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omments2.xml" ContentType="application/vnd.openxmlformats-officedocument.spreadsheetml.comments+xml"/>
  <Override PartName="/xl/drawings/drawing10.xml" ContentType="application/vnd.openxmlformats-officedocument.drawing+xml"/>
  <Override PartName="/xl/embeddings/oleObject1.bin" ContentType="application/vnd.openxmlformats-officedocument.oleObject"/>
  <Override PartName="/xl/comments3.xml" ContentType="application/vnd.openxmlformats-officedocument.spreadsheetml.comments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omments4.xml" ContentType="application/vnd.openxmlformats-officedocument.spreadsheetml.comments+xml"/>
  <Override PartName="/xl/drawings/drawing14.xml" ContentType="application/vnd.openxmlformats-officedocument.drawing+xml"/>
  <Override PartName="/xl/comments5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Z:\OAI-ENERO- DICIEMBRE 2021\INFORMACIONES PARA SUBIR AL PORTAL DE TRANSPARENCIA\11-NOVIEMBRE\NOMINAS\"/>
    </mc:Choice>
  </mc:AlternateContent>
  <bookViews>
    <workbookView xWindow="0" yWindow="0" windowWidth="19200" windowHeight="10995" firstSheet="2" activeTab="2"/>
  </bookViews>
  <sheets>
    <sheet name="NUEVOS FORMULARIO  SEPTIEMBRE" sheetId="2" state="hidden" r:id="rId1"/>
    <sheet name="SIGEF" sheetId="77" state="hidden" r:id="rId2"/>
    <sheet name="NOMINA COMP. MILITAR" sheetId="31" r:id="rId3"/>
    <sheet name="REAJUSTE SEPTIEMBRE 2013" sheetId="16" state="hidden" r:id="rId4"/>
    <sheet name="ENTRANTES " sheetId="1" state="hidden" r:id="rId5"/>
    <sheet name="SALIENTES SEPTIEMBRE" sheetId="25" state="hidden" r:id="rId6"/>
    <sheet name="SUSPENDIDOS SEPTIEMBRE 2013" sheetId="3" state="hidden" r:id="rId7"/>
    <sheet name="AFILIACION DE SEGUROS SEP" sheetId="6" state="hidden" r:id="rId8"/>
    <sheet name="GUARDIAS PRES  SEPTIEMBRE" sheetId="8" state="hidden" r:id="rId9"/>
    <sheet name="Hoja1" sheetId="32" state="hidden" r:id="rId10"/>
    <sheet name="Hoja2" sheetId="33" state="hidden" r:id="rId11"/>
    <sheet name="Hoja3" sheetId="34" state="hidden" r:id="rId12"/>
    <sheet name="NOM. EMP. IGUALADOS suspendida" sheetId="38" state="hidden" r:id="rId13"/>
    <sheet name="RELACION NOMINA  2016" sheetId="46" state="hidden" r:id="rId14"/>
    <sheet name="octubre" sheetId="55" state="hidden" r:id="rId15"/>
    <sheet name="Hoja5" sheetId="57" state="hidden" r:id="rId16"/>
    <sheet name="Hoja6" sheetId="60" state="hidden" r:id="rId17"/>
    <sheet name="Hoja9" sheetId="63" state="hidden" r:id="rId18"/>
    <sheet name="NOMINA PERSONAL" sheetId="65" state="hidden" r:id="rId19"/>
    <sheet name="relacion nominas 2018" sheetId="67" state="hidden" r:id="rId20"/>
    <sheet name="Hoja7" sheetId="68" state="hidden" r:id="rId21"/>
    <sheet name="Hoja4" sheetId="69" state="hidden" r:id="rId22"/>
    <sheet name="Hoja10" sheetId="71" state="hidden" r:id="rId23"/>
    <sheet name="Hoja8" sheetId="72" state="hidden" r:id="rId24"/>
    <sheet name="RETROACTIVO" sheetId="73" state="hidden" r:id="rId25"/>
    <sheet name="HMRA" sheetId="75" state="hidden" r:id="rId26"/>
  </sheets>
  <definedNames>
    <definedName name="_xlnm._FilterDatabase" localSheetId="4" hidden="1">'ENTRANTES '!#REF!</definedName>
    <definedName name="_xlnm._FilterDatabase" localSheetId="8" hidden="1">'GUARDIAS PRES  SEPTIEMBRE'!$A$8:$J$109</definedName>
    <definedName name="_xlnm.Print_Area" localSheetId="2">'NOMINA COMP. MILITAR'!$A$1:$AE$40</definedName>
    <definedName name="_xlnm.Print_Area" localSheetId="14">octubre!$A$1:$I$44</definedName>
  </definedNames>
  <calcPr calcId="152511"/>
</workbook>
</file>

<file path=xl/calcChain.xml><?xml version="1.0" encoding="utf-8"?>
<calcChain xmlns="http://schemas.openxmlformats.org/spreadsheetml/2006/main">
  <c r="I13" i="31" l="1"/>
  <c r="J34" i="75" l="1"/>
  <c r="J27" i="75"/>
  <c r="J54" i="75"/>
  <c r="O54" i="75" s="1"/>
  <c r="K53" i="75"/>
  <c r="L53" i="75"/>
  <c r="O53" i="75"/>
  <c r="P53" i="75"/>
  <c r="K52" i="75"/>
  <c r="L52" i="75"/>
  <c r="O52" i="75"/>
  <c r="P52" i="75"/>
  <c r="J141" i="75"/>
  <c r="J135" i="75"/>
  <c r="O135" i="75" s="1"/>
  <c r="K134" i="75"/>
  <c r="O134" i="75"/>
  <c r="P134" i="75"/>
  <c r="P135" i="75"/>
  <c r="N135" i="75"/>
  <c r="S135" i="75"/>
  <c r="K307" i="77"/>
  <c r="L374" i="77"/>
  <c r="O374" i="77"/>
  <c r="P374" i="77"/>
  <c r="L292" i="77"/>
  <c r="O292" i="77"/>
  <c r="P292" i="77"/>
  <c r="L498" i="77"/>
  <c r="M498" i="77"/>
  <c r="O498" i="77"/>
  <c r="P498" i="77"/>
  <c r="M957" i="75"/>
  <c r="M821" i="75"/>
  <c r="M531" i="75"/>
  <c r="M339" i="75"/>
  <c r="H188" i="75"/>
  <c r="J184" i="75"/>
  <c r="J183" i="75"/>
  <c r="J182" i="75"/>
  <c r="J181" i="75"/>
  <c r="J180" i="75"/>
  <c r="J179" i="75"/>
  <c r="J175" i="75"/>
  <c r="M159" i="75"/>
  <c r="J158" i="75"/>
  <c r="K158" i="75" s="1"/>
  <c r="P157" i="75"/>
  <c r="O157" i="75"/>
  <c r="O158" i="75" s="1"/>
  <c r="L157" i="75"/>
  <c r="L158" i="75" s="1"/>
  <c r="K157" i="75"/>
  <c r="L155" i="75"/>
  <c r="K155" i="75"/>
  <c r="J155" i="75"/>
  <c r="P154" i="75"/>
  <c r="O154" i="75"/>
  <c r="L154" i="75"/>
  <c r="K154" i="75"/>
  <c r="AI153" i="75"/>
  <c r="AF153" i="75"/>
  <c r="AH153" i="75" s="1"/>
  <c r="P153" i="75"/>
  <c r="O153" i="75"/>
  <c r="L153" i="75"/>
  <c r="K153" i="75"/>
  <c r="F153" i="75"/>
  <c r="AI152" i="75"/>
  <c r="AF152" i="75"/>
  <c r="AH152" i="75" s="1"/>
  <c r="P152" i="75"/>
  <c r="O152" i="75"/>
  <c r="L152" i="75"/>
  <c r="K152" i="75"/>
  <c r="F152" i="75"/>
  <c r="AI151" i="75"/>
  <c r="AF151" i="75"/>
  <c r="AH151" i="75" s="1"/>
  <c r="P151" i="75"/>
  <c r="O151" i="75"/>
  <c r="L151" i="75"/>
  <c r="K151" i="75"/>
  <c r="F151" i="75"/>
  <c r="J149" i="75"/>
  <c r="O149" i="75" s="1"/>
  <c r="AJ148" i="75"/>
  <c r="AG148" i="75"/>
  <c r="AI148" i="75" s="1"/>
  <c r="P148" i="75"/>
  <c r="O148" i="75"/>
  <c r="L148" i="75"/>
  <c r="K148" i="75"/>
  <c r="AK147" i="75"/>
  <c r="AH147" i="75"/>
  <c r="AJ147" i="75" s="1"/>
  <c r="P147" i="75"/>
  <c r="O147" i="75"/>
  <c r="L147" i="75"/>
  <c r="K147" i="75"/>
  <c r="AK146" i="75"/>
  <c r="AH146" i="75"/>
  <c r="AJ146" i="75" s="1"/>
  <c r="P146" i="75"/>
  <c r="O146" i="75"/>
  <c r="L146" i="75"/>
  <c r="K146" i="75"/>
  <c r="L144" i="75"/>
  <c r="K144" i="75"/>
  <c r="J144" i="75"/>
  <c r="O144" i="75" s="1"/>
  <c r="O143" i="75"/>
  <c r="S141" i="75"/>
  <c r="L141" i="75"/>
  <c r="P139" i="75"/>
  <c r="O139" i="75"/>
  <c r="K139" i="75"/>
  <c r="P138" i="75"/>
  <c r="O138" i="75"/>
  <c r="K138" i="75"/>
  <c r="P137" i="75"/>
  <c r="O137" i="75"/>
  <c r="K137" i="75"/>
  <c r="P133" i="75"/>
  <c r="O133" i="75"/>
  <c r="K133" i="75"/>
  <c r="L133" i="75" s="1"/>
  <c r="P132" i="75"/>
  <c r="O132" i="75"/>
  <c r="K132" i="75"/>
  <c r="L132" i="75" s="1"/>
  <c r="P131" i="75"/>
  <c r="O131" i="75"/>
  <c r="L131" i="75"/>
  <c r="K131" i="75"/>
  <c r="P130" i="75"/>
  <c r="O130" i="75"/>
  <c r="L130" i="75"/>
  <c r="K130" i="75"/>
  <c r="P129" i="75"/>
  <c r="O129" i="75"/>
  <c r="L129" i="75"/>
  <c r="K129" i="75"/>
  <c r="P128" i="75"/>
  <c r="O128" i="75"/>
  <c r="L128" i="75"/>
  <c r="K128" i="75"/>
  <c r="P127" i="75"/>
  <c r="O127" i="75"/>
  <c r="L127" i="75"/>
  <c r="K127" i="75"/>
  <c r="P126" i="75"/>
  <c r="O126" i="75"/>
  <c r="L126" i="75"/>
  <c r="K126" i="75"/>
  <c r="P125" i="75"/>
  <c r="O125" i="75"/>
  <c r="L125" i="75"/>
  <c r="L135" i="75" s="1"/>
  <c r="K125" i="75"/>
  <c r="K135" i="75" s="1"/>
  <c r="P124" i="75"/>
  <c r="O124" i="75"/>
  <c r="L124" i="75"/>
  <c r="K124" i="75"/>
  <c r="P123" i="75"/>
  <c r="O123" i="75"/>
  <c r="L123" i="75"/>
  <c r="K123" i="75"/>
  <c r="P122" i="75"/>
  <c r="O122" i="75"/>
  <c r="L122" i="75"/>
  <c r="K122" i="75"/>
  <c r="P121" i="75"/>
  <c r="O121" i="75"/>
  <c r="L121" i="75"/>
  <c r="K121" i="75"/>
  <c r="P120" i="75"/>
  <c r="O120" i="75"/>
  <c r="L120" i="75"/>
  <c r="K120" i="75"/>
  <c r="AJ119" i="75"/>
  <c r="AG119" i="75"/>
  <c r="AI119" i="75" s="1"/>
  <c r="P119" i="75"/>
  <c r="O119" i="75"/>
  <c r="L119" i="75"/>
  <c r="K119" i="75"/>
  <c r="P118" i="75"/>
  <c r="O118" i="75"/>
  <c r="L118" i="75"/>
  <c r="K118" i="75"/>
  <c r="P117" i="75"/>
  <c r="O117" i="75"/>
  <c r="L117" i="75"/>
  <c r="K117" i="75"/>
  <c r="P116" i="75"/>
  <c r="O116" i="75"/>
  <c r="L116" i="75"/>
  <c r="K116" i="75"/>
  <c r="P115" i="75"/>
  <c r="O115" i="75"/>
  <c r="P114" i="75"/>
  <c r="O114" i="75"/>
  <c r="L114" i="75"/>
  <c r="K114" i="75"/>
  <c r="P113" i="75"/>
  <c r="O113" i="75"/>
  <c r="L113" i="75"/>
  <c r="K113" i="75"/>
  <c r="P112" i="75"/>
  <c r="O112" i="75"/>
  <c r="L112" i="75"/>
  <c r="K112" i="75"/>
  <c r="P111" i="75"/>
  <c r="O111" i="75"/>
  <c r="L111" i="75"/>
  <c r="K111" i="75"/>
  <c r="P110" i="75"/>
  <c r="O110" i="75"/>
  <c r="L110" i="75"/>
  <c r="K110" i="75"/>
  <c r="P109" i="75"/>
  <c r="O109" i="75"/>
  <c r="L109" i="75"/>
  <c r="K109" i="75"/>
  <c r="P108" i="75"/>
  <c r="O108" i="75"/>
  <c r="L108" i="75"/>
  <c r="K108" i="75"/>
  <c r="J106" i="75"/>
  <c r="K106" i="75" s="1"/>
  <c r="P105" i="75"/>
  <c r="P106" i="75" s="1"/>
  <c r="O105" i="75"/>
  <c r="O106" i="75"/>
  <c r="L105" i="75"/>
  <c r="L106" i="75" s="1"/>
  <c r="K105" i="75"/>
  <c r="N103" i="75"/>
  <c r="J103" i="75"/>
  <c r="K103" i="75" s="1"/>
  <c r="P102" i="75"/>
  <c r="P103" i="75" s="1"/>
  <c r="O102" i="75"/>
  <c r="O103" i="75" s="1"/>
  <c r="L102" i="75"/>
  <c r="L103" i="75" s="1"/>
  <c r="K102" i="75"/>
  <c r="N100" i="75"/>
  <c r="L100" i="75"/>
  <c r="J100" i="75"/>
  <c r="P99" i="75"/>
  <c r="O99" i="75"/>
  <c r="K99" i="75"/>
  <c r="P98" i="75"/>
  <c r="O98" i="75"/>
  <c r="K98" i="75"/>
  <c r="P97" i="75"/>
  <c r="O97" i="75"/>
  <c r="K97" i="75"/>
  <c r="P96" i="75"/>
  <c r="O96" i="75"/>
  <c r="K96" i="75"/>
  <c r="P95" i="75"/>
  <c r="O95" i="75"/>
  <c r="K95" i="75"/>
  <c r="P94" i="75"/>
  <c r="O94" i="75"/>
  <c r="K94" i="75"/>
  <c r="P93" i="75"/>
  <c r="O93" i="75"/>
  <c r="K93" i="75"/>
  <c r="P92" i="75"/>
  <c r="O92" i="75"/>
  <c r="K92" i="75"/>
  <c r="P91" i="75"/>
  <c r="O91" i="75"/>
  <c r="K91" i="75"/>
  <c r="AJ90" i="75"/>
  <c r="P90" i="75"/>
  <c r="O90" i="75"/>
  <c r="K90" i="75"/>
  <c r="F90" i="75"/>
  <c r="AJ89" i="75"/>
  <c r="P89" i="75"/>
  <c r="O89" i="75"/>
  <c r="K89" i="75"/>
  <c r="AJ88" i="75"/>
  <c r="P88" i="75"/>
  <c r="O88" i="75"/>
  <c r="K88" i="75"/>
  <c r="P87" i="75"/>
  <c r="O87" i="75"/>
  <c r="K87" i="75"/>
  <c r="P86" i="75"/>
  <c r="O86" i="75"/>
  <c r="K86" i="75"/>
  <c r="AJ85" i="75"/>
  <c r="P85" i="75"/>
  <c r="O85" i="75"/>
  <c r="K85" i="75"/>
  <c r="P84" i="75"/>
  <c r="O84" i="75"/>
  <c r="K84" i="75"/>
  <c r="P83" i="75"/>
  <c r="O83" i="75"/>
  <c r="K83" i="75"/>
  <c r="P82" i="75"/>
  <c r="O82" i="75"/>
  <c r="K82" i="75"/>
  <c r="P81" i="75"/>
  <c r="O81" i="75"/>
  <c r="K81" i="75"/>
  <c r="U79" i="75"/>
  <c r="T79" i="75"/>
  <c r="N79" i="75"/>
  <c r="K79" i="75"/>
  <c r="J79" i="75"/>
  <c r="O79" i="75" s="1"/>
  <c r="L78" i="75"/>
  <c r="U76" i="75"/>
  <c r="T76" i="75"/>
  <c r="P76" i="75"/>
  <c r="O76" i="75"/>
  <c r="N76" i="75"/>
  <c r="K76" i="75"/>
  <c r="J76" i="75"/>
  <c r="L76" i="75" s="1"/>
  <c r="J72" i="75"/>
  <c r="P71" i="75"/>
  <c r="O71" i="75"/>
  <c r="K71" i="75"/>
  <c r="P70" i="75"/>
  <c r="O70" i="75"/>
  <c r="K70" i="75"/>
  <c r="K72" i="75" s="1"/>
  <c r="N68" i="75"/>
  <c r="K68" i="75"/>
  <c r="J68" i="75"/>
  <c r="L68" i="75" s="1"/>
  <c r="P67" i="75"/>
  <c r="P68" i="75" s="1"/>
  <c r="O67" i="75"/>
  <c r="L67" i="75"/>
  <c r="K67" i="75"/>
  <c r="J64" i="75"/>
  <c r="P63" i="75"/>
  <c r="O63" i="75"/>
  <c r="P62" i="75"/>
  <c r="O62" i="75"/>
  <c r="J60" i="75"/>
  <c r="P59" i="75"/>
  <c r="O59" i="75"/>
  <c r="L59" i="75"/>
  <c r="K59" i="75"/>
  <c r="P58" i="75"/>
  <c r="O58" i="75"/>
  <c r="L58" i="75"/>
  <c r="K58" i="75"/>
  <c r="P57" i="75"/>
  <c r="O57" i="75"/>
  <c r="L57" i="75"/>
  <c r="K57" i="75"/>
  <c r="P56" i="75"/>
  <c r="O56" i="75"/>
  <c r="L56" i="75"/>
  <c r="K56" i="75"/>
  <c r="P51" i="75"/>
  <c r="O51" i="75"/>
  <c r="L51" i="75"/>
  <c r="K51" i="75"/>
  <c r="P50" i="75"/>
  <c r="O50" i="75"/>
  <c r="L50" i="75"/>
  <c r="K50" i="75"/>
  <c r="P49" i="75"/>
  <c r="O49" i="75"/>
  <c r="L49" i="75"/>
  <c r="K49" i="75"/>
  <c r="P48" i="75"/>
  <c r="O48" i="75"/>
  <c r="L48" i="75"/>
  <c r="K48" i="75"/>
  <c r="P47" i="75"/>
  <c r="O47" i="75"/>
  <c r="L47" i="75"/>
  <c r="K47" i="75"/>
  <c r="P46" i="75"/>
  <c r="O46" i="75"/>
  <c r="L46" i="75"/>
  <c r="K46" i="75"/>
  <c r="P45" i="75"/>
  <c r="O45" i="75"/>
  <c r="L45" i="75"/>
  <c r="K45" i="75"/>
  <c r="P44" i="75"/>
  <c r="O44" i="75"/>
  <c r="L44" i="75"/>
  <c r="K44" i="75"/>
  <c r="P43" i="75"/>
  <c r="O43" i="75"/>
  <c r="L43" i="75"/>
  <c r="K43" i="75"/>
  <c r="P42" i="75"/>
  <c r="O42" i="75"/>
  <c r="L42" i="75"/>
  <c r="K42" i="75"/>
  <c r="P41" i="75"/>
  <c r="O41" i="75"/>
  <c r="L41" i="75"/>
  <c r="K41" i="75"/>
  <c r="P40" i="75"/>
  <c r="O40" i="75"/>
  <c r="L40" i="75"/>
  <c r="K40" i="75"/>
  <c r="F40" i="75"/>
  <c r="N37" i="75"/>
  <c r="J37" i="75"/>
  <c r="P36" i="75"/>
  <c r="P37" i="75" s="1"/>
  <c r="O36" i="75"/>
  <c r="O37" i="75" s="1"/>
  <c r="K36" i="75"/>
  <c r="Q34" i="75"/>
  <c r="L34" i="75"/>
  <c r="AH33" i="75"/>
  <c r="AJ33" i="75" s="1"/>
  <c r="AK33" i="75" s="1"/>
  <c r="P33" i="75"/>
  <c r="O33" i="75"/>
  <c r="L33" i="75"/>
  <c r="K33" i="75"/>
  <c r="F33" i="75"/>
  <c r="P32" i="75"/>
  <c r="O32" i="75"/>
  <c r="K32" i="75"/>
  <c r="K34" i="75" s="1"/>
  <c r="Q30" i="75"/>
  <c r="J30" i="75"/>
  <c r="P30" i="75" s="1"/>
  <c r="P29" i="75"/>
  <c r="O29" i="75"/>
  <c r="K29" i="75"/>
  <c r="Q27" i="75"/>
  <c r="P26" i="75"/>
  <c r="O26" i="75"/>
  <c r="K26" i="75"/>
  <c r="P25" i="75"/>
  <c r="O25" i="75"/>
  <c r="K25" i="75"/>
  <c r="P24" i="75"/>
  <c r="O24" i="75"/>
  <c r="K24" i="75"/>
  <c r="P23" i="75"/>
  <c r="O23" i="75"/>
  <c r="K23" i="75"/>
  <c r="P22" i="75"/>
  <c r="O22" i="75"/>
  <c r="K22" i="75"/>
  <c r="P21" i="75"/>
  <c r="O21" i="75"/>
  <c r="K21" i="75"/>
  <c r="Q19" i="75"/>
  <c r="K19" i="75"/>
  <c r="J19" i="75"/>
  <c r="P19" i="75" s="1"/>
  <c r="P18" i="75"/>
  <c r="O18" i="75"/>
  <c r="K18" i="75"/>
  <c r="P17" i="75"/>
  <c r="O17" i="75"/>
  <c r="K17" i="75"/>
  <c r="P16" i="75"/>
  <c r="O16" i="75"/>
  <c r="K16" i="75"/>
  <c r="P15" i="75"/>
  <c r="O15" i="75"/>
  <c r="K15" i="75"/>
  <c r="P14" i="75"/>
  <c r="O14" i="75"/>
  <c r="K14" i="75"/>
  <c r="T840" i="77"/>
  <c r="Q840" i="77"/>
  <c r="P840" i="77"/>
  <c r="O840" i="77"/>
  <c r="N840" i="77"/>
  <c r="M839" i="77"/>
  <c r="R836" i="77"/>
  <c r="N836" i="77"/>
  <c r="K836" i="77"/>
  <c r="Q833" i="77"/>
  <c r="P833" i="77"/>
  <c r="U833" i="77" s="1"/>
  <c r="V833" i="77" s="1"/>
  <c r="Y833" i="77" s="1"/>
  <c r="M833" i="77"/>
  <c r="L833" i="77"/>
  <c r="Q832" i="77"/>
  <c r="P832" i="77"/>
  <c r="M832" i="77"/>
  <c r="L832" i="77"/>
  <c r="Q831" i="77"/>
  <c r="P831" i="77"/>
  <c r="M831" i="77"/>
  <c r="L831" i="77"/>
  <c r="Q830" i="77"/>
  <c r="P830" i="77"/>
  <c r="M830" i="77"/>
  <c r="L830" i="77"/>
  <c r="F830" i="77"/>
  <c r="Q829" i="77"/>
  <c r="P829" i="77"/>
  <c r="M829" i="77"/>
  <c r="L829" i="77"/>
  <c r="F829" i="77"/>
  <c r="Q828" i="77"/>
  <c r="P828" i="77"/>
  <c r="M828" i="77"/>
  <c r="L828" i="77"/>
  <c r="Q827" i="77"/>
  <c r="P827" i="77"/>
  <c r="M827" i="77"/>
  <c r="L827" i="77"/>
  <c r="Q826" i="77"/>
  <c r="T826" i="77" s="1"/>
  <c r="U826" i="77" s="1"/>
  <c r="X826" i="77" s="1"/>
  <c r="P826" i="77"/>
  <c r="M826" i="77"/>
  <c r="L826" i="77"/>
  <c r="Q825" i="77"/>
  <c r="P825" i="77"/>
  <c r="M825" i="77"/>
  <c r="L825" i="77"/>
  <c r="Q824" i="77"/>
  <c r="P824" i="77"/>
  <c r="T824" i="77" s="1"/>
  <c r="U824" i="77" s="1"/>
  <c r="X824" i="77" s="1"/>
  <c r="M824" i="77"/>
  <c r="L824" i="77"/>
  <c r="Q823" i="77"/>
  <c r="P823" i="77"/>
  <c r="M823" i="77"/>
  <c r="L823" i="77"/>
  <c r="F823" i="77"/>
  <c r="Q822" i="77"/>
  <c r="P822" i="77"/>
  <c r="M822" i="77"/>
  <c r="L822" i="77"/>
  <c r="Q821" i="77"/>
  <c r="P821" i="77"/>
  <c r="M821" i="77"/>
  <c r="L821" i="77"/>
  <c r="Q820" i="77"/>
  <c r="P820" i="77"/>
  <c r="M820" i="77"/>
  <c r="L820" i="77"/>
  <c r="Q819" i="77"/>
  <c r="P819" i="77"/>
  <c r="M819" i="77"/>
  <c r="L819" i="77"/>
  <c r="Q818" i="77"/>
  <c r="P818" i="77"/>
  <c r="M818" i="77"/>
  <c r="L818" i="77"/>
  <c r="Q817" i="77"/>
  <c r="P817" i="77"/>
  <c r="M817" i="77"/>
  <c r="L817" i="77"/>
  <c r="Q816" i="77"/>
  <c r="P816" i="77"/>
  <c r="M816" i="77"/>
  <c r="L816" i="77"/>
  <c r="Q815" i="77"/>
  <c r="P815" i="77"/>
  <c r="M815" i="77"/>
  <c r="L815" i="77"/>
  <c r="Q814" i="77"/>
  <c r="P814" i="77"/>
  <c r="M814" i="77"/>
  <c r="L814" i="77"/>
  <c r="Q813" i="77"/>
  <c r="P813" i="77"/>
  <c r="M813" i="77"/>
  <c r="L813" i="77"/>
  <c r="Q812" i="77"/>
  <c r="P812" i="77"/>
  <c r="M812" i="77"/>
  <c r="L812" i="77"/>
  <c r="P811" i="77"/>
  <c r="O811" i="77"/>
  <c r="M811" i="77"/>
  <c r="L811" i="77"/>
  <c r="P810" i="77"/>
  <c r="O810" i="77"/>
  <c r="M810" i="77"/>
  <c r="L810" i="77"/>
  <c r="F810" i="77"/>
  <c r="P809" i="77"/>
  <c r="O809" i="77"/>
  <c r="M809" i="77"/>
  <c r="L809" i="77"/>
  <c r="F809" i="77"/>
  <c r="P808" i="77"/>
  <c r="O808" i="77"/>
  <c r="M808" i="77"/>
  <c r="L808" i="77"/>
  <c r="F808" i="77"/>
  <c r="P807" i="77"/>
  <c r="O807" i="77"/>
  <c r="M807" i="77"/>
  <c r="L807" i="77"/>
  <c r="F807" i="77"/>
  <c r="P806" i="77"/>
  <c r="O806" i="77"/>
  <c r="M806" i="77"/>
  <c r="L806" i="77"/>
  <c r="F806" i="77"/>
  <c r="P805" i="77"/>
  <c r="O805" i="77"/>
  <c r="M805" i="77"/>
  <c r="L805" i="77"/>
  <c r="F805" i="77"/>
  <c r="AG804" i="77"/>
  <c r="AI804" i="77" s="1"/>
  <c r="AJ798" i="77" s="1"/>
  <c r="P804" i="77"/>
  <c r="O804" i="77"/>
  <c r="M804" i="77"/>
  <c r="L804" i="77"/>
  <c r="F804" i="77"/>
  <c r="AJ803" i="77"/>
  <c r="AG803" i="77"/>
  <c r="AI803" i="77"/>
  <c r="AJ797" i="77" s="1"/>
  <c r="P803" i="77"/>
  <c r="O803" i="77"/>
  <c r="M803" i="77"/>
  <c r="L803" i="77"/>
  <c r="F803" i="77"/>
  <c r="AJ802" i="77"/>
  <c r="AG802" i="77"/>
  <c r="AI802" i="77" s="1"/>
  <c r="AJ796" i="77" s="1"/>
  <c r="P802" i="77"/>
  <c r="O802" i="77"/>
  <c r="M802" i="77"/>
  <c r="L802" i="77"/>
  <c r="F802" i="77"/>
  <c r="AG801" i="77"/>
  <c r="AI801" i="77" s="1"/>
  <c r="AJ775" i="77" s="1"/>
  <c r="P801" i="77"/>
  <c r="O801" i="77"/>
  <c r="M801" i="77"/>
  <c r="L801" i="77"/>
  <c r="F801" i="77"/>
  <c r="AG800" i="77"/>
  <c r="AI800" i="77" s="1"/>
  <c r="AJ724" i="77" s="1"/>
  <c r="P800" i="77"/>
  <c r="O800" i="77"/>
  <c r="M800" i="77"/>
  <c r="L800" i="77"/>
  <c r="F800" i="77"/>
  <c r="AG799" i="77"/>
  <c r="AI799" i="77" s="1"/>
  <c r="AJ794" i="77" s="1"/>
  <c r="P799" i="77"/>
  <c r="O799" i="77"/>
  <c r="M799" i="77"/>
  <c r="L799" i="77"/>
  <c r="F799" i="77"/>
  <c r="AG798" i="77"/>
  <c r="AI798" i="77" s="1"/>
  <c r="AJ793" i="77" s="1"/>
  <c r="P798" i="77"/>
  <c r="O798" i="77"/>
  <c r="M798" i="77"/>
  <c r="L798" i="77"/>
  <c r="F798" i="77"/>
  <c r="AG797" i="77"/>
  <c r="AI797" i="77" s="1"/>
  <c r="AJ726" i="77" s="1"/>
  <c r="P797" i="77"/>
  <c r="O797" i="77"/>
  <c r="M797" i="77"/>
  <c r="L797" i="77"/>
  <c r="F797" i="77"/>
  <c r="AG796" i="77"/>
  <c r="AI796" i="77" s="1"/>
  <c r="AJ792" i="77" s="1"/>
  <c r="P796" i="77"/>
  <c r="O796" i="77"/>
  <c r="M796" i="77"/>
  <c r="L796" i="77"/>
  <c r="F796" i="77"/>
  <c r="AJ795" i="77"/>
  <c r="AG795" i="77"/>
  <c r="AI795" i="77" s="1"/>
  <c r="AJ791" i="77" s="1"/>
  <c r="P795" i="77"/>
  <c r="O795" i="77"/>
  <c r="M795" i="77"/>
  <c r="L795" i="77"/>
  <c r="F795" i="77"/>
  <c r="AG794" i="77"/>
  <c r="AI794" i="77" s="1"/>
  <c r="P794" i="77"/>
  <c r="O794" i="77"/>
  <c r="M794" i="77"/>
  <c r="L794" i="77"/>
  <c r="F794" i="77"/>
  <c r="AG793" i="77"/>
  <c r="AI793" i="77" s="1"/>
  <c r="P793" i="77"/>
  <c r="O793" i="77"/>
  <c r="M793" i="77"/>
  <c r="L793" i="77"/>
  <c r="F793" i="77"/>
  <c r="AG792" i="77"/>
  <c r="AI792" i="77"/>
  <c r="AJ788" i="77" s="1"/>
  <c r="P792" i="77"/>
  <c r="O792" i="77"/>
  <c r="M792" i="77"/>
  <c r="L792" i="77"/>
  <c r="F792" i="77"/>
  <c r="AG791" i="77"/>
  <c r="AI791" i="77" s="1"/>
  <c r="AJ787" i="77" s="1"/>
  <c r="P791" i="77"/>
  <c r="O791" i="77"/>
  <c r="M791" i="77"/>
  <c r="L791" i="77"/>
  <c r="F791" i="77"/>
  <c r="AG790" i="77"/>
  <c r="AI790" i="77" s="1"/>
  <c r="P790" i="77"/>
  <c r="O790" i="77"/>
  <c r="M790" i="77"/>
  <c r="L790" i="77"/>
  <c r="F790" i="77"/>
  <c r="AG789" i="77"/>
  <c r="AI789" i="77" s="1"/>
  <c r="AJ784" i="77" s="1"/>
  <c r="P789" i="77"/>
  <c r="O789" i="77"/>
  <c r="M789" i="77"/>
  <c r="L789" i="77"/>
  <c r="F789" i="77"/>
  <c r="AG788" i="77"/>
  <c r="AI788" i="77" s="1"/>
  <c r="AJ783" i="77" s="1"/>
  <c r="P788" i="77"/>
  <c r="O788" i="77"/>
  <c r="M788" i="77"/>
  <c r="L788" i="77"/>
  <c r="F788" i="77"/>
  <c r="AG787" i="77"/>
  <c r="AI787" i="77"/>
  <c r="AJ782" i="77" s="1"/>
  <c r="P787" i="77"/>
  <c r="O787" i="77"/>
  <c r="M787" i="77"/>
  <c r="L787" i="77"/>
  <c r="F787" i="77"/>
  <c r="AJ786" i="77"/>
  <c r="AG786" i="77"/>
  <c r="AI786" i="77" s="1"/>
  <c r="P786" i="77"/>
  <c r="O786" i="77"/>
  <c r="M786" i="77"/>
  <c r="L786" i="77"/>
  <c r="F786" i="77"/>
  <c r="AJ785" i="77"/>
  <c r="AG785" i="77"/>
  <c r="AI785" i="77" s="1"/>
  <c r="AJ82" i="77" s="1"/>
  <c r="P785" i="77"/>
  <c r="O785" i="77"/>
  <c r="M785" i="77"/>
  <c r="L785" i="77"/>
  <c r="F785" i="77"/>
  <c r="AG784" i="77"/>
  <c r="AI784" i="77" s="1"/>
  <c r="P784" i="77"/>
  <c r="O784" i="77"/>
  <c r="M784" i="77"/>
  <c r="L784" i="77"/>
  <c r="F784" i="77"/>
  <c r="AG783" i="77"/>
  <c r="AI783" i="77" s="1"/>
  <c r="P783" i="77"/>
  <c r="O783" i="77"/>
  <c r="M783" i="77"/>
  <c r="L783" i="77"/>
  <c r="F783" i="77"/>
  <c r="AG782" i="77"/>
  <c r="AI782" i="77" s="1"/>
  <c r="P782" i="77"/>
  <c r="O782" i="77"/>
  <c r="M782" i="77"/>
  <c r="L782" i="77"/>
  <c r="F782" i="77"/>
  <c r="AJ781" i="77"/>
  <c r="AG781" i="77"/>
  <c r="AI781" i="77" s="1"/>
  <c r="AJ779" i="77" s="1"/>
  <c r="P781" i="77"/>
  <c r="O781" i="77"/>
  <c r="M781" i="77"/>
  <c r="L781" i="77"/>
  <c r="F781" i="77"/>
  <c r="AJ780" i="77"/>
  <c r="AG780" i="77"/>
  <c r="AI780" i="77" s="1"/>
  <c r="P780" i="77"/>
  <c r="O780" i="77"/>
  <c r="M780" i="77"/>
  <c r="L780" i="77"/>
  <c r="F780" i="77"/>
  <c r="AG779" i="77"/>
  <c r="AI779" i="77" s="1"/>
  <c r="AJ777" i="77" s="1"/>
  <c r="P779" i="77"/>
  <c r="O779" i="77"/>
  <c r="M779" i="77"/>
  <c r="L779" i="77"/>
  <c r="F779" i="77"/>
  <c r="AJ778" i="77"/>
  <c r="AG778" i="77"/>
  <c r="AI778" i="77" s="1"/>
  <c r="P778" i="77"/>
  <c r="O778" i="77"/>
  <c r="M778" i="77"/>
  <c r="L778" i="77"/>
  <c r="F778" i="77"/>
  <c r="AG777" i="77"/>
  <c r="AI777" i="77" s="1"/>
  <c r="P777" i="77"/>
  <c r="O777" i="77"/>
  <c r="M777" i="77"/>
  <c r="L777" i="77"/>
  <c r="F777" i="77"/>
  <c r="Q776" i="77"/>
  <c r="Q836" i="77" s="1"/>
  <c r="P776" i="77"/>
  <c r="M776" i="77"/>
  <c r="L776" i="77"/>
  <c r="F776" i="77"/>
  <c r="AG775" i="77"/>
  <c r="AI775" i="77" s="1"/>
  <c r="AJ790" i="77" s="1"/>
  <c r="P775" i="77"/>
  <c r="O775" i="77"/>
  <c r="M775" i="77"/>
  <c r="L775" i="77"/>
  <c r="F775" i="77"/>
  <c r="AG774" i="77"/>
  <c r="AI774" i="77" s="1"/>
  <c r="P774" i="77"/>
  <c r="O774" i="77"/>
  <c r="M774" i="77"/>
  <c r="L774" i="77"/>
  <c r="F774" i="77"/>
  <c r="AJ773" i="77"/>
  <c r="AG773" i="77"/>
  <c r="AI773" i="77" s="1"/>
  <c r="AJ770" i="77" s="1"/>
  <c r="P773" i="77"/>
  <c r="O773" i="77"/>
  <c r="M773" i="77"/>
  <c r="L773" i="77"/>
  <c r="F773" i="77"/>
  <c r="AG772" i="77"/>
  <c r="AI772" i="77" s="1"/>
  <c r="P772" i="77"/>
  <c r="O772" i="77"/>
  <c r="M772" i="77"/>
  <c r="L772" i="77"/>
  <c r="F772" i="77"/>
  <c r="AG771" i="77"/>
  <c r="AI771" i="77" s="1"/>
  <c r="P771" i="77"/>
  <c r="O771" i="77"/>
  <c r="M771" i="77"/>
  <c r="L771" i="77"/>
  <c r="F771" i="77"/>
  <c r="P770" i="77"/>
  <c r="O770" i="77"/>
  <c r="L770" i="77"/>
  <c r="F770" i="77"/>
  <c r="R768" i="77"/>
  <c r="Q768" i="77"/>
  <c r="N768" i="77"/>
  <c r="K768" i="77"/>
  <c r="Q767" i="77"/>
  <c r="P767" i="77"/>
  <c r="M767" i="77"/>
  <c r="L767" i="77"/>
  <c r="Q766" i="77"/>
  <c r="P766" i="77"/>
  <c r="L766" i="77"/>
  <c r="Q765" i="77"/>
  <c r="T765" i="77" s="1"/>
  <c r="U765" i="77" s="1"/>
  <c r="X765" i="77" s="1"/>
  <c r="P765" i="77"/>
  <c r="M765" i="77"/>
  <c r="L765" i="77"/>
  <c r="Q764" i="77"/>
  <c r="P764" i="77"/>
  <c r="M764" i="77"/>
  <c r="L764" i="77"/>
  <c r="Q763" i="77"/>
  <c r="T763" i="77" s="1"/>
  <c r="U763" i="77" s="1"/>
  <c r="X763" i="77" s="1"/>
  <c r="P763" i="77"/>
  <c r="M763" i="77"/>
  <c r="L763" i="77"/>
  <c r="Q762" i="77"/>
  <c r="P762" i="77"/>
  <c r="M762" i="77"/>
  <c r="L762" i="77"/>
  <c r="Q761" i="77"/>
  <c r="P761" i="77"/>
  <c r="M761" i="77"/>
  <c r="L761" i="77"/>
  <c r="Q760" i="77"/>
  <c r="P760" i="77"/>
  <c r="M760" i="77"/>
  <c r="L760" i="77"/>
  <c r="P759" i="77"/>
  <c r="O759" i="77"/>
  <c r="M759" i="77"/>
  <c r="L759" i="77"/>
  <c r="F759" i="77"/>
  <c r="P758" i="77"/>
  <c r="O758" i="77"/>
  <c r="M758" i="77"/>
  <c r="L758" i="77"/>
  <c r="F758" i="77"/>
  <c r="P757" i="77"/>
  <c r="O757" i="77"/>
  <c r="M757" i="77"/>
  <c r="L757" i="77"/>
  <c r="F757" i="77"/>
  <c r="AJ756" i="77"/>
  <c r="AG756" i="77"/>
  <c r="AI756" i="77" s="1"/>
  <c r="P756" i="77"/>
  <c r="O756" i="77"/>
  <c r="AB756" i="77" s="1"/>
  <c r="AC756" i="77" s="1"/>
  <c r="M756" i="77"/>
  <c r="L756" i="77"/>
  <c r="F756" i="77"/>
  <c r="AG755" i="77"/>
  <c r="AI755" i="77" s="1"/>
  <c r="AJ753" i="77" s="1"/>
  <c r="P755" i="77"/>
  <c r="O755" i="77"/>
  <c r="M755" i="77"/>
  <c r="L755" i="77"/>
  <c r="F755" i="77"/>
  <c r="AG754" i="77"/>
  <c r="AI754" i="77" s="1"/>
  <c r="AJ740" i="77" s="1"/>
  <c r="P754" i="77"/>
  <c r="O754" i="77"/>
  <c r="M754" i="77"/>
  <c r="L754" i="77"/>
  <c r="F754" i="77"/>
  <c r="AG753" i="77"/>
  <c r="AI753" i="77" s="1"/>
  <c r="P753" i="77"/>
  <c r="O753" i="77"/>
  <c r="M753" i="77"/>
  <c r="L753" i="77"/>
  <c r="F753" i="77"/>
  <c r="AJ751" i="77"/>
  <c r="Q750" i="77"/>
  <c r="P750" i="77"/>
  <c r="M750" i="77"/>
  <c r="L750" i="77"/>
  <c r="Q749" i="77"/>
  <c r="P749" i="77"/>
  <c r="M749" i="77"/>
  <c r="L749" i="77"/>
  <c r="Q748" i="77"/>
  <c r="P748" i="77"/>
  <c r="M748" i="77"/>
  <c r="L748" i="77"/>
  <c r="Q747" i="77"/>
  <c r="P747" i="77"/>
  <c r="M747" i="77"/>
  <c r="L747" i="77"/>
  <c r="Q746" i="77"/>
  <c r="P746" i="77"/>
  <c r="Q745" i="77"/>
  <c r="P745" i="77"/>
  <c r="Q744" i="77"/>
  <c r="P744" i="77"/>
  <c r="M744" i="77"/>
  <c r="L744" i="77"/>
  <c r="Q743" i="77"/>
  <c r="P743" i="77"/>
  <c r="M743" i="77"/>
  <c r="L743" i="77"/>
  <c r="AJ742" i="77"/>
  <c r="AG742" i="77"/>
  <c r="AI742" i="77" s="1"/>
  <c r="P742" i="77"/>
  <c r="O742" i="77"/>
  <c r="M742" i="77"/>
  <c r="L742" i="77"/>
  <c r="P741" i="77"/>
  <c r="O741" i="77"/>
  <c r="M741" i="77"/>
  <c r="L741" i="77"/>
  <c r="AG740" i="77"/>
  <c r="AI740" i="77" s="1"/>
  <c r="P740" i="77"/>
  <c r="O740" i="77"/>
  <c r="M740" i="77"/>
  <c r="L740" i="77"/>
  <c r="F740" i="77"/>
  <c r="AJ739" i="77"/>
  <c r="AG739" i="77"/>
  <c r="AI739" i="77" s="1"/>
  <c r="AJ736" i="77" s="1"/>
  <c r="P739" i="77"/>
  <c r="O739" i="77"/>
  <c r="M739" i="77"/>
  <c r="L739" i="77"/>
  <c r="F739" i="77"/>
  <c r="AG738" i="77"/>
  <c r="AI738" i="77" s="1"/>
  <c r="AJ735" i="77" s="1"/>
  <c r="P738" i="77"/>
  <c r="O738" i="77"/>
  <c r="M738" i="77"/>
  <c r="L738" i="77"/>
  <c r="F738" i="77"/>
  <c r="AG737" i="77"/>
  <c r="AI737" i="77" s="1"/>
  <c r="AJ733" i="77" s="1"/>
  <c r="P737" i="77"/>
  <c r="O737" i="77"/>
  <c r="M737" i="77"/>
  <c r="L737" i="77"/>
  <c r="F737" i="77"/>
  <c r="AG736" i="77"/>
  <c r="AI736" i="77" s="1"/>
  <c r="AJ731" i="77" s="1"/>
  <c r="P736" i="77"/>
  <c r="O736" i="77"/>
  <c r="M736" i="77"/>
  <c r="L736" i="77"/>
  <c r="F736" i="77"/>
  <c r="AG735" i="77"/>
  <c r="AI735" i="77" s="1"/>
  <c r="P735" i="77"/>
  <c r="O735" i="77"/>
  <c r="M735" i="77"/>
  <c r="L735" i="77"/>
  <c r="F735" i="77"/>
  <c r="AJ734" i="77"/>
  <c r="AG734" i="77"/>
  <c r="AI734" i="77"/>
  <c r="AJ730" i="77" s="1"/>
  <c r="P734" i="77"/>
  <c r="O734" i="77"/>
  <c r="M734" i="77"/>
  <c r="L734" i="77"/>
  <c r="F734" i="77"/>
  <c r="AG733" i="77"/>
  <c r="AI733" i="77" s="1"/>
  <c r="K733" i="77"/>
  <c r="M733" i="77" s="1"/>
  <c r="F733" i="77"/>
  <c r="AJ732" i="77"/>
  <c r="AG732" i="77"/>
  <c r="AI732" i="77" s="1"/>
  <c r="K732" i="77"/>
  <c r="M732" i="77" s="1"/>
  <c r="F732" i="77"/>
  <c r="AG731" i="77"/>
  <c r="AI731" i="77" s="1"/>
  <c r="K731" i="77"/>
  <c r="M731" i="77" s="1"/>
  <c r="F731" i="77"/>
  <c r="AG730" i="77"/>
  <c r="AI730" i="77" s="1"/>
  <c r="P730" i="77"/>
  <c r="O730" i="77"/>
  <c r="M730" i="77"/>
  <c r="L730" i="77"/>
  <c r="F730" i="77"/>
  <c r="AJ728" i="77"/>
  <c r="R728" i="77"/>
  <c r="Q728" i="77"/>
  <c r="N728" i="77"/>
  <c r="P727" i="77"/>
  <c r="O727" i="77"/>
  <c r="M727" i="77"/>
  <c r="L727" i="77"/>
  <c r="F727" i="77"/>
  <c r="AG726" i="77"/>
  <c r="AI726" i="77" s="1"/>
  <c r="AJ789" i="77" s="1"/>
  <c r="P726" i="77"/>
  <c r="O726" i="77"/>
  <c r="M726" i="77"/>
  <c r="L726" i="77"/>
  <c r="F726" i="77"/>
  <c r="P725" i="77"/>
  <c r="O725" i="77"/>
  <c r="M725" i="77"/>
  <c r="L725" i="77"/>
  <c r="F725" i="77"/>
  <c r="AG724" i="77"/>
  <c r="AI724" i="77" s="1"/>
  <c r="P724" i="77"/>
  <c r="O724" i="77"/>
  <c r="M724" i="77"/>
  <c r="L724" i="77"/>
  <c r="F724" i="77"/>
  <c r="AJ723" i="77"/>
  <c r="AG723" i="77"/>
  <c r="AI723" i="77" s="1"/>
  <c r="P723" i="77"/>
  <c r="O723" i="77"/>
  <c r="M723" i="77"/>
  <c r="L723" i="77"/>
  <c r="F723" i="77"/>
  <c r="AJ722" i="77"/>
  <c r="AG722" i="77"/>
  <c r="AI722" i="77" s="1"/>
  <c r="AJ714" i="77" s="1"/>
  <c r="P722" i="77"/>
  <c r="O722" i="77"/>
  <c r="M722" i="77"/>
  <c r="L722" i="77"/>
  <c r="F722" i="77"/>
  <c r="AG721" i="77"/>
  <c r="AI721" i="77" s="1"/>
  <c r="AJ713" i="77" s="1"/>
  <c r="K721" i="77"/>
  <c r="L721" i="77" s="1"/>
  <c r="F721" i="77"/>
  <c r="AJ720" i="77"/>
  <c r="AG720" i="77"/>
  <c r="AI720" i="77" s="1"/>
  <c r="AJ712" i="77" s="1"/>
  <c r="K720" i="77"/>
  <c r="O720" i="77" s="1"/>
  <c r="F720" i="77"/>
  <c r="AG719" i="77"/>
  <c r="AI719" i="77" s="1"/>
  <c r="AJ711" i="77" s="1"/>
  <c r="K719" i="77"/>
  <c r="F719" i="77"/>
  <c r="AJ718" i="77"/>
  <c r="AG718" i="77"/>
  <c r="AI718" i="77" s="1"/>
  <c r="K718" i="77"/>
  <c r="F718" i="77"/>
  <c r="AJ716" i="77"/>
  <c r="AG716" i="77"/>
  <c r="AI716" i="77" s="1"/>
  <c r="AJ710" i="77" s="1"/>
  <c r="K716" i="77"/>
  <c r="F716" i="77"/>
  <c r="AJ715" i="77"/>
  <c r="AG715" i="77"/>
  <c r="AI715" i="77" s="1"/>
  <c r="K715" i="77"/>
  <c r="F715" i="77"/>
  <c r="AG714" i="77"/>
  <c r="AI714" i="77" s="1"/>
  <c r="AJ709" i="77" s="1"/>
  <c r="K714" i="77"/>
  <c r="F714" i="77"/>
  <c r="AG713" i="77"/>
  <c r="AI713" i="77" s="1"/>
  <c r="K713" i="77"/>
  <c r="F713" i="77"/>
  <c r="AG712" i="77"/>
  <c r="AI712" i="77" s="1"/>
  <c r="AJ697" i="77" s="1"/>
  <c r="P712" i="77"/>
  <c r="O712" i="77"/>
  <c r="M712" i="77"/>
  <c r="L712" i="77"/>
  <c r="F712" i="77"/>
  <c r="AG711" i="77"/>
  <c r="AI711" i="77" s="1"/>
  <c r="K711" i="77"/>
  <c r="O711" i="77" s="1"/>
  <c r="F711" i="77"/>
  <c r="AG710" i="77"/>
  <c r="AI710" i="77" s="1"/>
  <c r="AJ704" i="77" s="1"/>
  <c r="K710" i="77"/>
  <c r="O710" i="77" s="1"/>
  <c r="F710" i="77"/>
  <c r="AG709" i="77"/>
  <c r="AI709" i="77" s="1"/>
  <c r="AJ41" i="77" s="1"/>
  <c r="P709" i="77"/>
  <c r="O709" i="77"/>
  <c r="M709" i="77"/>
  <c r="L709" i="77"/>
  <c r="F709" i="77"/>
  <c r="R707" i="77"/>
  <c r="Q707" i="77"/>
  <c r="N707" i="77"/>
  <c r="K707" i="77"/>
  <c r="AG706" i="77"/>
  <c r="AI706" i="77" s="1"/>
  <c r="P706" i="77"/>
  <c r="O706" i="77"/>
  <c r="M706" i="77"/>
  <c r="L706" i="77"/>
  <c r="F706" i="77"/>
  <c r="AG705" i="77"/>
  <c r="AI705" i="77" s="1"/>
  <c r="AJ705" i="77" s="1"/>
  <c r="P705" i="77"/>
  <c r="O705" i="77"/>
  <c r="M705" i="77"/>
  <c r="L705" i="77"/>
  <c r="F705" i="77"/>
  <c r="AG704" i="77"/>
  <c r="AI704" i="77" s="1"/>
  <c r="P704" i="77"/>
  <c r="O704" i="77"/>
  <c r="M704" i="77"/>
  <c r="L704" i="77"/>
  <c r="F704" i="77"/>
  <c r="AE703" i="77"/>
  <c r="AJ702" i="77"/>
  <c r="AE702" i="77"/>
  <c r="R702" i="77"/>
  <c r="Q702" i="77"/>
  <c r="AD701" i="77"/>
  <c r="S701" i="77"/>
  <c r="R701" i="77"/>
  <c r="O701" i="77"/>
  <c r="L701" i="77"/>
  <c r="M701" i="77" s="1"/>
  <c r="AD700" i="77"/>
  <c r="S700" i="77"/>
  <c r="R700" i="77"/>
  <c r="Q700" i="77"/>
  <c r="O700" i="77"/>
  <c r="L700" i="77"/>
  <c r="M700" i="77" s="1"/>
  <c r="AK699" i="77"/>
  <c r="AH699" i="77"/>
  <c r="AJ699" i="77" s="1"/>
  <c r="Q699" i="77"/>
  <c r="P699" i="77"/>
  <c r="M699" i="77"/>
  <c r="L699" i="77"/>
  <c r="AK698" i="77"/>
  <c r="AH698" i="77"/>
  <c r="AJ698" i="77" s="1"/>
  <c r="Q698" i="77"/>
  <c r="P698" i="77"/>
  <c r="M698" i="77"/>
  <c r="L698" i="77"/>
  <c r="AG697" i="77"/>
  <c r="AI697" i="77" s="1"/>
  <c r="P697" i="77"/>
  <c r="O697" i="77"/>
  <c r="M697" i="77"/>
  <c r="L697" i="77"/>
  <c r="AG696" i="77"/>
  <c r="AI696" i="77" s="1"/>
  <c r="AJ688" i="77" s="1"/>
  <c r="P696" i="77"/>
  <c r="O696" i="77"/>
  <c r="M696" i="77"/>
  <c r="L696" i="77"/>
  <c r="F696" i="77"/>
  <c r="AJ695" i="77"/>
  <c r="P695" i="77"/>
  <c r="O695" i="77"/>
  <c r="M695" i="77"/>
  <c r="L695" i="77"/>
  <c r="F695" i="77"/>
  <c r="AG694" i="77"/>
  <c r="AI694" i="77" s="1"/>
  <c r="AJ687" i="77" s="1"/>
  <c r="P694" i="77"/>
  <c r="O694" i="77"/>
  <c r="M694" i="77"/>
  <c r="L694" i="77"/>
  <c r="F694" i="77"/>
  <c r="P693" i="77"/>
  <c r="O693" i="77"/>
  <c r="M693" i="77"/>
  <c r="L693" i="77"/>
  <c r="F693" i="77"/>
  <c r="P692" i="77"/>
  <c r="O692" i="77"/>
  <c r="M692" i="77"/>
  <c r="L692" i="77"/>
  <c r="F692" i="77"/>
  <c r="AG691" i="77"/>
  <c r="AI691" i="77" s="1"/>
  <c r="AJ754" i="77" s="1"/>
  <c r="P691" i="77"/>
  <c r="O691" i="77"/>
  <c r="M691" i="77"/>
  <c r="L691" i="77"/>
  <c r="F691" i="77"/>
  <c r="AJ690" i="77"/>
  <c r="K690" i="77"/>
  <c r="F690" i="77"/>
  <c r="AJ689" i="77"/>
  <c r="AG689" i="77"/>
  <c r="AI689" i="77" s="1"/>
  <c r="AJ685" i="77" s="1"/>
  <c r="K689" i="77"/>
  <c r="F689" i="77"/>
  <c r="AG688" i="77"/>
  <c r="AI688" i="77" s="1"/>
  <c r="K688" i="77"/>
  <c r="F688" i="77"/>
  <c r="AG687" i="77"/>
  <c r="AI687" i="77" s="1"/>
  <c r="AJ681" i="77" s="1"/>
  <c r="K687" i="77"/>
  <c r="F687" i="77"/>
  <c r="AG686" i="77"/>
  <c r="AI686" i="77" s="1"/>
  <c r="AJ680" i="77" s="1"/>
  <c r="K686" i="77"/>
  <c r="O686" i="77" s="1"/>
  <c r="F686" i="77"/>
  <c r="AG685" i="77"/>
  <c r="AI685" i="77" s="1"/>
  <c r="K685" i="77"/>
  <c r="O685" i="77" s="1"/>
  <c r="F685" i="77"/>
  <c r="AJ684" i="77"/>
  <c r="AG684" i="77"/>
  <c r="AI684" i="77" s="1"/>
  <c r="AJ679" i="77" s="1"/>
  <c r="P684" i="77"/>
  <c r="O684" i="77"/>
  <c r="M684" i="77"/>
  <c r="L684" i="77"/>
  <c r="F684" i="77"/>
  <c r="AJ683" i="77"/>
  <c r="AG683" i="77"/>
  <c r="AI683" i="77" s="1"/>
  <c r="K683" i="77"/>
  <c r="F683" i="77"/>
  <c r="AJ682" i="77"/>
  <c r="AG682" i="77"/>
  <c r="AI682" i="77" s="1"/>
  <c r="K682" i="77"/>
  <c r="F682" i="77"/>
  <c r="AG681" i="77"/>
  <c r="AI681" i="77" s="1"/>
  <c r="K681" i="77"/>
  <c r="M681" i="77" s="1"/>
  <c r="F681" i="77"/>
  <c r="AG680" i="77"/>
  <c r="AI680" i="77" s="1"/>
  <c r="K680" i="77"/>
  <c r="M680" i="77" s="1"/>
  <c r="F680" i="77"/>
  <c r="AG679" i="77"/>
  <c r="AI679" i="77" s="1"/>
  <c r="K679" i="77"/>
  <c r="M679" i="77" s="1"/>
  <c r="F679" i="77"/>
  <c r="AJ678" i="77"/>
  <c r="AG678" i="77"/>
  <c r="AI678" i="77" s="1"/>
  <c r="AJ677" i="77" s="1"/>
  <c r="P678" i="77"/>
  <c r="O678" i="77"/>
  <c r="M678" i="77"/>
  <c r="L678" i="77"/>
  <c r="F678" i="77"/>
  <c r="AG677" i="77"/>
  <c r="AI677" i="77" s="1"/>
  <c r="P677" i="77"/>
  <c r="O677" i="77"/>
  <c r="M677" i="77"/>
  <c r="L677" i="77"/>
  <c r="F677" i="77"/>
  <c r="R675" i="77"/>
  <c r="Q675" i="77"/>
  <c r="N675" i="77"/>
  <c r="Q674" i="77"/>
  <c r="P674" i="77"/>
  <c r="M674" i="77"/>
  <c r="L674" i="77"/>
  <c r="Q673" i="77"/>
  <c r="P673" i="77"/>
  <c r="M673" i="77"/>
  <c r="L673" i="77"/>
  <c r="Q672" i="77"/>
  <c r="P672" i="77"/>
  <c r="M672" i="77"/>
  <c r="L672" i="77"/>
  <c r="AJ671" i="77"/>
  <c r="AG671" i="77"/>
  <c r="AI671" i="77" s="1"/>
  <c r="AJ665" i="77" s="1"/>
  <c r="P671" i="77"/>
  <c r="O671" i="77"/>
  <c r="M671" i="77"/>
  <c r="L671" i="77"/>
  <c r="F671" i="77"/>
  <c r="AJ670" i="77"/>
  <c r="AG670" i="77"/>
  <c r="AI670" i="77" s="1"/>
  <c r="AJ663" i="77" s="1"/>
  <c r="K670" i="77"/>
  <c r="F670" i="77"/>
  <c r="AG669" i="77"/>
  <c r="AI669" i="77" s="1"/>
  <c r="K669" i="77"/>
  <c r="O669" i="77" s="1"/>
  <c r="F669" i="77"/>
  <c r="AG668" i="77"/>
  <c r="AI668" i="77" s="1"/>
  <c r="AJ668" i="77" s="1"/>
  <c r="P668" i="77"/>
  <c r="O668" i="77"/>
  <c r="M668" i="77"/>
  <c r="L668" i="77"/>
  <c r="F668" i="77"/>
  <c r="AJ667" i="77"/>
  <c r="AG667" i="77"/>
  <c r="AI667" i="77" s="1"/>
  <c r="K667" i="77"/>
  <c r="F667" i="77"/>
  <c r="AJ666" i="77"/>
  <c r="AG666" i="77"/>
  <c r="AI666" i="77" s="1"/>
  <c r="P666" i="77"/>
  <c r="O666" i="77"/>
  <c r="M666" i="77"/>
  <c r="L666" i="77"/>
  <c r="F666" i="77"/>
  <c r="P665" i="77"/>
  <c r="O665" i="77"/>
  <c r="L665" i="77"/>
  <c r="F665" i="77"/>
  <c r="R663" i="77"/>
  <c r="Q662" i="77"/>
  <c r="P662" i="77"/>
  <c r="O662" i="77"/>
  <c r="L662" i="77"/>
  <c r="AJ661" i="77"/>
  <c r="Q661" i="77"/>
  <c r="P661" i="77"/>
  <c r="L661" i="77"/>
  <c r="Q660" i="77"/>
  <c r="P660" i="77"/>
  <c r="M660" i="77"/>
  <c r="L660" i="77"/>
  <c r="AK659" i="77"/>
  <c r="Q659" i="77"/>
  <c r="P659" i="77"/>
  <c r="L659" i="77"/>
  <c r="Q658" i="77"/>
  <c r="P658" i="77"/>
  <c r="L658" i="77"/>
  <c r="Q657" i="77"/>
  <c r="P657" i="77"/>
  <c r="M657" i="77"/>
  <c r="L657" i="77"/>
  <c r="AG656" i="77"/>
  <c r="AI656" i="77" s="1"/>
  <c r="Q656" i="77"/>
  <c r="P656" i="77"/>
  <c r="M656" i="77"/>
  <c r="L656" i="77"/>
  <c r="F656" i="77"/>
  <c r="AG655" i="77"/>
  <c r="AI655" i="77" s="1"/>
  <c r="P655" i="77"/>
  <c r="O655" i="77"/>
  <c r="M655" i="77"/>
  <c r="L655" i="77"/>
  <c r="F655" i="77"/>
  <c r="AG654" i="77"/>
  <c r="AI654" i="77" s="1"/>
  <c r="AJ654" i="77" s="1"/>
  <c r="K654" i="77"/>
  <c r="O654" i="77" s="1"/>
  <c r="F654" i="77"/>
  <c r="AJ653" i="77"/>
  <c r="AG653" i="77"/>
  <c r="AI653" i="77" s="1"/>
  <c r="AJ643" i="77" s="1"/>
  <c r="P653" i="77"/>
  <c r="O653" i="77"/>
  <c r="M653" i="77"/>
  <c r="L653" i="77"/>
  <c r="F653" i="77"/>
  <c r="F652" i="77"/>
  <c r="AJ651" i="77"/>
  <c r="Q651" i="77"/>
  <c r="P651" i="77"/>
  <c r="L651" i="77"/>
  <c r="AJ650" i="77"/>
  <c r="Q650" i="77"/>
  <c r="P650" i="77"/>
  <c r="L650" i="77"/>
  <c r="AJ649" i="77"/>
  <c r="AG649" i="77"/>
  <c r="AI649" i="77" s="1"/>
  <c r="P649" i="77"/>
  <c r="O649" i="77"/>
  <c r="M649" i="77"/>
  <c r="L649" i="77"/>
  <c r="F649" i="77"/>
  <c r="AG648" i="77"/>
  <c r="AI648" i="77" s="1"/>
  <c r="K648" i="77"/>
  <c r="O648" i="77" s="1"/>
  <c r="F648" i="77"/>
  <c r="P647" i="77"/>
  <c r="O647" i="77"/>
  <c r="M647" i="77"/>
  <c r="L647" i="77"/>
  <c r="F647" i="77"/>
  <c r="AJ646" i="77"/>
  <c r="AG646" i="77"/>
  <c r="AI646" i="77" s="1"/>
  <c r="AJ641" i="77" s="1"/>
  <c r="K646" i="77"/>
  <c r="O646" i="77" s="1"/>
  <c r="F646" i="77"/>
  <c r="AJ645" i="77"/>
  <c r="AG645" i="77"/>
  <c r="AI645" i="77" s="1"/>
  <c r="AJ640" i="77" s="1"/>
  <c r="K645" i="77"/>
  <c r="O645" i="77" s="1"/>
  <c r="F645" i="77"/>
  <c r="AJ644" i="77"/>
  <c r="AG644" i="77"/>
  <c r="AI644" i="77" s="1"/>
  <c r="AJ639" i="77" s="1"/>
  <c r="K644" i="77"/>
  <c r="O644" i="77" s="1"/>
  <c r="F644" i="77"/>
  <c r="AG643" i="77"/>
  <c r="AI643" i="77" s="1"/>
  <c r="AJ638" i="77" s="1"/>
  <c r="K643" i="77"/>
  <c r="O643" i="77" s="1"/>
  <c r="F643" i="77"/>
  <c r="AJ642" i="77"/>
  <c r="AG642" i="77"/>
  <c r="AI642" i="77" s="1"/>
  <c r="AJ636" i="77" s="1"/>
  <c r="K642" i="77"/>
  <c r="O642" i="77" s="1"/>
  <c r="F642" i="77"/>
  <c r="AG641" i="77"/>
  <c r="AI641" i="77" s="1"/>
  <c r="K641" i="77"/>
  <c r="O641" i="77" s="1"/>
  <c r="F641" i="77"/>
  <c r="AG640" i="77"/>
  <c r="AI640" i="77" s="1"/>
  <c r="AJ635" i="77" s="1"/>
  <c r="K640" i="77"/>
  <c r="O640" i="77" s="1"/>
  <c r="F640" i="77"/>
  <c r="AG639" i="77"/>
  <c r="AI639" i="77" s="1"/>
  <c r="AJ634" i="77" s="1"/>
  <c r="K639" i="77"/>
  <c r="O639" i="77" s="1"/>
  <c r="F639" i="77"/>
  <c r="AG638" i="77"/>
  <c r="AI638" i="77" s="1"/>
  <c r="K638" i="77"/>
  <c r="O638" i="77" s="1"/>
  <c r="F638" i="77"/>
  <c r="AJ637" i="77"/>
  <c r="AG637" i="77"/>
  <c r="AI637" i="77" s="1"/>
  <c r="AJ633" i="77" s="1"/>
  <c r="K637" i="77"/>
  <c r="O637" i="77" s="1"/>
  <c r="F637" i="77"/>
  <c r="AG636" i="77"/>
  <c r="AI636" i="77" s="1"/>
  <c r="K636" i="77"/>
  <c r="O636" i="77" s="1"/>
  <c r="F636" i="77"/>
  <c r="AG635" i="77"/>
  <c r="AI635" i="77" s="1"/>
  <c r="AJ631" i="77" s="1"/>
  <c r="K635" i="77"/>
  <c r="O635" i="77" s="1"/>
  <c r="F635" i="77"/>
  <c r="AG634" i="77"/>
  <c r="AI634" i="77" s="1"/>
  <c r="AJ630" i="77" s="1"/>
  <c r="K634" i="77"/>
  <c r="L634" i="77" s="1"/>
  <c r="F634" i="77"/>
  <c r="AG633" i="77"/>
  <c r="AI633" i="77" s="1"/>
  <c r="K633" i="77"/>
  <c r="L633" i="77" s="1"/>
  <c r="F633" i="77"/>
  <c r="AJ632" i="77"/>
  <c r="AG632" i="77"/>
  <c r="AI632" i="77" s="1"/>
  <c r="K632" i="77"/>
  <c r="O632" i="77" s="1"/>
  <c r="F632" i="77"/>
  <c r="AG631" i="77"/>
  <c r="AI631" i="77" s="1"/>
  <c r="AJ628" i="77" s="1"/>
  <c r="K631" i="77"/>
  <c r="O631" i="77" s="1"/>
  <c r="F631" i="77"/>
  <c r="AG630" i="77"/>
  <c r="AI630" i="77" s="1"/>
  <c r="AJ627" i="77" s="1"/>
  <c r="K630" i="77"/>
  <c r="O630" i="77" s="1"/>
  <c r="F630" i="77"/>
  <c r="AJ629" i="77"/>
  <c r="AG629" i="77"/>
  <c r="AI629" i="77" s="1"/>
  <c r="K629" i="77"/>
  <c r="O629" i="77" s="1"/>
  <c r="F629" i="77"/>
  <c r="AG628" i="77"/>
  <c r="AI628" i="77" s="1"/>
  <c r="AJ622" i="77" s="1"/>
  <c r="K628" i="77"/>
  <c r="O628" i="77" s="1"/>
  <c r="F628" i="77"/>
  <c r="K627" i="77"/>
  <c r="O627" i="77" s="1"/>
  <c r="F627" i="77"/>
  <c r="AG626" i="77"/>
  <c r="AI626" i="77" s="1"/>
  <c r="K626" i="77"/>
  <c r="P626" i="77" s="1"/>
  <c r="F626" i="77"/>
  <c r="AG625" i="77"/>
  <c r="AI625" i="77" s="1"/>
  <c r="K625" i="77"/>
  <c r="F625" i="77"/>
  <c r="AJ624" i="77"/>
  <c r="AG624" i="77"/>
  <c r="AI624" i="77" s="1"/>
  <c r="AJ619" i="77" s="1"/>
  <c r="K624" i="77"/>
  <c r="P624" i="77" s="1"/>
  <c r="F624" i="77"/>
  <c r="AJ623" i="77"/>
  <c r="AG623" i="77"/>
  <c r="AI623" i="77" s="1"/>
  <c r="K623" i="77"/>
  <c r="F623" i="77"/>
  <c r="AG622" i="77"/>
  <c r="AI622" i="77" s="1"/>
  <c r="AJ614" i="77" s="1"/>
  <c r="K622" i="77"/>
  <c r="P622" i="77" s="1"/>
  <c r="F622" i="77"/>
  <c r="AG621" i="77"/>
  <c r="AI621" i="77" s="1"/>
  <c r="K621" i="77"/>
  <c r="P621" i="77" s="1"/>
  <c r="F621" i="77"/>
  <c r="AG620" i="77"/>
  <c r="AI620" i="77" s="1"/>
  <c r="AJ589" i="77" s="1"/>
  <c r="K620" i="77"/>
  <c r="P620" i="77" s="1"/>
  <c r="F620" i="77"/>
  <c r="AG619" i="77"/>
  <c r="AI619" i="77" s="1"/>
  <c r="AJ588" i="77" s="1"/>
  <c r="K619" i="77"/>
  <c r="F619" i="77"/>
  <c r="P618" i="77"/>
  <c r="O618" i="77"/>
  <c r="M618" i="77"/>
  <c r="L618" i="77"/>
  <c r="F618" i="77"/>
  <c r="AJ617" i="77"/>
  <c r="AG617" i="77"/>
  <c r="AI617" i="77" s="1"/>
  <c r="AJ587" i="77" s="1"/>
  <c r="K617" i="77"/>
  <c r="F617" i="77"/>
  <c r="P616" i="77"/>
  <c r="O616" i="77"/>
  <c r="L616" i="77"/>
  <c r="F616" i="77"/>
  <c r="R614" i="77"/>
  <c r="N614" i="77"/>
  <c r="S613" i="77"/>
  <c r="R613" i="77"/>
  <c r="O613" i="77"/>
  <c r="L613" i="77"/>
  <c r="M613" i="77" s="1"/>
  <c r="S612" i="77"/>
  <c r="R612" i="77"/>
  <c r="Q612" i="77"/>
  <c r="O612" i="77"/>
  <c r="L612" i="77"/>
  <c r="M612" i="77" s="1"/>
  <c r="F612" i="77"/>
  <c r="S611" i="77"/>
  <c r="R611" i="77"/>
  <c r="Q611" i="77"/>
  <c r="L611" i="77"/>
  <c r="M611" i="77" s="1"/>
  <c r="Q610" i="77"/>
  <c r="P610" i="77"/>
  <c r="L610" i="77"/>
  <c r="Q609" i="77"/>
  <c r="P609" i="77"/>
  <c r="L609" i="77"/>
  <c r="Q608" i="77"/>
  <c r="P608" i="77"/>
  <c r="L608" i="77"/>
  <c r="Q607" i="77"/>
  <c r="P607" i="77"/>
  <c r="M607" i="77"/>
  <c r="L607" i="77"/>
  <c r="Q606" i="77"/>
  <c r="P606" i="77"/>
  <c r="M606" i="77"/>
  <c r="L606" i="77"/>
  <c r="Q605" i="77"/>
  <c r="P605" i="77"/>
  <c r="L605" i="77"/>
  <c r="Q604" i="77"/>
  <c r="P604" i="77"/>
  <c r="L604" i="77"/>
  <c r="Q601" i="77"/>
  <c r="P601" i="77"/>
  <c r="M601" i="77"/>
  <c r="L601" i="77"/>
  <c r="Q600" i="77"/>
  <c r="P600" i="77"/>
  <c r="M600" i="77"/>
  <c r="L600" i="77"/>
  <c r="Q599" i="77"/>
  <c r="P599" i="77"/>
  <c r="M599" i="77"/>
  <c r="L599" i="77"/>
  <c r="AG598" i="77"/>
  <c r="AI598" i="77" s="1"/>
  <c r="P598" i="77"/>
  <c r="O598" i="77"/>
  <c r="M598" i="77"/>
  <c r="L598" i="77"/>
  <c r="F598" i="77"/>
  <c r="P597" i="77"/>
  <c r="O597" i="77"/>
  <c r="M597" i="77"/>
  <c r="L597" i="77"/>
  <c r="P596" i="77"/>
  <c r="O596" i="77"/>
  <c r="M596" i="77"/>
  <c r="L596" i="77"/>
  <c r="P595" i="77"/>
  <c r="O595" i="77"/>
  <c r="M595" i="77"/>
  <c r="L595" i="77"/>
  <c r="AG594" i="77"/>
  <c r="AI594" i="77" s="1"/>
  <c r="AJ586" i="77" s="1"/>
  <c r="P594" i="77"/>
  <c r="O594" i="77"/>
  <c r="M594" i="77"/>
  <c r="L594" i="77"/>
  <c r="F594" i="77"/>
  <c r="P593" i="77"/>
  <c r="O593" i="77"/>
  <c r="M593" i="77"/>
  <c r="L593" i="77"/>
  <c r="P592" i="77"/>
  <c r="O592" i="77"/>
  <c r="M592" i="77"/>
  <c r="L592" i="77"/>
  <c r="F592" i="77"/>
  <c r="P591" i="77"/>
  <c r="O591" i="77"/>
  <c r="M591" i="77"/>
  <c r="L591" i="77"/>
  <c r="F591" i="77"/>
  <c r="P590" i="77"/>
  <c r="O590" i="77"/>
  <c r="M590" i="77"/>
  <c r="L590" i="77"/>
  <c r="F590" i="77"/>
  <c r="K589" i="77"/>
  <c r="O589" i="77" s="1"/>
  <c r="F589" i="77"/>
  <c r="K588" i="77"/>
  <c r="O588" i="77" s="1"/>
  <c r="F588" i="77"/>
  <c r="K587" i="77"/>
  <c r="O587" i="77" s="1"/>
  <c r="F587" i="77"/>
  <c r="K586" i="77"/>
  <c r="O586" i="77" s="1"/>
  <c r="F586" i="77"/>
  <c r="K585" i="77"/>
  <c r="F585" i="77"/>
  <c r="AJ584" i="77"/>
  <c r="K584" i="77"/>
  <c r="M584" i="77" s="1"/>
  <c r="F584" i="77"/>
  <c r="K583" i="77"/>
  <c r="O583" i="77" s="1"/>
  <c r="F583" i="77"/>
  <c r="K582" i="77"/>
  <c r="F582" i="77"/>
  <c r="P581" i="77"/>
  <c r="O581" i="77"/>
  <c r="M581" i="77"/>
  <c r="L581" i="77"/>
  <c r="F581" i="77"/>
  <c r="K580" i="77"/>
  <c r="L580" i="77" s="1"/>
  <c r="F580" i="77"/>
  <c r="P579" i="77"/>
  <c r="O579" i="77"/>
  <c r="M579" i="77"/>
  <c r="L579" i="77"/>
  <c r="F579" i="77"/>
  <c r="K577" i="77"/>
  <c r="F577" i="77"/>
  <c r="K576" i="77"/>
  <c r="O576" i="77" s="1"/>
  <c r="F576" i="77"/>
  <c r="K575" i="77"/>
  <c r="F575" i="77"/>
  <c r="K574" i="77"/>
  <c r="O574" i="77" s="1"/>
  <c r="F574" i="77"/>
  <c r="K573" i="77"/>
  <c r="F573" i="77"/>
  <c r="K572" i="77"/>
  <c r="O572" i="77" s="1"/>
  <c r="F572" i="77"/>
  <c r="K571" i="77"/>
  <c r="F571" i="77"/>
  <c r="P570" i="77"/>
  <c r="O570" i="77"/>
  <c r="M570" i="77"/>
  <c r="L570" i="77"/>
  <c r="F570" i="77"/>
  <c r="AG569" i="77"/>
  <c r="AI569" i="77" s="1"/>
  <c r="K569" i="77"/>
  <c r="L569" i="77" s="1"/>
  <c r="F569" i="77"/>
  <c r="AG568" i="77"/>
  <c r="AI568" i="77" s="1"/>
  <c r="AJ564" i="77" s="1"/>
  <c r="K568" i="77"/>
  <c r="F568" i="77"/>
  <c r="AG567" i="77"/>
  <c r="AI567" i="77" s="1"/>
  <c r="K567" i="77"/>
  <c r="O567" i="77" s="1"/>
  <c r="F567" i="77"/>
  <c r="AJ566" i="77"/>
  <c r="AG566" i="77"/>
  <c r="AI566" i="77" s="1"/>
  <c r="AJ562" i="77" s="1"/>
  <c r="L566" i="77"/>
  <c r="F566" i="77"/>
  <c r="AG565" i="77"/>
  <c r="AI565" i="77" s="1"/>
  <c r="AJ561" i="77" s="1"/>
  <c r="K565" i="77"/>
  <c r="O565" i="77" s="1"/>
  <c r="F565" i="77"/>
  <c r="AG564" i="77"/>
  <c r="AI564" i="77" s="1"/>
  <c r="AJ559" i="77" s="1"/>
  <c r="K564" i="77"/>
  <c r="O564" i="77" s="1"/>
  <c r="F564" i="77"/>
  <c r="AG563" i="77"/>
  <c r="AI563" i="77" s="1"/>
  <c r="AJ558" i="77" s="1"/>
  <c r="K563" i="77"/>
  <c r="O563" i="77" s="1"/>
  <c r="F563" i="77"/>
  <c r="AG562" i="77"/>
  <c r="AI562" i="77" s="1"/>
  <c r="AJ556" i="77" s="1"/>
  <c r="K562" i="77"/>
  <c r="L562" i="77" s="1"/>
  <c r="F562" i="77"/>
  <c r="AG561" i="77"/>
  <c r="AI561" i="77" s="1"/>
  <c r="AJ555" i="77" s="1"/>
  <c r="K561" i="77"/>
  <c r="O561" i="77" s="1"/>
  <c r="F561" i="77"/>
  <c r="AJ560" i="77"/>
  <c r="AG560" i="77"/>
  <c r="AI560" i="77" s="1"/>
  <c r="AJ554" i="77" s="1"/>
  <c r="K560" i="77"/>
  <c r="L560" i="77" s="1"/>
  <c r="F560" i="77"/>
  <c r="AG559" i="77"/>
  <c r="AI559" i="77" s="1"/>
  <c r="AJ553" i="77" s="1"/>
  <c r="K559" i="77"/>
  <c r="L559" i="77" s="1"/>
  <c r="F559" i="77"/>
  <c r="AG558" i="77"/>
  <c r="AI558" i="77" s="1"/>
  <c r="AJ552" i="77" s="1"/>
  <c r="K558" i="77"/>
  <c r="O558" i="77" s="1"/>
  <c r="F558" i="77"/>
  <c r="AJ557" i="77"/>
  <c r="AG557" i="77"/>
  <c r="AI557" i="77" s="1"/>
  <c r="AJ551" i="77" s="1"/>
  <c r="K557" i="77"/>
  <c r="L557" i="77" s="1"/>
  <c r="F557" i="77"/>
  <c r="AG556" i="77"/>
  <c r="AI556" i="77" s="1"/>
  <c r="K556" i="77"/>
  <c r="L556" i="77" s="1"/>
  <c r="F556" i="77"/>
  <c r="AG555" i="77"/>
  <c r="AI555" i="77" s="1"/>
  <c r="AJ550" i="77" s="1"/>
  <c r="K555" i="77"/>
  <c r="O555" i="77" s="1"/>
  <c r="F555" i="77"/>
  <c r="AG554" i="77"/>
  <c r="AI554" i="77" s="1"/>
  <c r="AJ549" i="77" s="1"/>
  <c r="K554" i="77"/>
  <c r="L554" i="77" s="1"/>
  <c r="F554" i="77"/>
  <c r="AG553" i="77"/>
  <c r="AI553" i="77" s="1"/>
  <c r="AJ548" i="77" s="1"/>
  <c r="K553" i="77"/>
  <c r="O553" i="77" s="1"/>
  <c r="F553" i="77"/>
  <c r="AG552" i="77"/>
  <c r="AI552" i="77" s="1"/>
  <c r="AJ546" i="77" s="1"/>
  <c r="K552" i="77"/>
  <c r="L552" i="77" s="1"/>
  <c r="F552" i="77"/>
  <c r="AG551" i="77"/>
  <c r="AI551" i="77" s="1"/>
  <c r="AJ545" i="77" s="1"/>
  <c r="K551" i="77"/>
  <c r="O551" i="77" s="1"/>
  <c r="F551" i="77"/>
  <c r="AG550" i="77"/>
  <c r="AI550" i="77" s="1"/>
  <c r="AJ543" i="77" s="1"/>
  <c r="K550" i="77"/>
  <c r="L550" i="77" s="1"/>
  <c r="F550" i="77"/>
  <c r="AG549" i="77"/>
  <c r="AI549" i="77" s="1"/>
  <c r="AJ542" i="77" s="1"/>
  <c r="K549" i="77"/>
  <c r="O549" i="77" s="1"/>
  <c r="F549" i="77"/>
  <c r="AG548" i="77"/>
  <c r="AI548" i="77" s="1"/>
  <c r="AJ541" i="77" s="1"/>
  <c r="K548" i="77"/>
  <c r="L548" i="77" s="1"/>
  <c r="F548" i="77"/>
  <c r="AJ547" i="77"/>
  <c r="AG547" i="77"/>
  <c r="AI547" i="77" s="1"/>
  <c r="AJ768" i="77" s="1"/>
  <c r="P547" i="77"/>
  <c r="O547" i="77"/>
  <c r="M547" i="77"/>
  <c r="L547" i="77"/>
  <c r="F547" i="77"/>
  <c r="AG546" i="77"/>
  <c r="AI546" i="77" s="1"/>
  <c r="P546" i="77"/>
  <c r="O546" i="77"/>
  <c r="M546" i="77"/>
  <c r="L546" i="77"/>
  <c r="F546" i="77"/>
  <c r="AG545" i="77"/>
  <c r="AI545" i="77" s="1"/>
  <c r="AJ540" i="77" s="1"/>
  <c r="K545" i="77"/>
  <c r="L545" i="77" s="1"/>
  <c r="F545" i="77"/>
  <c r="AJ544" i="77"/>
  <c r="AG544" i="77"/>
  <c r="AI544" i="77" s="1"/>
  <c r="AJ539" i="77" s="1"/>
  <c r="K544" i="77"/>
  <c r="L544" i="77" s="1"/>
  <c r="F544" i="77"/>
  <c r="AG543" i="77"/>
  <c r="AI543" i="77" s="1"/>
  <c r="K543" i="77"/>
  <c r="F543" i="77"/>
  <c r="AG542" i="77"/>
  <c r="AI542" i="77" s="1"/>
  <c r="K542" i="77"/>
  <c r="L542" i="77" s="1"/>
  <c r="F542" i="77"/>
  <c r="AG541" i="77"/>
  <c r="AI541" i="77" s="1"/>
  <c r="K541" i="77"/>
  <c r="O541" i="77" s="1"/>
  <c r="F541" i="77"/>
  <c r="AG540" i="77"/>
  <c r="AI540" i="77" s="1"/>
  <c r="AJ536" i="77" s="1"/>
  <c r="K540" i="77"/>
  <c r="L540" i="77" s="1"/>
  <c r="F540" i="77"/>
  <c r="AG539" i="77"/>
  <c r="AI539" i="77" s="1"/>
  <c r="AJ535" i="77" s="1"/>
  <c r="K539" i="77"/>
  <c r="O539" i="77" s="1"/>
  <c r="F539" i="77"/>
  <c r="AK538" i="77"/>
  <c r="AH538" i="77"/>
  <c r="AJ538" i="77" s="1"/>
  <c r="Q538" i="77"/>
  <c r="P538" i="77"/>
  <c r="O538" i="77"/>
  <c r="M538" i="77"/>
  <c r="L538" i="77"/>
  <c r="F538" i="77"/>
  <c r="AJ537" i="77"/>
  <c r="AG537" i="77"/>
  <c r="AI537" i="77" s="1"/>
  <c r="AJ531" i="77" s="1"/>
  <c r="P537" i="77"/>
  <c r="O537" i="77"/>
  <c r="M537" i="77"/>
  <c r="L537" i="77"/>
  <c r="F537" i="77"/>
  <c r="AG536" i="77"/>
  <c r="AI536" i="77" s="1"/>
  <c r="AJ530" i="77" s="1"/>
  <c r="K536" i="77"/>
  <c r="F536" i="77"/>
  <c r="AG535" i="77"/>
  <c r="AI535" i="77" s="1"/>
  <c r="AJ529" i="77" s="1"/>
  <c r="K535" i="77"/>
  <c r="F535" i="77"/>
  <c r="AJ534" i="77"/>
  <c r="AG534" i="77"/>
  <c r="AI534" i="77" s="1"/>
  <c r="AJ528" i="77" s="1"/>
  <c r="K534" i="77"/>
  <c r="F534" i="77"/>
  <c r="AJ533" i="77"/>
  <c r="AG533" i="77"/>
  <c r="AI533" i="77" s="1"/>
  <c r="AJ527" i="77" s="1"/>
  <c r="K533" i="77"/>
  <c r="F533" i="77"/>
  <c r="AJ532" i="77"/>
  <c r="AG532" i="77"/>
  <c r="AI532" i="77" s="1"/>
  <c r="AJ526" i="77" s="1"/>
  <c r="K532" i="77"/>
  <c r="F532" i="77"/>
  <c r="AG531" i="77"/>
  <c r="AI531" i="77" s="1"/>
  <c r="AJ525" i="77" s="1"/>
  <c r="K531" i="77"/>
  <c r="F531" i="77"/>
  <c r="AG530" i="77"/>
  <c r="AI530" i="77" s="1"/>
  <c r="AJ524" i="77" s="1"/>
  <c r="K530" i="77"/>
  <c r="F530" i="77"/>
  <c r="AG529" i="77"/>
  <c r="AI529" i="77" s="1"/>
  <c r="AJ523" i="77" s="1"/>
  <c r="K529" i="77"/>
  <c r="F529" i="77"/>
  <c r="AG528" i="77"/>
  <c r="AI528" i="77" s="1"/>
  <c r="AJ522" i="77" s="1"/>
  <c r="P528" i="77"/>
  <c r="O528" i="77"/>
  <c r="M528" i="77"/>
  <c r="L528" i="77"/>
  <c r="F528" i="77"/>
  <c r="AG527" i="77"/>
  <c r="AI527" i="77" s="1"/>
  <c r="AJ518" i="77" s="1"/>
  <c r="K527" i="77"/>
  <c r="O527" i="77" s="1"/>
  <c r="F527" i="77"/>
  <c r="AG526" i="77"/>
  <c r="AI526" i="77" s="1"/>
  <c r="AJ517" i="77" s="1"/>
  <c r="K526" i="77"/>
  <c r="O526" i="77" s="1"/>
  <c r="F526" i="77"/>
  <c r="AG525" i="77"/>
  <c r="AI525" i="77" s="1"/>
  <c r="AJ516" i="77" s="1"/>
  <c r="K525" i="77"/>
  <c r="O525" i="77" s="1"/>
  <c r="F525" i="77"/>
  <c r="AG524" i="77"/>
  <c r="AI524" i="77" s="1"/>
  <c r="AJ515" i="77" s="1"/>
  <c r="K524" i="77"/>
  <c r="O524" i="77" s="1"/>
  <c r="F524" i="77"/>
  <c r="AG523" i="77"/>
  <c r="AI523" i="77" s="1"/>
  <c r="AJ514" i="77" s="1"/>
  <c r="K523" i="77"/>
  <c r="O523" i="77" s="1"/>
  <c r="F523" i="77"/>
  <c r="AG522" i="77"/>
  <c r="AI522" i="77" s="1"/>
  <c r="AJ513" i="77" s="1"/>
  <c r="K522" i="77"/>
  <c r="O522" i="77" s="1"/>
  <c r="F522" i="77"/>
  <c r="AG521" i="77"/>
  <c r="AI521" i="77" s="1"/>
  <c r="P521" i="77"/>
  <c r="O521" i="77"/>
  <c r="M521" i="77"/>
  <c r="L521" i="77"/>
  <c r="F521" i="77"/>
  <c r="P520" i="77"/>
  <c r="O520" i="77"/>
  <c r="M520" i="77"/>
  <c r="L520" i="77"/>
  <c r="AG519" i="77"/>
  <c r="AI519" i="77" s="1"/>
  <c r="AJ563" i="77" s="1"/>
  <c r="P519" i="77"/>
  <c r="O519" i="77"/>
  <c r="M519" i="77"/>
  <c r="L519" i="77"/>
  <c r="F519" i="77"/>
  <c r="AG518" i="77"/>
  <c r="AI518" i="77" s="1"/>
  <c r="AJ512" i="77" s="1"/>
  <c r="P518" i="77"/>
  <c r="O518" i="77"/>
  <c r="M518" i="77"/>
  <c r="L518" i="77"/>
  <c r="F518" i="77"/>
  <c r="AG517" i="77"/>
  <c r="AI517" i="77" s="1"/>
  <c r="AJ511" i="77" s="1"/>
  <c r="P517" i="77"/>
  <c r="O517" i="77"/>
  <c r="L517" i="77"/>
  <c r="F517" i="77"/>
  <c r="AG516" i="77"/>
  <c r="AI516" i="77" s="1"/>
  <c r="AJ510" i="77" s="1"/>
  <c r="K516" i="77"/>
  <c r="P516" i="77"/>
  <c r="F516" i="77"/>
  <c r="AG515" i="77"/>
  <c r="AI515" i="77" s="1"/>
  <c r="K515" i="77"/>
  <c r="F515" i="77"/>
  <c r="AG514" i="77"/>
  <c r="AI514" i="77" s="1"/>
  <c r="AJ509" i="77" s="1"/>
  <c r="K514" i="77"/>
  <c r="F514" i="77"/>
  <c r="AG513" i="77"/>
  <c r="AI513" i="77" s="1"/>
  <c r="AJ508" i="77" s="1"/>
  <c r="K513" i="77"/>
  <c r="F513" i="77"/>
  <c r="AG512" i="77"/>
  <c r="AI512" i="77" s="1"/>
  <c r="AJ507" i="77" s="1"/>
  <c r="P512" i="77"/>
  <c r="O512" i="77"/>
  <c r="M512" i="77"/>
  <c r="L512" i="77"/>
  <c r="F512" i="77"/>
  <c r="AG511" i="77"/>
  <c r="AI511" i="77" s="1"/>
  <c r="AJ506" i="77" s="1"/>
  <c r="K511" i="77"/>
  <c r="O511" i="77" s="1"/>
  <c r="F511" i="77"/>
  <c r="AG510" i="77"/>
  <c r="AI510" i="77" s="1"/>
  <c r="K510" i="77"/>
  <c r="O510" i="77" s="1"/>
  <c r="F510" i="77"/>
  <c r="AG509" i="77"/>
  <c r="AI509" i="77" s="1"/>
  <c r="AJ492" i="77" s="1"/>
  <c r="K509" i="77"/>
  <c r="O509" i="77" s="1"/>
  <c r="F509" i="77"/>
  <c r="AG508" i="77"/>
  <c r="AI508" i="77" s="1"/>
  <c r="K508" i="77"/>
  <c r="O508" i="77" s="1"/>
  <c r="F508" i="77"/>
  <c r="AG507" i="77"/>
  <c r="AI507" i="77" s="1"/>
  <c r="AJ504" i="77" s="1"/>
  <c r="K507" i="77"/>
  <c r="O507" i="77" s="1"/>
  <c r="F507" i="77"/>
  <c r="AG506" i="77"/>
  <c r="AI506" i="77" s="1"/>
  <c r="K506" i="77"/>
  <c r="O506" i="77" s="1"/>
  <c r="F506" i="77"/>
  <c r="AJ505" i="77"/>
  <c r="AG505" i="77"/>
  <c r="AI505" i="77" s="1"/>
  <c r="K505" i="77"/>
  <c r="O505" i="77" s="1"/>
  <c r="F505" i="77"/>
  <c r="AG504" i="77"/>
  <c r="AI504" i="77" s="1"/>
  <c r="K504" i="77"/>
  <c r="O504" i="77" s="1"/>
  <c r="F504" i="77"/>
  <c r="AJ503" i="77"/>
  <c r="AG503" i="77"/>
  <c r="AI503" i="77" s="1"/>
  <c r="AJ499" i="77" s="1"/>
  <c r="K503" i="77"/>
  <c r="O503" i="77" s="1"/>
  <c r="F503" i="77"/>
  <c r="AG502" i="77"/>
  <c r="AI502" i="77" s="1"/>
  <c r="AJ494" i="77" s="1"/>
  <c r="K502" i="77"/>
  <c r="O502" i="77" s="1"/>
  <c r="F502" i="77"/>
  <c r="AJ501" i="77"/>
  <c r="AG501" i="77"/>
  <c r="AI501" i="77" s="1"/>
  <c r="AJ493" i="77" s="1"/>
  <c r="P501" i="77"/>
  <c r="O501" i="77"/>
  <c r="M501" i="77"/>
  <c r="L501" i="77"/>
  <c r="F501" i="77"/>
  <c r="AJ500" i="77"/>
  <c r="AG500" i="77"/>
  <c r="AI500" i="77" s="1"/>
  <c r="AJ490" i="77" s="1"/>
  <c r="K500" i="77"/>
  <c r="F500" i="77"/>
  <c r="AG499" i="77"/>
  <c r="AI499" i="77" s="1"/>
  <c r="K499" i="77"/>
  <c r="F499" i="77"/>
  <c r="AJ497" i="77"/>
  <c r="AG497" i="77"/>
  <c r="AI497" i="77" s="1"/>
  <c r="AJ488" i="77" s="1"/>
  <c r="P497" i="77"/>
  <c r="O497" i="77"/>
  <c r="M497" i="77"/>
  <c r="L497" i="77"/>
  <c r="F497" i="77"/>
  <c r="Q496" i="77"/>
  <c r="Q614" i="77" s="1"/>
  <c r="P496" i="77"/>
  <c r="O496" i="77"/>
  <c r="M496" i="77"/>
  <c r="L496" i="77"/>
  <c r="P495" i="77"/>
  <c r="O495" i="77"/>
  <c r="M495" i="77"/>
  <c r="L495" i="77"/>
  <c r="AG494" i="77"/>
  <c r="AI494" i="77" s="1"/>
  <c r="K494" i="77"/>
  <c r="F494" i="77"/>
  <c r="AG493" i="77"/>
  <c r="AI493" i="77" s="1"/>
  <c r="K493" i="77"/>
  <c r="F493" i="77"/>
  <c r="AG492" i="77"/>
  <c r="AI492" i="77" s="1"/>
  <c r="AJ502" i="77" s="1"/>
  <c r="P492" i="77"/>
  <c r="O492" i="77"/>
  <c r="M492" i="77"/>
  <c r="L492" i="77"/>
  <c r="F492" i="77"/>
  <c r="AJ491" i="77"/>
  <c r="K491" i="77"/>
  <c r="F491" i="77"/>
  <c r="K490" i="77"/>
  <c r="F490" i="77"/>
  <c r="AG489" i="77"/>
  <c r="AI489" i="77" s="1"/>
  <c r="P489" i="77"/>
  <c r="O489" i="77"/>
  <c r="M489" i="77"/>
  <c r="L489" i="77"/>
  <c r="F489" i="77"/>
  <c r="AI488" i="77"/>
  <c r="K488" i="77"/>
  <c r="O488" i="77" s="1"/>
  <c r="F488" i="77"/>
  <c r="AI487" i="77"/>
  <c r="K487" i="77"/>
  <c r="O487" i="77" s="1"/>
  <c r="F487" i="77"/>
  <c r="AI486" i="77"/>
  <c r="P486" i="77"/>
  <c r="O486" i="77"/>
  <c r="M486" i="77"/>
  <c r="L486" i="77"/>
  <c r="F486" i="77"/>
  <c r="AI485" i="77"/>
  <c r="K485" i="77"/>
  <c r="F485" i="77"/>
  <c r="AI484" i="77"/>
  <c r="K484" i="77"/>
  <c r="F484" i="77"/>
  <c r="AI483" i="77"/>
  <c r="K483" i="77"/>
  <c r="F483" i="77"/>
  <c r="AG482" i="77"/>
  <c r="AI482" i="77" s="1"/>
  <c r="AJ479" i="77" s="1"/>
  <c r="K482" i="77"/>
  <c r="O482" i="77" s="1"/>
  <c r="F482" i="77"/>
  <c r="AG481" i="77"/>
  <c r="AI481" i="77" s="1"/>
  <c r="AJ478" i="77" s="1"/>
  <c r="K481" i="77"/>
  <c r="F481" i="77"/>
  <c r="AG480" i="77"/>
  <c r="AI480" i="77" s="1"/>
  <c r="AJ476" i="77" s="1"/>
  <c r="K480" i="77"/>
  <c r="F480" i="77"/>
  <c r="AG479" i="77"/>
  <c r="AI479" i="77" s="1"/>
  <c r="AJ475" i="77" s="1"/>
  <c r="K479" i="77"/>
  <c r="F479" i="77"/>
  <c r="AG478" i="77"/>
  <c r="AI478" i="77" s="1"/>
  <c r="K478" i="77"/>
  <c r="F478" i="77"/>
  <c r="AG477" i="77"/>
  <c r="AI477" i="77" s="1"/>
  <c r="AJ474" i="77" s="1"/>
  <c r="K477" i="77"/>
  <c r="F477" i="77"/>
  <c r="AG476" i="77"/>
  <c r="AI476" i="77" s="1"/>
  <c r="AJ473" i="77" s="1"/>
  <c r="K476" i="77"/>
  <c r="F476" i="77"/>
  <c r="AG475" i="77"/>
  <c r="AI475" i="77" s="1"/>
  <c r="AJ472" i="77" s="1"/>
  <c r="K475" i="77"/>
  <c r="F475" i="77"/>
  <c r="AG474" i="77"/>
  <c r="AI474" i="77" s="1"/>
  <c r="P474" i="77"/>
  <c r="O474" i="77"/>
  <c r="M474" i="77"/>
  <c r="L474" i="77"/>
  <c r="F474" i="77"/>
  <c r="AG473" i="77"/>
  <c r="AI473" i="77" s="1"/>
  <c r="AJ469" i="77" s="1"/>
  <c r="K473" i="77"/>
  <c r="O473" i="77" s="1"/>
  <c r="F473" i="77"/>
  <c r="AG472" i="77"/>
  <c r="AI472" i="77" s="1"/>
  <c r="K472" i="77"/>
  <c r="O472" i="77" s="1"/>
  <c r="F472" i="77"/>
  <c r="AJ471" i="77"/>
  <c r="AG471" i="77"/>
  <c r="AI471" i="77" s="1"/>
  <c r="AJ468" i="77" s="1"/>
  <c r="K471" i="77"/>
  <c r="O471" i="77" s="1"/>
  <c r="F471" i="77"/>
  <c r="AG470" i="77"/>
  <c r="AI470" i="77" s="1"/>
  <c r="P470" i="77"/>
  <c r="O470" i="77"/>
  <c r="M470" i="77"/>
  <c r="L470" i="77"/>
  <c r="F470" i="77"/>
  <c r="AG469" i="77"/>
  <c r="AI469" i="77" s="1"/>
  <c r="K469" i="77"/>
  <c r="F469" i="77"/>
  <c r="AG468" i="77"/>
  <c r="AI468" i="77" s="1"/>
  <c r="P468" i="77"/>
  <c r="O468" i="77"/>
  <c r="M468" i="77"/>
  <c r="L468" i="77"/>
  <c r="F468" i="77"/>
  <c r="AJ467" i="77"/>
  <c r="AG467" i="77"/>
  <c r="AI467" i="77" s="1"/>
  <c r="AJ464" i="77" s="1"/>
  <c r="L467" i="77"/>
  <c r="F467" i="77"/>
  <c r="AJ466" i="77"/>
  <c r="AG466" i="77"/>
  <c r="AI466" i="77" s="1"/>
  <c r="AJ462" i="77" s="1"/>
  <c r="K466" i="77"/>
  <c r="L466" i="77" s="1"/>
  <c r="F466" i="77"/>
  <c r="AJ465" i="77"/>
  <c r="AG465" i="77"/>
  <c r="AI465" i="77" s="1"/>
  <c r="AJ461" i="77" s="1"/>
  <c r="K465" i="77"/>
  <c r="O465" i="77" s="1"/>
  <c r="F465" i="77"/>
  <c r="AG464" i="77"/>
  <c r="AI464" i="77" s="1"/>
  <c r="AJ460" i="77" s="1"/>
  <c r="K464" i="77"/>
  <c r="O464" i="77" s="1"/>
  <c r="F464" i="77"/>
  <c r="AJ463" i="77"/>
  <c r="AG463" i="77"/>
  <c r="AI463" i="77" s="1"/>
  <c r="K463" i="77"/>
  <c r="O463" i="77" s="1"/>
  <c r="F463" i="77"/>
  <c r="AG462" i="77"/>
  <c r="AI462" i="77" s="1"/>
  <c r="AJ459" i="77" s="1"/>
  <c r="K462" i="77"/>
  <c r="O462" i="77" s="1"/>
  <c r="F462" i="77"/>
  <c r="AG461" i="77"/>
  <c r="AI461" i="77" s="1"/>
  <c r="AJ458" i="77" s="1"/>
  <c r="K461" i="77"/>
  <c r="O461" i="77" s="1"/>
  <c r="F461" i="77"/>
  <c r="AG460" i="77"/>
  <c r="AI460" i="77" s="1"/>
  <c r="AJ457" i="77" s="1"/>
  <c r="K460" i="77"/>
  <c r="O460" i="77" s="1"/>
  <c r="F460" i="77"/>
  <c r="AG459" i="77"/>
  <c r="AI459" i="77" s="1"/>
  <c r="K459" i="77"/>
  <c r="O459" i="77" s="1"/>
  <c r="F459" i="77"/>
  <c r="AG458" i="77"/>
  <c r="AI458" i="77" s="1"/>
  <c r="K458" i="77"/>
  <c r="O458" i="77" s="1"/>
  <c r="F458" i="77"/>
  <c r="AG457" i="77"/>
  <c r="AI457" i="77" s="1"/>
  <c r="AJ456" i="77" s="1"/>
  <c r="K457" i="77"/>
  <c r="O457" i="77" s="1"/>
  <c r="F457" i="77"/>
  <c r="AG456" i="77"/>
  <c r="AI456" i="77" s="1"/>
  <c r="K456" i="77"/>
  <c r="O456" i="77" s="1"/>
  <c r="F456" i="77"/>
  <c r="AG455" i="77"/>
  <c r="AI455" i="77" s="1"/>
  <c r="AJ443" i="77" s="1"/>
  <c r="K455" i="77"/>
  <c r="O455" i="77" s="1"/>
  <c r="F455" i="77"/>
  <c r="AJ454" i="77"/>
  <c r="AG454" i="77"/>
  <c r="AI454" i="77" s="1"/>
  <c r="AJ442" i="77" s="1"/>
  <c r="K454" i="77"/>
  <c r="O454" i="77" s="1"/>
  <c r="F454" i="77"/>
  <c r="AJ453" i="77"/>
  <c r="AG453" i="77"/>
  <c r="AI453" i="77" s="1"/>
  <c r="AJ452" i="77" s="1"/>
  <c r="K453" i="77"/>
  <c r="O453" i="77" s="1"/>
  <c r="F453" i="77"/>
  <c r="AG452" i="77"/>
  <c r="AI452" i="77" s="1"/>
  <c r="AJ449" i="77" s="1"/>
  <c r="K452" i="77"/>
  <c r="O452" i="77" s="1"/>
  <c r="F452" i="77"/>
  <c r="AJ451" i="77"/>
  <c r="AG451" i="77"/>
  <c r="AI451" i="77" s="1"/>
  <c r="AJ448" i="77" s="1"/>
  <c r="K451" i="77"/>
  <c r="O451" i="77" s="1"/>
  <c r="F451" i="77"/>
  <c r="AG450" i="77"/>
  <c r="AI450" i="77" s="1"/>
  <c r="AJ447" i="77" s="1"/>
  <c r="K450" i="77"/>
  <c r="O450" i="77" s="1"/>
  <c r="F450" i="77"/>
  <c r="AG449" i="77"/>
  <c r="AI449" i="77" s="1"/>
  <c r="AJ440" i="77" s="1"/>
  <c r="K449" i="77"/>
  <c r="O449" i="77" s="1"/>
  <c r="F449" i="77"/>
  <c r="AG448" i="77"/>
  <c r="AI448" i="77" s="1"/>
  <c r="AJ439" i="77" s="1"/>
  <c r="K448" i="77"/>
  <c r="O448" i="77" s="1"/>
  <c r="F448" i="77"/>
  <c r="AG447" i="77"/>
  <c r="AI447" i="77" s="1"/>
  <c r="AJ438" i="77" s="1"/>
  <c r="K447" i="77"/>
  <c r="O447" i="77" s="1"/>
  <c r="F447" i="77"/>
  <c r="AJ446" i="77"/>
  <c r="AG446" i="77"/>
  <c r="AI446" i="77" s="1"/>
  <c r="P446" i="77"/>
  <c r="O446" i="77"/>
  <c r="M446" i="77"/>
  <c r="L446" i="77"/>
  <c r="F446" i="77"/>
  <c r="AG445" i="77"/>
  <c r="AI445" i="77" s="1"/>
  <c r="AJ480" i="77" s="1"/>
  <c r="P445" i="77"/>
  <c r="O445" i="77"/>
  <c r="M445" i="77"/>
  <c r="L445" i="77"/>
  <c r="F445" i="77"/>
  <c r="AJ444" i="77"/>
  <c r="AG444" i="77"/>
  <c r="AI444" i="77" s="1"/>
  <c r="AJ455" i="77" s="1"/>
  <c r="P444" i="77"/>
  <c r="O444" i="77"/>
  <c r="M444" i="77"/>
  <c r="L444" i="77"/>
  <c r="F444" i="77"/>
  <c r="AG443" i="77"/>
  <c r="AI443" i="77" s="1"/>
  <c r="AJ450" i="77" s="1"/>
  <c r="P443" i="77"/>
  <c r="O443" i="77"/>
  <c r="M443" i="77"/>
  <c r="L443" i="77"/>
  <c r="F443" i="77"/>
  <c r="P442" i="77"/>
  <c r="O442" i="77"/>
  <c r="L442" i="77"/>
  <c r="F442" i="77"/>
  <c r="P441" i="77"/>
  <c r="O441" i="77"/>
  <c r="L441" i="77"/>
  <c r="F441" i="77"/>
  <c r="K440" i="77"/>
  <c r="P440" i="77" s="1"/>
  <c r="F440" i="77"/>
  <c r="K439" i="77"/>
  <c r="P439" i="77" s="1"/>
  <c r="F439" i="77"/>
  <c r="K438" i="77"/>
  <c r="P438" i="77" s="1"/>
  <c r="F438" i="77"/>
  <c r="K437" i="77"/>
  <c r="P437" i="77"/>
  <c r="F437" i="77"/>
  <c r="K436" i="77"/>
  <c r="P436" i="77" s="1"/>
  <c r="F436" i="77"/>
  <c r="AJ435" i="77"/>
  <c r="K435" i="77"/>
  <c r="P435" i="77" s="1"/>
  <c r="F435" i="77"/>
  <c r="K434" i="77"/>
  <c r="P434" i="77"/>
  <c r="F434" i="77"/>
  <c r="P433" i="77"/>
  <c r="O433" i="77"/>
  <c r="L433" i="77"/>
  <c r="F433" i="77"/>
  <c r="AJ432" i="77"/>
  <c r="K432" i="77"/>
  <c r="F432" i="77"/>
  <c r="AG431" i="77"/>
  <c r="AI431" i="77" s="1"/>
  <c r="P431" i="77"/>
  <c r="O431" i="77"/>
  <c r="M431" i="77"/>
  <c r="L431" i="77"/>
  <c r="F431" i="77"/>
  <c r="AJ430" i="77"/>
  <c r="K430" i="77"/>
  <c r="P430" i="77" s="1"/>
  <c r="F430" i="77"/>
  <c r="AJ428" i="77"/>
  <c r="Q427" i="77"/>
  <c r="P427" i="77"/>
  <c r="L427" i="77"/>
  <c r="AJ426" i="77"/>
  <c r="Q426" i="77"/>
  <c r="P426" i="77"/>
  <c r="L426" i="77"/>
  <c r="F426" i="77"/>
  <c r="AJ425" i="77"/>
  <c r="P425" i="77"/>
  <c r="O425" i="77"/>
  <c r="L425" i="77"/>
  <c r="F425" i="77"/>
  <c r="AJ424" i="77"/>
  <c r="AG424" i="77"/>
  <c r="AI424" i="77" s="1"/>
  <c r="K424" i="77"/>
  <c r="K428" i="77" s="1"/>
  <c r="F424" i="77"/>
  <c r="P423" i="77"/>
  <c r="O423" i="77"/>
  <c r="L423" i="77"/>
  <c r="F423" i="77"/>
  <c r="P422" i="77"/>
  <c r="O422" i="77"/>
  <c r="L422" i="77"/>
  <c r="F422" i="77"/>
  <c r="P421" i="77"/>
  <c r="O421" i="77"/>
  <c r="L421" i="77"/>
  <c r="F421" i="77"/>
  <c r="AJ419" i="77"/>
  <c r="R419" i="77"/>
  <c r="Q419" i="77"/>
  <c r="N419" i="77"/>
  <c r="Q418" i="77"/>
  <c r="P418" i="77"/>
  <c r="L418" i="77"/>
  <c r="AG417" i="77"/>
  <c r="AI417" i="77" s="1"/>
  <c r="AJ417" i="77" s="1"/>
  <c r="P417" i="77"/>
  <c r="O417" i="77"/>
  <c r="M417" i="77"/>
  <c r="L417" i="77"/>
  <c r="F417" i="77"/>
  <c r="P416" i="77"/>
  <c r="O416" i="77"/>
  <c r="L416" i="77"/>
  <c r="F416" i="77"/>
  <c r="P415" i="77"/>
  <c r="O415" i="77"/>
  <c r="L415" i="77"/>
  <c r="F415" i="77"/>
  <c r="P414" i="77"/>
  <c r="O414" i="77"/>
  <c r="L414" i="77"/>
  <c r="F414" i="77"/>
  <c r="AJ413" i="77"/>
  <c r="P413" i="77"/>
  <c r="O413" i="77"/>
  <c r="L413" i="77"/>
  <c r="F413" i="77"/>
  <c r="AJ412" i="77"/>
  <c r="P412" i="77"/>
  <c r="O412" i="77"/>
  <c r="L412" i="77"/>
  <c r="F412" i="77"/>
  <c r="P411" i="77"/>
  <c r="O411" i="77"/>
  <c r="L411" i="77"/>
  <c r="F411" i="77"/>
  <c r="AJ410" i="77"/>
  <c r="AG410" i="77"/>
  <c r="AI410" i="77" s="1"/>
  <c r="AJ407" i="77" s="1"/>
  <c r="K419" i="77"/>
  <c r="F410" i="77"/>
  <c r="AJ409" i="77"/>
  <c r="P409" i="77"/>
  <c r="O409" i="77"/>
  <c r="L409" i="77"/>
  <c r="F409" i="77"/>
  <c r="R407" i="77"/>
  <c r="Q407" i="77"/>
  <c r="N407" i="77"/>
  <c r="K407" i="77"/>
  <c r="R406" i="77"/>
  <c r="Q406" i="77"/>
  <c r="Q405" i="77"/>
  <c r="P405" i="77"/>
  <c r="L405" i="77"/>
  <c r="F405" i="77"/>
  <c r="Q404" i="77"/>
  <c r="P404" i="77"/>
  <c r="L404" i="77"/>
  <c r="Q403" i="77"/>
  <c r="P403" i="77"/>
  <c r="L403" i="77"/>
  <c r="Q402" i="77"/>
  <c r="P402" i="77"/>
  <c r="Q401" i="77"/>
  <c r="P401" i="77"/>
  <c r="AG400" i="77"/>
  <c r="AI400" i="77" s="1"/>
  <c r="AJ400" i="77" s="1"/>
  <c r="P400" i="77"/>
  <c r="O400" i="77"/>
  <c r="M400" i="77"/>
  <c r="L400" i="77"/>
  <c r="F400" i="77"/>
  <c r="AJ399" i="77"/>
  <c r="P399" i="77"/>
  <c r="O399" i="77"/>
  <c r="L399" i="77"/>
  <c r="F399" i="77"/>
  <c r="P398" i="77"/>
  <c r="O398" i="77"/>
  <c r="L398" i="77"/>
  <c r="P397" i="77"/>
  <c r="O397" i="77"/>
  <c r="L397" i="77"/>
  <c r="F397" i="77"/>
  <c r="AJ396" i="77"/>
  <c r="P396" i="77"/>
  <c r="O396" i="77"/>
  <c r="L396" i="77"/>
  <c r="F396" i="77"/>
  <c r="P395" i="77"/>
  <c r="O395" i="77"/>
  <c r="L395" i="77"/>
  <c r="F395" i="77"/>
  <c r="P394" i="77"/>
  <c r="O394" i="77"/>
  <c r="L394" i="77"/>
  <c r="F394" i="77"/>
  <c r="P393" i="77"/>
  <c r="O393" i="77"/>
  <c r="L393" i="77"/>
  <c r="F393" i="77"/>
  <c r="AJ392" i="77"/>
  <c r="P392" i="77"/>
  <c r="O392" i="77"/>
  <c r="L392" i="77"/>
  <c r="F392" i="77"/>
  <c r="P391" i="77"/>
  <c r="O391" i="77"/>
  <c r="L391" i="77"/>
  <c r="F391" i="77"/>
  <c r="P390" i="77"/>
  <c r="O390" i="77"/>
  <c r="L390" i="77"/>
  <c r="F390" i="77"/>
  <c r="AJ389" i="77"/>
  <c r="P389" i="77"/>
  <c r="O389" i="77"/>
  <c r="L389" i="77"/>
  <c r="F389" i="77"/>
  <c r="P388" i="77"/>
  <c r="O388" i="77"/>
  <c r="L388" i="77"/>
  <c r="F388" i="77"/>
  <c r="P387" i="77"/>
  <c r="O387" i="77"/>
  <c r="L387" i="77"/>
  <c r="F387" i="77"/>
  <c r="R384" i="77"/>
  <c r="Q384" i="77"/>
  <c r="Q383" i="77"/>
  <c r="P383" i="77"/>
  <c r="L383" i="77"/>
  <c r="Q382" i="77"/>
  <c r="P382" i="77"/>
  <c r="L382" i="77"/>
  <c r="Q381" i="77"/>
  <c r="P381" i="77"/>
  <c r="L381" i="77"/>
  <c r="Q380" i="77"/>
  <c r="P380" i="77"/>
  <c r="L380" i="77"/>
  <c r="Q379" i="77"/>
  <c r="P379" i="77"/>
  <c r="AG378" i="77"/>
  <c r="AI378" i="77" s="1"/>
  <c r="AJ367" i="77" s="1"/>
  <c r="K378" i="77"/>
  <c r="M378" i="77" s="1"/>
  <c r="F378" i="77"/>
  <c r="P377" i="77"/>
  <c r="O377" i="77"/>
  <c r="M377" i="77"/>
  <c r="L377" i="77"/>
  <c r="K376" i="77"/>
  <c r="O376" i="77" s="1"/>
  <c r="F376" i="77"/>
  <c r="K375" i="77"/>
  <c r="F375" i="77"/>
  <c r="P373" i="77"/>
  <c r="O373" i="77"/>
  <c r="L373" i="77"/>
  <c r="F373" i="77"/>
  <c r="AE372" i="77"/>
  <c r="AG372" i="77" s="1"/>
  <c r="AI372" i="77" s="1"/>
  <c r="P372" i="77"/>
  <c r="O372" i="77"/>
  <c r="L372" i="77"/>
  <c r="F372" i="77"/>
  <c r="AE371" i="77"/>
  <c r="AG371" i="77"/>
  <c r="AI371" i="77" s="1"/>
  <c r="P371" i="77"/>
  <c r="O371" i="77"/>
  <c r="L371" i="77"/>
  <c r="F371" i="77"/>
  <c r="AE370" i="77"/>
  <c r="AG370" i="77" s="1"/>
  <c r="AI370" i="77" s="1"/>
  <c r="P370" i="77"/>
  <c r="O370" i="77"/>
  <c r="L370" i="77"/>
  <c r="F370" i="77"/>
  <c r="AE369" i="77"/>
  <c r="AG369" i="77" s="1"/>
  <c r="AI369" i="77" s="1"/>
  <c r="P369" i="77"/>
  <c r="O369" i="77"/>
  <c r="L369" i="77"/>
  <c r="F369" i="77"/>
  <c r="AE368" i="77"/>
  <c r="AG368" i="77" s="1"/>
  <c r="AI368" i="77" s="1"/>
  <c r="P368" i="77"/>
  <c r="O368" i="77"/>
  <c r="L368" i="77"/>
  <c r="F368" i="77"/>
  <c r="P367" i="77"/>
  <c r="O367" i="77"/>
  <c r="L367" i="77"/>
  <c r="F367" i="77"/>
  <c r="P366" i="77"/>
  <c r="O366" i="77"/>
  <c r="L366" i="77"/>
  <c r="F366" i="77"/>
  <c r="P365" i="77"/>
  <c r="O365" i="77"/>
  <c r="L365" i="77"/>
  <c r="F365" i="77"/>
  <c r="P364" i="77"/>
  <c r="O364" i="77"/>
  <c r="L364" i="77"/>
  <c r="F364" i="77"/>
  <c r="P363" i="77"/>
  <c r="O363" i="77"/>
  <c r="L363" i="77"/>
  <c r="F363" i="77"/>
  <c r="AG362" i="77"/>
  <c r="AI362" i="77" s="1"/>
  <c r="AJ346" i="77" s="1"/>
  <c r="P362" i="77"/>
  <c r="O362" i="77"/>
  <c r="M362" i="77"/>
  <c r="L362" i="77"/>
  <c r="F362" i="77"/>
  <c r="AJ361" i="77"/>
  <c r="P361" i="77"/>
  <c r="O361" i="77"/>
  <c r="L361" i="77"/>
  <c r="F361" i="77"/>
  <c r="R359" i="77"/>
  <c r="Q359" i="77"/>
  <c r="N359" i="77"/>
  <c r="K359" i="77"/>
  <c r="AE358" i="77"/>
  <c r="AG358" i="77" s="1"/>
  <c r="AI358" i="77" s="1"/>
  <c r="S358" i="77"/>
  <c r="T358" i="77" s="1"/>
  <c r="W358" i="77" s="1"/>
  <c r="AJ357" i="77"/>
  <c r="P357" i="77"/>
  <c r="O357" i="77"/>
  <c r="L357" i="77"/>
  <c r="F357" i="77"/>
  <c r="AE356" i="77"/>
  <c r="AG356" i="77" s="1"/>
  <c r="AI356" i="77" s="1"/>
  <c r="S356" i="77"/>
  <c r="T356" i="77" s="1"/>
  <c r="W356" i="77" s="1"/>
  <c r="F356" i="77"/>
  <c r="AK355" i="77"/>
  <c r="Q355" i="77"/>
  <c r="P355" i="77"/>
  <c r="O355" i="77"/>
  <c r="L355" i="77"/>
  <c r="P354" i="77"/>
  <c r="O354" i="77"/>
  <c r="L354" i="77"/>
  <c r="F354" i="77"/>
  <c r="AJ353" i="77"/>
  <c r="P353" i="77"/>
  <c r="O353" i="77"/>
  <c r="L353" i="77"/>
  <c r="F353" i="77"/>
  <c r="P352" i="77"/>
  <c r="O352" i="77"/>
  <c r="L352" i="77"/>
  <c r="F352" i="77"/>
  <c r="P351" i="77"/>
  <c r="O351" i="77"/>
  <c r="L351" i="77"/>
  <c r="F351" i="77"/>
  <c r="P350" i="77"/>
  <c r="O350" i="77"/>
  <c r="L350" i="77"/>
  <c r="F350" i="77"/>
  <c r="AJ349" i="77"/>
  <c r="P349" i="77"/>
  <c r="O349" i="77"/>
  <c r="L349" i="77"/>
  <c r="F349" i="77"/>
  <c r="P348" i="77"/>
  <c r="O348" i="77"/>
  <c r="L348" i="77"/>
  <c r="F348" i="77"/>
  <c r="AG347" i="77"/>
  <c r="AI347" i="77" s="1"/>
  <c r="AJ110" i="77" s="1"/>
  <c r="P347" i="77"/>
  <c r="O347" i="77"/>
  <c r="M347" i="77"/>
  <c r="L347" i="77"/>
  <c r="F347" i="77"/>
  <c r="P346" i="77"/>
  <c r="O346" i="77"/>
  <c r="L346" i="77"/>
  <c r="F346" i="77"/>
  <c r="R344" i="77"/>
  <c r="N344" i="77"/>
  <c r="Q343" i="77"/>
  <c r="P343" i="77"/>
  <c r="O343" i="77"/>
  <c r="L343" i="77"/>
  <c r="AK342" i="77"/>
  <c r="AH342" i="77"/>
  <c r="AJ342" i="77" s="1"/>
  <c r="Q342" i="77"/>
  <c r="P342" i="77"/>
  <c r="L342" i="77"/>
  <c r="F342" i="77"/>
  <c r="Q341" i="77"/>
  <c r="P341" i="77"/>
  <c r="M341" i="77"/>
  <c r="L341" i="77"/>
  <c r="AJ340" i="77"/>
  <c r="AG340" i="77"/>
  <c r="AI340" i="77" s="1"/>
  <c r="AJ62" i="77" s="1"/>
  <c r="P340" i="77"/>
  <c r="O340" i="77"/>
  <c r="M340" i="77"/>
  <c r="L340" i="77"/>
  <c r="F340" i="77"/>
  <c r="AJ339" i="77"/>
  <c r="AG339" i="77"/>
  <c r="AI339" i="77" s="1"/>
  <c r="AJ337" i="77" s="1"/>
  <c r="K339" i="77"/>
  <c r="O339" i="77" s="1"/>
  <c r="F339" i="77"/>
  <c r="AJ338" i="77"/>
  <c r="AG338" i="77"/>
  <c r="AI338" i="77" s="1"/>
  <c r="AJ86" i="77" s="1"/>
  <c r="P338" i="77"/>
  <c r="O338" i="77"/>
  <c r="M338" i="77"/>
  <c r="L338" i="77"/>
  <c r="F338" i="77"/>
  <c r="AG337" i="77"/>
  <c r="AI337" i="77" s="1"/>
  <c r="AJ324" i="77" s="1"/>
  <c r="K337" i="77"/>
  <c r="F337" i="77"/>
  <c r="AG336" i="77"/>
  <c r="AI336" i="77" s="1"/>
  <c r="AJ323" i="77" s="1"/>
  <c r="K336" i="77"/>
  <c r="F336" i="77"/>
  <c r="AG334" i="77"/>
  <c r="AI334" i="77" s="1"/>
  <c r="AJ334" i="77" s="1"/>
  <c r="P334" i="77"/>
  <c r="O334" i="77"/>
  <c r="M334" i="77"/>
  <c r="L334" i="77"/>
  <c r="Q333" i="77"/>
  <c r="P333" i="77"/>
  <c r="O333" i="77"/>
  <c r="L333" i="77"/>
  <c r="Q332" i="77"/>
  <c r="P332" i="77"/>
  <c r="AJ328" i="77"/>
  <c r="AG328" i="77"/>
  <c r="AI328" i="77" s="1"/>
  <c r="P328" i="77"/>
  <c r="O328" i="77"/>
  <c r="M328" i="77"/>
  <c r="L328" i="77"/>
  <c r="F328" i="77"/>
  <c r="P327" i="77"/>
  <c r="O327" i="77"/>
  <c r="M327" i="77"/>
  <c r="L327" i="77"/>
  <c r="F327" i="77"/>
  <c r="P326" i="77"/>
  <c r="O326" i="77"/>
  <c r="M326" i="77"/>
  <c r="L326" i="77"/>
  <c r="F326" i="77"/>
  <c r="AG325" i="77"/>
  <c r="AI325" i="77" s="1"/>
  <c r="AJ312" i="77" s="1"/>
  <c r="K325" i="77"/>
  <c r="O325" i="77" s="1"/>
  <c r="F325" i="77"/>
  <c r="AG324" i="77"/>
  <c r="AI324" i="77" s="1"/>
  <c r="K324" i="77"/>
  <c r="O324" i="77" s="1"/>
  <c r="F324" i="77"/>
  <c r="AG323" i="77"/>
  <c r="AI323" i="77" s="1"/>
  <c r="K323" i="77"/>
  <c r="O323" i="77" s="1"/>
  <c r="F323" i="77"/>
  <c r="AJ322" i="77"/>
  <c r="AG322" i="77"/>
  <c r="AI322" i="77" s="1"/>
  <c r="K322" i="77"/>
  <c r="O322" i="77" s="1"/>
  <c r="F322" i="77"/>
  <c r="Q321" i="77"/>
  <c r="Q344" i="77" s="1"/>
  <c r="P321" i="77"/>
  <c r="AJ320" i="77"/>
  <c r="F320" i="77"/>
  <c r="P319" i="77"/>
  <c r="O319" i="77"/>
  <c r="L319" i="77"/>
  <c r="F319" i="77"/>
  <c r="AJ318" i="77"/>
  <c r="AG318" i="77"/>
  <c r="AI318" i="77" s="1"/>
  <c r="K318" i="77"/>
  <c r="F318" i="77"/>
  <c r="AJ315" i="77"/>
  <c r="R315" i="77"/>
  <c r="Q315" i="77"/>
  <c r="N315" i="77"/>
  <c r="K315" i="77"/>
  <c r="AK314" i="77"/>
  <c r="AH314" i="77"/>
  <c r="AJ314" i="77" s="1"/>
  <c r="Q314" i="77"/>
  <c r="P314" i="77"/>
  <c r="M314" i="77"/>
  <c r="L314" i="77"/>
  <c r="AG313" i="77"/>
  <c r="AI313" i="77" s="1"/>
  <c r="AJ383" i="77" s="1"/>
  <c r="P313" i="77"/>
  <c r="O313" i="77"/>
  <c r="M313" i="77"/>
  <c r="L313" i="77"/>
  <c r="F313" i="77"/>
  <c r="AG312" i="77"/>
  <c r="AI312" i="77" s="1"/>
  <c r="P312" i="77"/>
  <c r="O312" i="77"/>
  <c r="M312" i="77"/>
  <c r="L312" i="77"/>
  <c r="AG311" i="77"/>
  <c r="AI311" i="77" s="1"/>
  <c r="AJ302" i="77" s="1"/>
  <c r="P311" i="77"/>
  <c r="O311" i="77"/>
  <c r="M311" i="77"/>
  <c r="L311" i="77"/>
  <c r="F311" i="77"/>
  <c r="AJ310" i="77"/>
  <c r="AG310" i="77"/>
  <c r="AI310" i="77" s="1"/>
  <c r="P310" i="77"/>
  <c r="O310" i="77"/>
  <c r="M310" i="77"/>
  <c r="L310" i="77"/>
  <c r="F310" i="77"/>
  <c r="AJ309" i="77"/>
  <c r="P309" i="77"/>
  <c r="O309" i="77"/>
  <c r="L309" i="77"/>
  <c r="F309" i="77"/>
  <c r="R307" i="77"/>
  <c r="N307" i="77"/>
  <c r="Q306" i="77"/>
  <c r="P306" i="77"/>
  <c r="L306" i="77"/>
  <c r="AG305" i="77"/>
  <c r="AI305" i="77" s="1"/>
  <c r="AJ305" i="77" s="1"/>
  <c r="P305" i="77"/>
  <c r="O305" i="77"/>
  <c r="M305" i="77"/>
  <c r="L305" i="77"/>
  <c r="F305" i="77"/>
  <c r="Q301" i="77"/>
  <c r="P301" i="77"/>
  <c r="L301" i="77"/>
  <c r="Q300" i="77"/>
  <c r="P300" i="77"/>
  <c r="L300" i="77"/>
  <c r="Q299" i="77"/>
  <c r="P299" i="77"/>
  <c r="L299" i="77"/>
  <c r="S298" i="77"/>
  <c r="R298" i="77"/>
  <c r="Q298" i="77"/>
  <c r="N298" i="77"/>
  <c r="M298" i="77"/>
  <c r="L298" i="77"/>
  <c r="Q297" i="77"/>
  <c r="P297" i="77"/>
  <c r="P296" i="77"/>
  <c r="O296" i="77"/>
  <c r="AB296" i="77" s="1"/>
  <c r="AC296" i="77" s="1"/>
  <c r="AE296" i="77" s="1"/>
  <c r="AG296" i="77" s="1"/>
  <c r="AI296" i="77" s="1"/>
  <c r="L296" i="77"/>
  <c r="AJ295" i="77"/>
  <c r="Q295" i="77"/>
  <c r="P295" i="77"/>
  <c r="AB295" i="77" s="1"/>
  <c r="AC295" i="77" s="1"/>
  <c r="AE295" i="77" s="1"/>
  <c r="AG295" i="77" s="1"/>
  <c r="AI295" i="77" s="1"/>
  <c r="L295" i="77"/>
  <c r="F295" i="77"/>
  <c r="Q294" i="77"/>
  <c r="P294" i="77"/>
  <c r="O294" i="77"/>
  <c r="L294" i="77"/>
  <c r="P293" i="77"/>
  <c r="O293" i="77"/>
  <c r="L293" i="77"/>
  <c r="AJ291" i="77"/>
  <c r="P291" i="77"/>
  <c r="O291" i="77"/>
  <c r="L291" i="77"/>
  <c r="F291" i="77"/>
  <c r="P290" i="77"/>
  <c r="O290" i="77"/>
  <c r="L290" i="77"/>
  <c r="F290" i="77"/>
  <c r="P289" i="77"/>
  <c r="O289" i="77"/>
  <c r="L289" i="77"/>
  <c r="F289" i="77"/>
  <c r="P288" i="77"/>
  <c r="O288" i="77"/>
  <c r="L288" i="77"/>
  <c r="AJ285" i="77" s="1"/>
  <c r="F288" i="77"/>
  <c r="P287" i="77"/>
  <c r="O287" i="77"/>
  <c r="L287" i="77"/>
  <c r="AJ283" i="77" s="1"/>
  <c r="F287" i="77"/>
  <c r="P286" i="77"/>
  <c r="O286" i="77"/>
  <c r="L286" i="77"/>
  <c r="F286" i="77"/>
  <c r="P285" i="77"/>
  <c r="O285" i="77"/>
  <c r="L285" i="77"/>
  <c r="F285" i="77"/>
  <c r="AJ284" i="77"/>
  <c r="P284" i="77"/>
  <c r="O284" i="77"/>
  <c r="L284" i="77"/>
  <c r="F284" i="77"/>
  <c r="P283" i="77"/>
  <c r="AB283" i="77" s="1"/>
  <c r="AC283" i="77" s="1"/>
  <c r="AE283" i="77" s="1"/>
  <c r="AG283" i="77" s="1"/>
  <c r="AI283" i="77" s="1"/>
  <c r="L283" i="77"/>
  <c r="F283" i="77"/>
  <c r="AE282" i="77"/>
  <c r="AG282" i="77" s="1"/>
  <c r="AI282" i="77" s="1"/>
  <c r="S282" i="77"/>
  <c r="T282" i="77" s="1"/>
  <c r="W282" i="77" s="1"/>
  <c r="F282" i="77"/>
  <c r="AE281" i="77"/>
  <c r="AG281" i="77" s="1"/>
  <c r="AI281" i="77" s="1"/>
  <c r="S281" i="77"/>
  <c r="T281" i="77" s="1"/>
  <c r="W281" i="77" s="1"/>
  <c r="F281" i="77"/>
  <c r="AE280" i="77"/>
  <c r="AG280" i="77" s="1"/>
  <c r="AI280" i="77" s="1"/>
  <c r="S280" i="77"/>
  <c r="T280" i="77" s="1"/>
  <c r="W280" i="77" s="1"/>
  <c r="F280" i="77"/>
  <c r="AE279" i="77"/>
  <c r="AG279" i="77" s="1"/>
  <c r="AI279" i="77" s="1"/>
  <c r="S279" i="77"/>
  <c r="T279" i="77" s="1"/>
  <c r="W279" i="77" s="1"/>
  <c r="F279" i="77"/>
  <c r="AE278" i="77"/>
  <c r="AG278" i="77" s="1"/>
  <c r="AI278" i="77" s="1"/>
  <c r="S278" i="77"/>
  <c r="T278" i="77" s="1"/>
  <c r="W278" i="77" s="1"/>
  <c r="F278" i="77"/>
  <c r="AJ277" i="77"/>
  <c r="Q277" i="77"/>
  <c r="P277" i="77"/>
  <c r="L277" i="77"/>
  <c r="F277" i="77"/>
  <c r="AK276" i="77"/>
  <c r="Q276" i="77"/>
  <c r="P276" i="77"/>
  <c r="L276" i="77"/>
  <c r="F276" i="77"/>
  <c r="P275" i="77"/>
  <c r="O275" i="77"/>
  <c r="L275" i="77"/>
  <c r="P274" i="77"/>
  <c r="O274" i="77"/>
  <c r="L274" i="77"/>
  <c r="F274" i="77"/>
  <c r="F273" i="77"/>
  <c r="K272" i="77"/>
  <c r="F272" i="77"/>
  <c r="AJ271" i="77"/>
  <c r="K271" i="77"/>
  <c r="F271" i="77"/>
  <c r="K270" i="77"/>
  <c r="F270" i="77"/>
  <c r="K269" i="77"/>
  <c r="F269" i="77"/>
  <c r="K268" i="77"/>
  <c r="F268" i="77"/>
  <c r="K267" i="77"/>
  <c r="F267" i="77"/>
  <c r="AJ266" i="77"/>
  <c r="K266" i="77"/>
  <c r="F266" i="77"/>
  <c r="P265" i="77"/>
  <c r="O265" i="77"/>
  <c r="L265" i="77"/>
  <c r="F265" i="77"/>
  <c r="P264" i="77"/>
  <c r="O264" i="77"/>
  <c r="L264" i="77"/>
  <c r="F264" i="77"/>
  <c r="AJ263" i="77"/>
  <c r="P263" i="77"/>
  <c r="O263" i="77"/>
  <c r="L263" i="77"/>
  <c r="F263" i="77"/>
  <c r="P262" i="77"/>
  <c r="O262" i="77"/>
  <c r="L262" i="77"/>
  <c r="F262" i="77"/>
  <c r="K261" i="77"/>
  <c r="F261" i="77"/>
  <c r="F260" i="77"/>
  <c r="P259" i="77"/>
  <c r="O259" i="77"/>
  <c r="L259" i="77"/>
  <c r="F259" i="77"/>
  <c r="AE256" i="77"/>
  <c r="AG256" i="77" s="1"/>
  <c r="AI256" i="77" s="1"/>
  <c r="S256" i="77"/>
  <c r="T256" i="77" s="1"/>
  <c r="W256" i="77" s="1"/>
  <c r="F256" i="77"/>
  <c r="AG255" i="77"/>
  <c r="AI255" i="77" s="1"/>
  <c r="AJ255" i="77" s="1"/>
  <c r="K255" i="77"/>
  <c r="K257" i="77" s="1"/>
  <c r="F255" i="77"/>
  <c r="P254" i="77"/>
  <c r="O254" i="77"/>
  <c r="L254" i="77"/>
  <c r="F254" i="77"/>
  <c r="R252" i="77"/>
  <c r="Q252" i="77"/>
  <c r="N252" i="77"/>
  <c r="K252" i="77"/>
  <c r="AE251" i="77"/>
  <c r="R251" i="77"/>
  <c r="Z251" i="77" s="1"/>
  <c r="AA251" i="77" s="1"/>
  <c r="Q251" i="77"/>
  <c r="L251" i="77"/>
  <c r="M251" i="77" s="1"/>
  <c r="Q250" i="77"/>
  <c r="P250" i="77"/>
  <c r="M250" i="77"/>
  <c r="L250" i="77"/>
  <c r="Q249" i="77"/>
  <c r="P249" i="77"/>
  <c r="L249" i="77"/>
  <c r="AE248" i="77"/>
  <c r="AG248" i="77" s="1"/>
  <c r="AI248" i="77" s="1"/>
  <c r="S248" i="77"/>
  <c r="T248" i="77" s="1"/>
  <c r="W248" i="77" s="1"/>
  <c r="F248" i="77"/>
  <c r="AE247" i="77"/>
  <c r="AG247" i="77" s="1"/>
  <c r="AI247" i="77" s="1"/>
  <c r="S247" i="77"/>
  <c r="T247" i="77" s="1"/>
  <c r="W247" i="77" s="1"/>
  <c r="F247" i="77"/>
  <c r="AE246" i="77"/>
  <c r="AG246" i="77" s="1"/>
  <c r="AI246" i="77" s="1"/>
  <c r="S246" i="77"/>
  <c r="T246" i="77" s="1"/>
  <c r="W246" i="77" s="1"/>
  <c r="F246" i="77"/>
  <c r="AE245" i="77"/>
  <c r="AG245" i="77" s="1"/>
  <c r="AI245" i="77" s="1"/>
  <c r="S245" i="77"/>
  <c r="T245" i="77" s="1"/>
  <c r="W245" i="77" s="1"/>
  <c r="F245" i="77"/>
  <c r="AE244" i="77"/>
  <c r="AG244" i="77" s="1"/>
  <c r="AI244" i="77" s="1"/>
  <c r="S244" i="77"/>
  <c r="T244" i="77" s="1"/>
  <c r="W244" i="77" s="1"/>
  <c r="F244" i="77"/>
  <c r="AE243" i="77"/>
  <c r="AG243" i="77" s="1"/>
  <c r="AI243" i="77" s="1"/>
  <c r="S243" i="77"/>
  <c r="T243" i="77" s="1"/>
  <c r="W243" i="77" s="1"/>
  <c r="F243" i="77"/>
  <c r="AG242" i="77"/>
  <c r="AI242" i="77" s="1"/>
  <c r="AJ242" i="77" s="1"/>
  <c r="P242" i="77"/>
  <c r="P252" i="77" s="1"/>
  <c r="O242" i="77"/>
  <c r="O252" i="77" s="1"/>
  <c r="M242" i="77"/>
  <c r="L242" i="77"/>
  <c r="F242" i="77"/>
  <c r="AJ241" i="77"/>
  <c r="P241" i="77"/>
  <c r="O241" i="77"/>
  <c r="L241" i="77"/>
  <c r="F241" i="77"/>
  <c r="AJ239" i="77"/>
  <c r="R239" i="77"/>
  <c r="Q239" i="77"/>
  <c r="N239" i="77"/>
  <c r="K239" i="77"/>
  <c r="AJ238" i="77"/>
  <c r="AG238" i="77"/>
  <c r="AI238" i="77" s="1"/>
  <c r="P238" i="77"/>
  <c r="P239" i="77" s="1"/>
  <c r="O238" i="77"/>
  <c r="O239" i="77" s="1"/>
  <c r="M238" i="77"/>
  <c r="L238" i="77"/>
  <c r="F238" i="77"/>
  <c r="AJ237" i="77"/>
  <c r="P237" i="77"/>
  <c r="O237" i="77"/>
  <c r="L237" i="77"/>
  <c r="F237" i="77"/>
  <c r="AJ235" i="77"/>
  <c r="K235" i="77"/>
  <c r="Q234" i="77"/>
  <c r="P234" i="77"/>
  <c r="M234" i="77"/>
  <c r="L234" i="77"/>
  <c r="F234" i="77"/>
  <c r="AG233" i="77"/>
  <c r="AI233" i="77" s="1"/>
  <c r="AJ233" i="77" s="1"/>
  <c r="P233" i="77"/>
  <c r="O233" i="77"/>
  <c r="M233" i="77"/>
  <c r="L233" i="77"/>
  <c r="F233" i="77"/>
  <c r="AG232" i="77"/>
  <c r="AI232" i="77"/>
  <c r="AJ232" i="77" s="1"/>
  <c r="P232" i="77"/>
  <c r="O232" i="77"/>
  <c r="M232" i="77"/>
  <c r="L232" i="77"/>
  <c r="F232" i="77"/>
  <c r="AJ231" i="77"/>
  <c r="AG231" i="77"/>
  <c r="AI231" i="77" s="1"/>
  <c r="P231" i="77"/>
  <c r="O231" i="77"/>
  <c r="M231" i="77"/>
  <c r="L231" i="77"/>
  <c r="F231" i="77"/>
  <c r="AJ229" i="77"/>
  <c r="K229" i="77"/>
  <c r="AG228" i="77"/>
  <c r="AI228" i="77"/>
  <c r="AJ228" i="77" s="1"/>
  <c r="P228" i="77"/>
  <c r="O228" i="77"/>
  <c r="M228" i="77"/>
  <c r="L228" i="77"/>
  <c r="F228" i="77"/>
  <c r="AJ227" i="77"/>
  <c r="AG227" i="77"/>
  <c r="AI227" i="77" s="1"/>
  <c r="AJ127" i="77" s="1"/>
  <c r="P227" i="77"/>
  <c r="O227" i="77"/>
  <c r="M227" i="77"/>
  <c r="L227" i="77"/>
  <c r="F227" i="77"/>
  <c r="AJ225" i="77"/>
  <c r="K225" i="77"/>
  <c r="P223" i="77"/>
  <c r="O223" i="77"/>
  <c r="L223" i="77"/>
  <c r="F223" i="77"/>
  <c r="AJ221" i="77"/>
  <c r="K221" i="77"/>
  <c r="AG220" i="77"/>
  <c r="AI220" i="77" s="1"/>
  <c r="AJ220" i="77" s="1"/>
  <c r="P220" i="77"/>
  <c r="O220" i="77"/>
  <c r="M220" i="77"/>
  <c r="L220" i="77"/>
  <c r="F220" i="77"/>
  <c r="AG219" i="77"/>
  <c r="AI219" i="77" s="1"/>
  <c r="P219" i="77"/>
  <c r="O219" i="77"/>
  <c r="M219" i="77"/>
  <c r="L219" i="77"/>
  <c r="F219" i="77"/>
  <c r="AJ218" i="77"/>
  <c r="AG218" i="77"/>
  <c r="AI218" i="77" s="1"/>
  <c r="AJ721" i="77" s="1"/>
  <c r="P218" i="77"/>
  <c r="O218" i="77"/>
  <c r="M218" i="77"/>
  <c r="L218" i="77"/>
  <c r="F218" i="77"/>
  <c r="P217" i="77"/>
  <c r="O217" i="77"/>
  <c r="L217" i="77"/>
  <c r="F217" i="77"/>
  <c r="AJ215" i="77"/>
  <c r="R215" i="77"/>
  <c r="N215" i="77"/>
  <c r="R214" i="77"/>
  <c r="Y214" i="77" s="1"/>
  <c r="Z214" i="77" s="1"/>
  <c r="Q214" i="77"/>
  <c r="O214" i="77"/>
  <c r="N214" i="77"/>
  <c r="M214" i="77"/>
  <c r="L214" i="77"/>
  <c r="R213" i="77"/>
  <c r="Y213" i="77" s="1"/>
  <c r="Z213" i="77" s="1"/>
  <c r="Q213" i="77"/>
  <c r="O213" i="77"/>
  <c r="N213" i="77"/>
  <c r="M213" i="77"/>
  <c r="L213" i="77"/>
  <c r="R212" i="77"/>
  <c r="Y212" i="77" s="1"/>
  <c r="Z212" i="77" s="1"/>
  <c r="Q212" i="77"/>
  <c r="O212" i="77"/>
  <c r="N212" i="77"/>
  <c r="M212" i="77"/>
  <c r="L212" i="77"/>
  <c r="Q211" i="77"/>
  <c r="P211" i="77"/>
  <c r="O211" i="77"/>
  <c r="M211" i="77"/>
  <c r="L211" i="77"/>
  <c r="Q210" i="77"/>
  <c r="P210" i="77"/>
  <c r="O210" i="77"/>
  <c r="M210" i="77"/>
  <c r="L210" i="77"/>
  <c r="Q209" i="77"/>
  <c r="P209" i="77"/>
  <c r="M209" i="77"/>
  <c r="L209" i="77"/>
  <c r="Q208" i="77"/>
  <c r="P208" i="77"/>
  <c r="M208" i="77"/>
  <c r="L208" i="77"/>
  <c r="Q207" i="77"/>
  <c r="P207" i="77"/>
  <c r="M207" i="77"/>
  <c r="L207" i="77"/>
  <c r="Q206" i="77"/>
  <c r="P206" i="77"/>
  <c r="L206" i="77"/>
  <c r="Q205" i="77"/>
  <c r="P205" i="77"/>
  <c r="L205" i="77"/>
  <c r="Q204" i="77"/>
  <c r="P204" i="77"/>
  <c r="L204" i="77"/>
  <c r="Q203" i="77"/>
  <c r="P203" i="77"/>
  <c r="L203" i="77"/>
  <c r="AJ202" i="77"/>
  <c r="AG202" i="77"/>
  <c r="AI202" i="77" s="1"/>
  <c r="P202" i="77"/>
  <c r="O202" i="77"/>
  <c r="M202" i="77"/>
  <c r="L202" i="77"/>
  <c r="AH201" i="77"/>
  <c r="AJ201" i="77" s="1"/>
  <c r="AK201" i="77" s="1"/>
  <c r="Q201" i="77"/>
  <c r="P201" i="77"/>
  <c r="M201" i="77"/>
  <c r="L201" i="77"/>
  <c r="AG200" i="77"/>
  <c r="AI200" i="77" s="1"/>
  <c r="AJ200" i="77" s="1"/>
  <c r="P200" i="77"/>
  <c r="O200" i="77"/>
  <c r="M200" i="77"/>
  <c r="L200" i="77"/>
  <c r="F200" i="77"/>
  <c r="AH199" i="77"/>
  <c r="AJ199" i="77" s="1"/>
  <c r="AK199" i="77" s="1"/>
  <c r="Q199" i="77"/>
  <c r="P199" i="77"/>
  <c r="N199" i="77"/>
  <c r="N201" i="77" s="1"/>
  <c r="M199" i="77"/>
  <c r="L199" i="77"/>
  <c r="F199" i="77"/>
  <c r="Q198" i="77"/>
  <c r="P198" i="77"/>
  <c r="M198" i="77"/>
  <c r="L198" i="77"/>
  <c r="F198" i="77"/>
  <c r="AJ197" i="77"/>
  <c r="AG197" i="77"/>
  <c r="AI197" i="77" s="1"/>
  <c r="P197" i="77"/>
  <c r="O197" i="77"/>
  <c r="M197" i="77"/>
  <c r="L197" i="77"/>
  <c r="F197" i="77"/>
  <c r="AJ196" i="77"/>
  <c r="AG196" i="77"/>
  <c r="AI196" i="77" s="1"/>
  <c r="P196" i="77"/>
  <c r="O196" i="77"/>
  <c r="M196" i="77"/>
  <c r="L196" i="77"/>
  <c r="F196" i="77"/>
  <c r="AG195" i="77"/>
  <c r="AI195" i="77" s="1"/>
  <c r="AJ195" i="77" s="1"/>
  <c r="K195" i="77"/>
  <c r="O195" i="77" s="1"/>
  <c r="F195" i="77"/>
  <c r="AG194" i="77"/>
  <c r="AI194" i="77" s="1"/>
  <c r="AJ194" i="77" s="1"/>
  <c r="K194" i="77"/>
  <c r="O194" i="77" s="1"/>
  <c r="F194" i="77"/>
  <c r="AG193" i="77"/>
  <c r="AI193" i="77" s="1"/>
  <c r="AJ193" i="77" s="1"/>
  <c r="K193" i="77"/>
  <c r="O193" i="77" s="1"/>
  <c r="F193" i="77"/>
  <c r="AG192" i="77"/>
  <c r="AI192" i="77" s="1"/>
  <c r="AJ192" i="77" s="1"/>
  <c r="P192" i="77"/>
  <c r="O192" i="77"/>
  <c r="M192" i="77"/>
  <c r="L192" i="77"/>
  <c r="F192" i="77"/>
  <c r="AJ191" i="77"/>
  <c r="AG191" i="77"/>
  <c r="AI191" i="77" s="1"/>
  <c r="AJ126" i="77" s="1"/>
  <c r="K191" i="77"/>
  <c r="F191" i="77"/>
  <c r="AG190" i="77"/>
  <c r="AI190" i="77" s="1"/>
  <c r="AJ190" i="77" s="1"/>
  <c r="P190" i="77"/>
  <c r="O190" i="77"/>
  <c r="M190" i="77"/>
  <c r="L190" i="77"/>
  <c r="F190" i="77"/>
  <c r="P189" i="77"/>
  <c r="O189" i="77"/>
  <c r="M189" i="77"/>
  <c r="L189" i="77"/>
  <c r="F189" i="77"/>
  <c r="AJ188" i="77"/>
  <c r="AG188" i="77"/>
  <c r="AI188" i="77" s="1"/>
  <c r="AJ774" i="77" s="1"/>
  <c r="P188" i="77"/>
  <c r="O188" i="77"/>
  <c r="M188" i="77"/>
  <c r="L188" i="77"/>
  <c r="F188" i="77"/>
  <c r="P187" i="77"/>
  <c r="O187" i="77"/>
  <c r="M187" i="77"/>
  <c r="L187" i="77"/>
  <c r="F187" i="77"/>
  <c r="AG186" i="77"/>
  <c r="AI186" i="77" s="1"/>
  <c r="P186" i="77"/>
  <c r="O186" i="77"/>
  <c r="M186" i="77"/>
  <c r="L186" i="77"/>
  <c r="F186" i="77"/>
  <c r="AG185" i="77"/>
  <c r="AI185" i="77" s="1"/>
  <c r="AJ185" i="77" s="1"/>
  <c r="P185" i="77"/>
  <c r="O185" i="77"/>
  <c r="M185" i="77"/>
  <c r="L185" i="77"/>
  <c r="F185" i="77"/>
  <c r="AG184" i="77"/>
  <c r="AI184" i="77" s="1"/>
  <c r="AJ184" i="77" s="1"/>
  <c r="P184" i="77"/>
  <c r="O184" i="77"/>
  <c r="M184" i="77"/>
  <c r="L184" i="77"/>
  <c r="F184" i="77"/>
  <c r="AG183" i="77"/>
  <c r="AI183" i="77" s="1"/>
  <c r="AJ183" i="77" s="1"/>
  <c r="P183" i="77"/>
  <c r="O183" i="77"/>
  <c r="M183" i="77"/>
  <c r="L183" i="77"/>
  <c r="F183" i="77"/>
  <c r="AG182" i="77"/>
  <c r="AI182" i="77" s="1"/>
  <c r="AJ182" i="77" s="1"/>
  <c r="P182" i="77"/>
  <c r="O182" i="77"/>
  <c r="M182" i="77"/>
  <c r="L182" i="77"/>
  <c r="F182" i="77"/>
  <c r="AG181" i="77"/>
  <c r="AI181" i="77" s="1"/>
  <c r="AJ181" i="77" s="1"/>
  <c r="P181" i="77"/>
  <c r="O181" i="77"/>
  <c r="M181" i="77"/>
  <c r="L181" i="77"/>
  <c r="F181" i="77"/>
  <c r="AG180" i="77"/>
  <c r="AI180" i="77" s="1"/>
  <c r="AJ180" i="77" s="1"/>
  <c r="P180" i="77"/>
  <c r="O180" i="77"/>
  <c r="M180" i="77"/>
  <c r="L180" i="77"/>
  <c r="F180" i="77"/>
  <c r="AG179" i="77"/>
  <c r="AI179" i="77" s="1"/>
  <c r="AJ179" i="77" s="1"/>
  <c r="P179" i="77"/>
  <c r="O179" i="77"/>
  <c r="M179" i="77"/>
  <c r="L179" i="77"/>
  <c r="F179" i="77"/>
  <c r="AG178" i="77"/>
  <c r="AI178" i="77" s="1"/>
  <c r="AJ178" i="77" s="1"/>
  <c r="P178" i="77"/>
  <c r="O178" i="77"/>
  <c r="M178" i="77"/>
  <c r="L178" i="77"/>
  <c r="F178" i="77"/>
  <c r="AG177" i="77"/>
  <c r="AI177" i="77" s="1"/>
  <c r="AJ177" i="77" s="1"/>
  <c r="P177" i="77"/>
  <c r="O177" i="77"/>
  <c r="M177" i="77"/>
  <c r="L177" i="77"/>
  <c r="F177" i="77"/>
  <c r="AG176" i="77"/>
  <c r="AI176" i="77" s="1"/>
  <c r="AJ176" i="77" s="1"/>
  <c r="P176" i="77"/>
  <c r="O176" i="77"/>
  <c r="M176" i="77"/>
  <c r="L176" i="77"/>
  <c r="F176" i="77"/>
  <c r="AG175" i="77"/>
  <c r="AI175" i="77" s="1"/>
  <c r="AJ175" i="77" s="1"/>
  <c r="P175" i="77"/>
  <c r="O175" i="77"/>
  <c r="M175" i="77"/>
  <c r="L175" i="77"/>
  <c r="F175" i="77"/>
  <c r="AH174" i="77"/>
  <c r="AJ174" i="77" s="1"/>
  <c r="AK174" i="77" s="1"/>
  <c r="Q174" i="77"/>
  <c r="P174" i="77"/>
  <c r="M174" i="77"/>
  <c r="L174" i="77"/>
  <c r="F174" i="77"/>
  <c r="Q173" i="77"/>
  <c r="P173" i="77"/>
  <c r="M173" i="77"/>
  <c r="L173" i="77"/>
  <c r="AG172" i="77"/>
  <c r="AI172" i="77" s="1"/>
  <c r="AJ172" i="77" s="1"/>
  <c r="P172" i="77"/>
  <c r="O172" i="77"/>
  <c r="M172" i="77"/>
  <c r="L172" i="77"/>
  <c r="F172" i="77"/>
  <c r="AG171" i="77"/>
  <c r="AI171" i="77" s="1"/>
  <c r="AJ171" i="77" s="1"/>
  <c r="P171" i="77"/>
  <c r="O171" i="77"/>
  <c r="M171" i="77"/>
  <c r="L171" i="77"/>
  <c r="F171" i="77"/>
  <c r="P170" i="77"/>
  <c r="O170" i="77"/>
  <c r="L170" i="77"/>
  <c r="F170" i="77"/>
  <c r="Q169" i="77"/>
  <c r="P169" i="77"/>
  <c r="M169" i="77"/>
  <c r="L169" i="77"/>
  <c r="F169" i="77"/>
  <c r="R167" i="77"/>
  <c r="Q167" i="77"/>
  <c r="N167" i="77"/>
  <c r="K167" i="77"/>
  <c r="Q166" i="77"/>
  <c r="P166" i="77"/>
  <c r="M166" i="77"/>
  <c r="L166" i="77"/>
  <c r="F166" i="77"/>
  <c r="AG165" i="77"/>
  <c r="AI165" i="77" s="1"/>
  <c r="AJ165" i="77" s="1"/>
  <c r="P165" i="77"/>
  <c r="O165" i="77"/>
  <c r="M165" i="77"/>
  <c r="L165" i="77"/>
  <c r="P164" i="77"/>
  <c r="P167" i="77" s="1"/>
  <c r="O164" i="77"/>
  <c r="M164" i="77"/>
  <c r="L164" i="77"/>
  <c r="AG163" i="77"/>
  <c r="AI163" i="77" s="1"/>
  <c r="AJ163" i="77" s="1"/>
  <c r="P163" i="77"/>
  <c r="O163" i="77"/>
  <c r="M163" i="77"/>
  <c r="L163" i="77"/>
  <c r="F163" i="77"/>
  <c r="R161" i="77"/>
  <c r="Q161" i="77"/>
  <c r="N161" i="77"/>
  <c r="K161" i="77"/>
  <c r="R160" i="77"/>
  <c r="Q160" i="77"/>
  <c r="O160" i="77"/>
  <c r="N160" i="77"/>
  <c r="M160" i="77"/>
  <c r="L160" i="77"/>
  <c r="Q159" i="77"/>
  <c r="P159" i="77"/>
  <c r="M159" i="77"/>
  <c r="L159" i="77"/>
  <c r="AG158" i="77"/>
  <c r="AI158" i="77" s="1"/>
  <c r="AJ158" i="77" s="1"/>
  <c r="P158" i="77"/>
  <c r="O158" i="77"/>
  <c r="M158" i="77"/>
  <c r="L158" i="77"/>
  <c r="F158" i="77"/>
  <c r="AG157" i="77"/>
  <c r="AI157" i="77" s="1"/>
  <c r="P157" i="77"/>
  <c r="O157" i="77"/>
  <c r="M157" i="77"/>
  <c r="L157" i="77"/>
  <c r="F157" i="77"/>
  <c r="AG156" i="77"/>
  <c r="AI156" i="77" s="1"/>
  <c r="AJ156" i="77" s="1"/>
  <c r="P156" i="77"/>
  <c r="O156" i="77"/>
  <c r="M156" i="77"/>
  <c r="L156" i="77"/>
  <c r="F156" i="77"/>
  <c r="AG155" i="77"/>
  <c r="AI155" i="77" s="1"/>
  <c r="AJ155" i="77" s="1"/>
  <c r="P155" i="77"/>
  <c r="O155" i="77"/>
  <c r="M155" i="77"/>
  <c r="L155" i="77"/>
  <c r="F155" i="77"/>
  <c r="AG154" i="77"/>
  <c r="AI154" i="77" s="1"/>
  <c r="AJ154" i="77" s="1"/>
  <c r="P154" i="77"/>
  <c r="O154" i="77"/>
  <c r="M154" i="77"/>
  <c r="L154" i="77"/>
  <c r="F154" i="77"/>
  <c r="AG153" i="77"/>
  <c r="AI153" i="77" s="1"/>
  <c r="AJ153" i="77" s="1"/>
  <c r="P153" i="77"/>
  <c r="O153" i="77"/>
  <c r="M153" i="77"/>
  <c r="L153" i="77"/>
  <c r="F153" i="77"/>
  <c r="AG152" i="77"/>
  <c r="AI152" i="77" s="1"/>
  <c r="AJ152" i="77" s="1"/>
  <c r="P152" i="77"/>
  <c r="O152" i="77"/>
  <c r="M152" i="77"/>
  <c r="L152" i="77"/>
  <c r="F152" i="77"/>
  <c r="AG151" i="77"/>
  <c r="AI151" i="77" s="1"/>
  <c r="AJ151" i="77" s="1"/>
  <c r="P151" i="77"/>
  <c r="O151" i="77"/>
  <c r="M151" i="77"/>
  <c r="L151" i="77"/>
  <c r="F151" i="77"/>
  <c r="AG150" i="77"/>
  <c r="AI150" i="77" s="1"/>
  <c r="AJ150" i="77" s="1"/>
  <c r="P150" i="77"/>
  <c r="O150" i="77"/>
  <c r="M150" i="77"/>
  <c r="L150" i="77"/>
  <c r="F150" i="77"/>
  <c r="AG149" i="77"/>
  <c r="AI149" i="77" s="1"/>
  <c r="AJ149" i="77" s="1"/>
  <c r="P149" i="77"/>
  <c r="O149" i="77"/>
  <c r="M149" i="77"/>
  <c r="L149" i="77"/>
  <c r="F149" i="77"/>
  <c r="AG148" i="77"/>
  <c r="AI148" i="77" s="1"/>
  <c r="AJ148" i="77" s="1"/>
  <c r="P148" i="77"/>
  <c r="O148" i="77"/>
  <c r="M148" i="77"/>
  <c r="L148" i="77"/>
  <c r="F148" i="77"/>
  <c r="AG147" i="77"/>
  <c r="AI147" i="77" s="1"/>
  <c r="AJ147" i="77" s="1"/>
  <c r="P147" i="77"/>
  <c r="O147" i="77"/>
  <c r="M147" i="77"/>
  <c r="L147" i="77"/>
  <c r="F147" i="77"/>
  <c r="AG146" i="77"/>
  <c r="AI146" i="77" s="1"/>
  <c r="AJ146" i="77" s="1"/>
  <c r="P146" i="77"/>
  <c r="O146" i="77"/>
  <c r="M146" i="77"/>
  <c r="L146" i="77"/>
  <c r="F146" i="77"/>
  <c r="AG145" i="77"/>
  <c r="AI145" i="77" s="1"/>
  <c r="AJ145" i="77" s="1"/>
  <c r="P145" i="77"/>
  <c r="O145" i="77"/>
  <c r="M145" i="77"/>
  <c r="L145" i="77"/>
  <c r="F145" i="77"/>
  <c r="AG144" i="77"/>
  <c r="AI144" i="77" s="1"/>
  <c r="AJ144" i="77" s="1"/>
  <c r="P144" i="77"/>
  <c r="O144" i="77"/>
  <c r="M144" i="77"/>
  <c r="L144" i="77"/>
  <c r="F144" i="77"/>
  <c r="AG143" i="77"/>
  <c r="AI143" i="77" s="1"/>
  <c r="AJ143" i="77" s="1"/>
  <c r="P143" i="77"/>
  <c r="O143" i="77"/>
  <c r="M143" i="77"/>
  <c r="L143" i="77"/>
  <c r="F143" i="77"/>
  <c r="P142" i="77"/>
  <c r="O142" i="77"/>
  <c r="L142" i="77"/>
  <c r="F142" i="77"/>
  <c r="T140" i="77"/>
  <c r="S140" i="77"/>
  <c r="R140" i="77"/>
  <c r="Q140" i="77"/>
  <c r="P140" i="77"/>
  <c r="O140" i="77"/>
  <c r="N140" i="77"/>
  <c r="K140" i="77"/>
  <c r="F139" i="77"/>
  <c r="F138" i="77"/>
  <c r="F135" i="77"/>
  <c r="F134" i="77"/>
  <c r="F133" i="77"/>
  <c r="F132" i="77"/>
  <c r="F131" i="77"/>
  <c r="F130" i="77"/>
  <c r="F129" i="77"/>
  <c r="AG126" i="77"/>
  <c r="AI126" i="77" s="1"/>
  <c r="AJ336" i="77" s="1"/>
  <c r="K126" i="77"/>
  <c r="F126" i="77"/>
  <c r="AG125" i="77"/>
  <c r="AI125" i="77" s="1"/>
  <c r="P125" i="77"/>
  <c r="O125" i="77"/>
  <c r="M125" i="77"/>
  <c r="L125" i="77"/>
  <c r="F125" i="77"/>
  <c r="AC122" i="77"/>
  <c r="AE122" i="77" s="1"/>
  <c r="R122" i="77"/>
  <c r="Q122" i="77"/>
  <c r="O122" i="77"/>
  <c r="N122" i="77"/>
  <c r="M122" i="77"/>
  <c r="L122" i="77"/>
  <c r="F122" i="77"/>
  <c r="AG121" i="77"/>
  <c r="AI121" i="77" s="1"/>
  <c r="AJ121" i="77" s="1"/>
  <c r="P121" i="77"/>
  <c r="O121" i="77"/>
  <c r="M121" i="77"/>
  <c r="L121" i="77"/>
  <c r="F121" i="77"/>
  <c r="K120" i="77"/>
  <c r="F120" i="77"/>
  <c r="R118" i="77"/>
  <c r="Q118" i="77"/>
  <c r="N118" i="77"/>
  <c r="AG117" i="77"/>
  <c r="AI117" i="77" s="1"/>
  <c r="AJ117" i="77" s="1"/>
  <c r="P117" i="77"/>
  <c r="O117" i="77"/>
  <c r="M117" i="77"/>
  <c r="L117" i="77"/>
  <c r="F117" i="77"/>
  <c r="AG116" i="77"/>
  <c r="AI116" i="77" s="1"/>
  <c r="AJ116" i="77" s="1"/>
  <c r="K116" i="77"/>
  <c r="O116" i="77" s="1"/>
  <c r="F116" i="77"/>
  <c r="AG115" i="77"/>
  <c r="AI115" i="77" s="1"/>
  <c r="AJ115" i="77" s="1"/>
  <c r="K115" i="77"/>
  <c r="K118" i="77" s="1"/>
  <c r="F115" i="77"/>
  <c r="AG114" i="77"/>
  <c r="AI114" i="77" s="1"/>
  <c r="AJ114" i="77" s="1"/>
  <c r="P114" i="77"/>
  <c r="O114" i="77"/>
  <c r="M114" i="77"/>
  <c r="L114" i="77"/>
  <c r="F114" i="77"/>
  <c r="AG113" i="77"/>
  <c r="AI113" i="77" s="1"/>
  <c r="AJ113" i="77" s="1"/>
  <c r="P113" i="77"/>
  <c r="O113" i="77"/>
  <c r="M113" i="77"/>
  <c r="L113" i="77"/>
  <c r="F113" i="77"/>
  <c r="K111" i="77"/>
  <c r="AG110" i="77"/>
  <c r="AI110" i="77" s="1"/>
  <c r="P110" i="77"/>
  <c r="O110" i="77"/>
  <c r="M110" i="77"/>
  <c r="L110" i="77"/>
  <c r="F110" i="77"/>
  <c r="AG109" i="77"/>
  <c r="AI109" i="77" s="1"/>
  <c r="AJ109" i="77" s="1"/>
  <c r="P109" i="77"/>
  <c r="O109" i="77"/>
  <c r="M109" i="77"/>
  <c r="L109" i="77"/>
  <c r="L111" i="77" s="1"/>
  <c r="F109" i="77"/>
  <c r="R107" i="77"/>
  <c r="Q107" i="77"/>
  <c r="N107" i="77"/>
  <c r="K107" i="77"/>
  <c r="Q106" i="77"/>
  <c r="P106" i="77"/>
  <c r="M106" i="77"/>
  <c r="L106" i="77"/>
  <c r="F106" i="77"/>
  <c r="AG105" i="77"/>
  <c r="AI105" i="77" s="1"/>
  <c r="AJ105" i="77" s="1"/>
  <c r="P105" i="77"/>
  <c r="O105" i="77"/>
  <c r="M105" i="77"/>
  <c r="L105" i="77"/>
  <c r="F105" i="77"/>
  <c r="P104" i="77"/>
  <c r="O104" i="77"/>
  <c r="M104" i="77"/>
  <c r="L104" i="77"/>
  <c r="F104" i="77"/>
  <c r="AG103" i="77"/>
  <c r="AI103" i="77" s="1"/>
  <c r="AJ103" i="77" s="1"/>
  <c r="P103" i="77"/>
  <c r="O103" i="77"/>
  <c r="M103" i="77"/>
  <c r="L103" i="77"/>
  <c r="F103" i="77"/>
  <c r="AG102" i="77"/>
  <c r="AI102" i="77" s="1"/>
  <c r="AJ102" i="77" s="1"/>
  <c r="P102" i="77"/>
  <c r="O102" i="77"/>
  <c r="M102" i="77"/>
  <c r="L102" i="77"/>
  <c r="F102" i="77"/>
  <c r="AG101" i="77"/>
  <c r="AI101" i="77" s="1"/>
  <c r="AJ101" i="77" s="1"/>
  <c r="P101" i="77"/>
  <c r="O101" i="77"/>
  <c r="M101" i="77"/>
  <c r="L101" i="77"/>
  <c r="F101" i="77"/>
  <c r="AG100" i="77"/>
  <c r="AI100" i="77" s="1"/>
  <c r="AJ100" i="77" s="1"/>
  <c r="P100" i="77"/>
  <c r="O100" i="77"/>
  <c r="M100" i="77"/>
  <c r="L100" i="77"/>
  <c r="F100" i="77"/>
  <c r="AG99" i="77"/>
  <c r="AI99" i="77" s="1"/>
  <c r="AJ99" i="77" s="1"/>
  <c r="P99" i="77"/>
  <c r="O99" i="77"/>
  <c r="M99" i="77"/>
  <c r="L99" i="77"/>
  <c r="F99" i="77"/>
  <c r="Q98" i="77"/>
  <c r="P98" i="77"/>
  <c r="M98" i="77"/>
  <c r="L98" i="77"/>
  <c r="F98" i="77"/>
  <c r="AG95" i="77"/>
  <c r="AI95" i="77" s="1"/>
  <c r="AJ95" i="77" s="1"/>
  <c r="P95" i="77"/>
  <c r="O95" i="77"/>
  <c r="M95" i="77"/>
  <c r="L95" i="77"/>
  <c r="F95" i="77"/>
  <c r="AG94" i="77"/>
  <c r="AI94" i="77" s="1"/>
  <c r="AJ94" i="77" s="1"/>
  <c r="P94" i="77"/>
  <c r="O94" i="77"/>
  <c r="M94" i="77"/>
  <c r="L94" i="77"/>
  <c r="F94" i="77"/>
  <c r="P93" i="77"/>
  <c r="O93" i="77"/>
  <c r="M93" i="77"/>
  <c r="L93" i="77"/>
  <c r="F93" i="77"/>
  <c r="Q92" i="77"/>
  <c r="P92" i="77"/>
  <c r="L92" i="77"/>
  <c r="Q91" i="77"/>
  <c r="P91" i="77"/>
  <c r="L91" i="77"/>
  <c r="F91" i="77"/>
  <c r="Q90" i="77"/>
  <c r="P90" i="77"/>
  <c r="L90" i="77"/>
  <c r="F90" i="77"/>
  <c r="AG89" i="77"/>
  <c r="AI89" i="77" s="1"/>
  <c r="AJ89" i="77" s="1"/>
  <c r="P89" i="77"/>
  <c r="O89" i="77"/>
  <c r="M89" i="77"/>
  <c r="L89" i="77"/>
  <c r="F89" i="77"/>
  <c r="Q88" i="77"/>
  <c r="P88" i="77"/>
  <c r="M88" i="77"/>
  <c r="L88" i="77"/>
  <c r="AG87" i="77"/>
  <c r="AI87" i="77" s="1"/>
  <c r="AJ799" i="77" s="1"/>
  <c r="P87" i="77"/>
  <c r="O87" i="77"/>
  <c r="M87" i="77"/>
  <c r="L87" i="77"/>
  <c r="F87" i="77"/>
  <c r="AG86" i="77"/>
  <c r="AI86" i="77" s="1"/>
  <c r="K86" i="77"/>
  <c r="K96" i="77" s="1"/>
  <c r="F86" i="77"/>
  <c r="Q85" i="77"/>
  <c r="P85" i="77"/>
  <c r="L85" i="77"/>
  <c r="F85" i="77"/>
  <c r="AG84" i="77"/>
  <c r="AI84" i="77" s="1"/>
  <c r="AJ84" i="77" s="1"/>
  <c r="P84" i="77"/>
  <c r="O84" i="77"/>
  <c r="M84" i="77"/>
  <c r="L84" i="77"/>
  <c r="F84" i="77"/>
  <c r="AJ325" i="77"/>
  <c r="P83" i="77"/>
  <c r="O83" i="77"/>
  <c r="M83" i="77"/>
  <c r="L83" i="77"/>
  <c r="F83" i="77"/>
  <c r="AG82" i="77"/>
  <c r="AI82" i="77" s="1"/>
  <c r="P82" i="77"/>
  <c r="O82" i="77"/>
  <c r="M82" i="77"/>
  <c r="L82" i="77"/>
  <c r="F82" i="77"/>
  <c r="AG81" i="77"/>
  <c r="AI81" i="77" s="1"/>
  <c r="AJ81" i="77" s="1"/>
  <c r="P81" i="77"/>
  <c r="O81" i="77"/>
  <c r="M81" i="77"/>
  <c r="L81" i="77"/>
  <c r="F81" i="77"/>
  <c r="AG80" i="77"/>
  <c r="AI80" i="77" s="1"/>
  <c r="AJ80" i="77" s="1"/>
  <c r="P80" i="77"/>
  <c r="O80" i="77"/>
  <c r="M80" i="77"/>
  <c r="L80" i="77"/>
  <c r="F80" i="77"/>
  <c r="AG79" i="77"/>
  <c r="AI79" i="77" s="1"/>
  <c r="AJ79" i="77" s="1"/>
  <c r="P79" i="77"/>
  <c r="O79" i="77"/>
  <c r="M79" i="77"/>
  <c r="L79" i="77"/>
  <c r="F79" i="77"/>
  <c r="AG78" i="77"/>
  <c r="AI78" i="77" s="1"/>
  <c r="AJ78" i="77" s="1"/>
  <c r="P78" i="77"/>
  <c r="O78" i="77"/>
  <c r="M78" i="77"/>
  <c r="L78" i="77"/>
  <c r="F78" i="77"/>
  <c r="AG77" i="77"/>
  <c r="AI77" i="77" s="1"/>
  <c r="AJ77" i="77" s="1"/>
  <c r="P77" i="77"/>
  <c r="O77" i="77"/>
  <c r="M77" i="77"/>
  <c r="L77" i="77"/>
  <c r="F77" i="77"/>
  <c r="AG76" i="77"/>
  <c r="AI76" i="77" s="1"/>
  <c r="AJ76" i="77" s="1"/>
  <c r="P76" i="77"/>
  <c r="O76" i="77"/>
  <c r="M76" i="77"/>
  <c r="L76" i="77"/>
  <c r="F76" i="77"/>
  <c r="AG75" i="77"/>
  <c r="AI75" i="77" s="1"/>
  <c r="AJ75" i="77" s="1"/>
  <c r="P75" i="77"/>
  <c r="O75" i="77"/>
  <c r="M75" i="77"/>
  <c r="L75" i="77"/>
  <c r="F75" i="77"/>
  <c r="AG74" i="77"/>
  <c r="AI74" i="77" s="1"/>
  <c r="AJ74" i="77" s="1"/>
  <c r="P74" i="77"/>
  <c r="O74" i="77"/>
  <c r="M74" i="77"/>
  <c r="L74" i="77"/>
  <c r="F74" i="77"/>
  <c r="AG73" i="77"/>
  <c r="AI73" i="77" s="1"/>
  <c r="AJ73" i="77" s="1"/>
  <c r="P73" i="77"/>
  <c r="O73" i="77"/>
  <c r="M73" i="77"/>
  <c r="L73" i="77"/>
  <c r="F73" i="77"/>
  <c r="AG72" i="77"/>
  <c r="AI72" i="77" s="1"/>
  <c r="AJ72" i="77" s="1"/>
  <c r="P72" i="77"/>
  <c r="O72" i="77"/>
  <c r="M72" i="77"/>
  <c r="L72" i="77"/>
  <c r="F72" i="77"/>
  <c r="AG71" i="77"/>
  <c r="AI71" i="77" s="1"/>
  <c r="AJ71" i="77" s="1"/>
  <c r="P71" i="77"/>
  <c r="O71" i="77"/>
  <c r="M71" i="77"/>
  <c r="L71" i="77"/>
  <c r="F71" i="77"/>
  <c r="AG70" i="77"/>
  <c r="AI70" i="77" s="1"/>
  <c r="AJ70" i="77" s="1"/>
  <c r="P70" i="77"/>
  <c r="O70" i="77"/>
  <c r="M70" i="77"/>
  <c r="L70" i="77"/>
  <c r="F70" i="77"/>
  <c r="AG69" i="77"/>
  <c r="AI69" i="77" s="1"/>
  <c r="AJ69" i="77" s="1"/>
  <c r="P69" i="77"/>
  <c r="O69" i="77"/>
  <c r="M69" i="77"/>
  <c r="L69" i="77"/>
  <c r="F69" i="77"/>
  <c r="R66" i="77"/>
  <c r="Q66" i="77"/>
  <c r="N66" i="77"/>
  <c r="K66" i="77"/>
  <c r="Q64" i="77"/>
  <c r="P64" i="77"/>
  <c r="L64" i="77"/>
  <c r="Q63" i="77"/>
  <c r="P63" i="77"/>
  <c r="L63" i="77"/>
  <c r="AG62" i="77"/>
  <c r="AI62" i="77" s="1"/>
  <c r="P62" i="77"/>
  <c r="O62" i="77"/>
  <c r="M62" i="77"/>
  <c r="L62" i="77"/>
  <c r="F62" i="77"/>
  <c r="P61" i="77"/>
  <c r="O61" i="77"/>
  <c r="M61" i="77"/>
  <c r="L61" i="77"/>
  <c r="F61" i="77"/>
  <c r="P60" i="77"/>
  <c r="O60" i="77"/>
  <c r="M60" i="77"/>
  <c r="L60" i="77"/>
  <c r="F60" i="77"/>
  <c r="P59" i="77"/>
  <c r="O59" i="77"/>
  <c r="M59" i="77"/>
  <c r="L59" i="77"/>
  <c r="F59" i="77"/>
  <c r="AG58" i="77"/>
  <c r="AI58" i="77" s="1"/>
  <c r="AJ58" i="77" s="1"/>
  <c r="P58" i="77"/>
  <c r="O58" i="77"/>
  <c r="M58" i="77"/>
  <c r="L58" i="77"/>
  <c r="F58" i="77"/>
  <c r="AG57" i="77"/>
  <c r="AI57" i="77" s="1"/>
  <c r="AJ57" i="77" s="1"/>
  <c r="P57" i="77"/>
  <c r="O57" i="77"/>
  <c r="M57" i="77"/>
  <c r="L57" i="77"/>
  <c r="F57" i="77"/>
  <c r="AG56" i="77"/>
  <c r="AI56" i="77" s="1"/>
  <c r="AJ56" i="77" s="1"/>
  <c r="P56" i="77"/>
  <c r="O56" i="77"/>
  <c r="M56" i="77"/>
  <c r="L56" i="77"/>
  <c r="F56" i="77"/>
  <c r="AG55" i="77"/>
  <c r="AI55" i="77" s="1"/>
  <c r="AJ55" i="77" s="1"/>
  <c r="P55" i="77"/>
  <c r="O55" i="77"/>
  <c r="M55" i="77"/>
  <c r="L55" i="77"/>
  <c r="F55" i="77"/>
  <c r="AG54" i="77"/>
  <c r="AI54" i="77" s="1"/>
  <c r="AJ54" i="77" s="1"/>
  <c r="P54" i="77"/>
  <c r="O54" i="77"/>
  <c r="M54" i="77"/>
  <c r="L54" i="77"/>
  <c r="F54" i="77"/>
  <c r="AG53" i="77"/>
  <c r="AI53" i="77" s="1"/>
  <c r="AJ53" i="77" s="1"/>
  <c r="P53" i="77"/>
  <c r="O53" i="77"/>
  <c r="M53" i="77"/>
  <c r="L53" i="77"/>
  <c r="F53" i="77"/>
  <c r="AG52" i="77"/>
  <c r="AI52" i="77" s="1"/>
  <c r="AJ52" i="77" s="1"/>
  <c r="P52" i="77"/>
  <c r="O52" i="77"/>
  <c r="M52" i="77"/>
  <c r="L52" i="77"/>
  <c r="F52" i="77"/>
  <c r="AG51" i="77"/>
  <c r="AI51" i="77" s="1"/>
  <c r="AJ51" i="77" s="1"/>
  <c r="P51" i="77"/>
  <c r="O51" i="77"/>
  <c r="M51" i="77"/>
  <c r="L51" i="77"/>
  <c r="F51" i="77"/>
  <c r="AG50" i="77"/>
  <c r="AI50" i="77" s="1"/>
  <c r="AJ50" i="77" s="1"/>
  <c r="P50" i="77"/>
  <c r="O50" i="77"/>
  <c r="M50" i="77"/>
  <c r="L50" i="77"/>
  <c r="F50" i="77"/>
  <c r="AG49" i="77"/>
  <c r="AI49" i="77" s="1"/>
  <c r="AJ49" i="77" s="1"/>
  <c r="P49" i="77"/>
  <c r="O49" i="77"/>
  <c r="M49" i="77"/>
  <c r="L49" i="77"/>
  <c r="F49" i="77"/>
  <c r="AG48" i="77"/>
  <c r="AI48" i="77" s="1"/>
  <c r="AJ48" i="77" s="1"/>
  <c r="P48" i="77"/>
  <c r="O48" i="77"/>
  <c r="M48" i="77"/>
  <c r="L48" i="77"/>
  <c r="F48" i="77"/>
  <c r="P47" i="77"/>
  <c r="O47" i="77"/>
  <c r="M47" i="77"/>
  <c r="L47" i="77"/>
  <c r="F47" i="77"/>
  <c r="AG46" i="77"/>
  <c r="AI46" i="77" s="1"/>
  <c r="AJ46" i="77" s="1"/>
  <c r="P46" i="77"/>
  <c r="O46" i="77"/>
  <c r="M46" i="77"/>
  <c r="L46" i="77"/>
  <c r="F46" i="77"/>
  <c r="AJ45" i="77"/>
  <c r="AG45" i="77"/>
  <c r="AI45" i="77" s="1"/>
  <c r="AJ696" i="77" s="1"/>
  <c r="P45" i="77"/>
  <c r="O45" i="77"/>
  <c r="M45" i="77"/>
  <c r="L45" i="77"/>
  <c r="F45" i="77"/>
  <c r="AE43" i="77"/>
  <c r="K43" i="77"/>
  <c r="AJ42" i="77"/>
  <c r="AG42" i="77"/>
  <c r="AI42" i="77" s="1"/>
  <c r="P42" i="77"/>
  <c r="O42" i="77"/>
  <c r="M42" i="77"/>
  <c r="L42" i="77"/>
  <c r="F42" i="77"/>
  <c r="P41" i="77"/>
  <c r="P707" i="77" s="1"/>
  <c r="O41" i="77"/>
  <c r="O707" i="77" s="1"/>
  <c r="M41" i="77"/>
  <c r="L41" i="77"/>
  <c r="L43" i="77" s="1"/>
  <c r="F41" i="77"/>
  <c r="R40" i="77"/>
  <c r="Q40" i="77"/>
  <c r="L40" i="77"/>
  <c r="K38" i="77"/>
  <c r="AG37" i="77"/>
  <c r="AI37" i="77" s="1"/>
  <c r="AJ37" i="77" s="1"/>
  <c r="P37" i="77"/>
  <c r="O37" i="77"/>
  <c r="S37" i="77" s="1"/>
  <c r="T37" i="77" s="1"/>
  <c r="W37" i="77" s="1"/>
  <c r="M37" i="77"/>
  <c r="L37" i="77"/>
  <c r="F37" i="77"/>
  <c r="P36" i="77"/>
  <c r="O36" i="77"/>
  <c r="L36" i="77"/>
  <c r="L38" i="77" s="1"/>
  <c r="F36" i="77"/>
  <c r="R34" i="77"/>
  <c r="R38" i="77" s="1"/>
  <c r="Q34" i="77"/>
  <c r="Q38" i="77" s="1"/>
  <c r="N34" i="77"/>
  <c r="N38" i="77" s="1"/>
  <c r="K34" i="77"/>
  <c r="AG33" i="77"/>
  <c r="AI33" i="77" s="1"/>
  <c r="AJ33" i="77" s="1"/>
  <c r="P33" i="77"/>
  <c r="O33" i="77"/>
  <c r="M33" i="77"/>
  <c r="L33" i="77"/>
  <c r="F33" i="77"/>
  <c r="AG32" i="77"/>
  <c r="AI32" i="77" s="1"/>
  <c r="AJ32" i="77" s="1"/>
  <c r="P32" i="77"/>
  <c r="P34" i="77" s="1"/>
  <c r="O32" i="77"/>
  <c r="O34" i="77" s="1"/>
  <c r="M32" i="77"/>
  <c r="L32" i="77"/>
  <c r="F32" i="77"/>
  <c r="AG31" i="77"/>
  <c r="AI31" i="77" s="1"/>
  <c r="AJ31" i="77" s="1"/>
  <c r="P31" i="77"/>
  <c r="O31" i="77"/>
  <c r="M31" i="77"/>
  <c r="L31" i="77"/>
  <c r="F31" i="77"/>
  <c r="F30" i="77"/>
  <c r="R28" i="77"/>
  <c r="N28" i="77"/>
  <c r="K28" i="77"/>
  <c r="AG27" i="77"/>
  <c r="AI27" i="77" s="1"/>
  <c r="AJ27" i="77" s="1"/>
  <c r="P27" i="77"/>
  <c r="O27" i="77"/>
  <c r="M27" i="77"/>
  <c r="L27" i="77"/>
  <c r="F27" i="77"/>
  <c r="AG26" i="77"/>
  <c r="AI26" i="77" s="1"/>
  <c r="AJ26" i="77" s="1"/>
  <c r="P26" i="77"/>
  <c r="O26" i="77"/>
  <c r="M26" i="77"/>
  <c r="L26" i="77"/>
  <c r="F26" i="77"/>
  <c r="Q25" i="77"/>
  <c r="Q28" i="77" s="1"/>
  <c r="P25" i="77"/>
  <c r="L25" i="77"/>
  <c r="P24" i="77"/>
  <c r="O24" i="77"/>
  <c r="L24" i="77"/>
  <c r="F24" i="77"/>
  <c r="AE22" i="77"/>
  <c r="R22" i="77"/>
  <c r="Q22" i="77"/>
  <c r="N22" i="77"/>
  <c r="K22" i="77"/>
  <c r="AG21" i="77"/>
  <c r="AI21" i="77" s="1"/>
  <c r="AJ21" i="77" s="1"/>
  <c r="P21" i="77"/>
  <c r="O21" i="77"/>
  <c r="S21" i="77" s="1"/>
  <c r="T21" i="77" s="1"/>
  <c r="W21" i="77" s="1"/>
  <c r="M21" i="77"/>
  <c r="L21" i="77"/>
  <c r="F21" i="77"/>
  <c r="AG20" i="77"/>
  <c r="AI20" i="77" s="1"/>
  <c r="AJ20" i="77" s="1"/>
  <c r="P20" i="77"/>
  <c r="O20" i="77"/>
  <c r="M20" i="77"/>
  <c r="L20" i="77"/>
  <c r="F20" i="77"/>
  <c r="P19" i="77"/>
  <c r="O19" i="77"/>
  <c r="L19" i="77"/>
  <c r="F19" i="77"/>
  <c r="R17" i="77"/>
  <c r="Q17" i="77"/>
  <c r="N17" i="77"/>
  <c r="K17" i="77"/>
  <c r="P16" i="77"/>
  <c r="O16" i="77"/>
  <c r="L16" i="77"/>
  <c r="L17" i="77" s="1"/>
  <c r="F16" i="77"/>
  <c r="N14" i="77"/>
  <c r="K14" i="77"/>
  <c r="P13" i="77"/>
  <c r="O13" i="77"/>
  <c r="M13" i="77"/>
  <c r="L13" i="77"/>
  <c r="R12" i="77"/>
  <c r="Q12" i="77"/>
  <c r="N12" i="77"/>
  <c r="M12" i="77"/>
  <c r="L12" i="77"/>
  <c r="AG11" i="77"/>
  <c r="AI11" i="77" s="1"/>
  <c r="AJ11" i="77" s="1"/>
  <c r="P11" i="77"/>
  <c r="P14" i="77" s="1"/>
  <c r="O11" i="77"/>
  <c r="O14" i="77" s="1"/>
  <c r="M11" i="77"/>
  <c r="L11" i="77"/>
  <c r="F11" i="77"/>
  <c r="Q10" i="77"/>
  <c r="P10" i="77"/>
  <c r="L10" i="77"/>
  <c r="F10" i="77"/>
  <c r="B34" i="72"/>
  <c r="C34" i="72"/>
  <c r="D34" i="72"/>
  <c r="E34" i="72"/>
  <c r="F34" i="72"/>
  <c r="G34" i="72"/>
  <c r="H34" i="72"/>
  <c r="I34" i="72"/>
  <c r="J34" i="72"/>
  <c r="K34" i="72"/>
  <c r="L34" i="72"/>
  <c r="M34" i="72"/>
  <c r="J24" i="73"/>
  <c r="P24" i="73" s="1"/>
  <c r="J13" i="73"/>
  <c r="M826" i="73"/>
  <c r="M690" i="73"/>
  <c r="M400" i="73"/>
  <c r="M208" i="73"/>
  <c r="R28" i="73"/>
  <c r="M28" i="73"/>
  <c r="N27" i="73"/>
  <c r="L27" i="73"/>
  <c r="J27" i="73"/>
  <c r="P26" i="73"/>
  <c r="O26" i="73"/>
  <c r="K26" i="73"/>
  <c r="N20" i="73"/>
  <c r="J20" i="73"/>
  <c r="P19" i="73"/>
  <c r="P20" i="73" s="1"/>
  <c r="O19" i="73"/>
  <c r="O20" i="73" s="1"/>
  <c r="K19" i="73"/>
  <c r="J50" i="73"/>
  <c r="N24" i="73"/>
  <c r="N28" i="73" s="1"/>
  <c r="L24" i="73"/>
  <c r="K24" i="73"/>
  <c r="AK23" i="73"/>
  <c r="AH23" i="73"/>
  <c r="AJ23" i="73" s="1"/>
  <c r="P23" i="73"/>
  <c r="O23" i="73"/>
  <c r="K23" i="73"/>
  <c r="Q16" i="73"/>
  <c r="L16" i="73"/>
  <c r="J16" i="73"/>
  <c r="P16" i="73" s="1"/>
  <c r="P15" i="73"/>
  <c r="O15" i="73"/>
  <c r="K15" i="73"/>
  <c r="K16" i="73" s="1"/>
  <c r="Q13" i="73"/>
  <c r="P12" i="73"/>
  <c r="O12" i="73"/>
  <c r="K12" i="73"/>
  <c r="P11" i="73"/>
  <c r="O11" i="73"/>
  <c r="K11" i="73"/>
  <c r="K13" i="73"/>
  <c r="N33" i="72"/>
  <c r="N32" i="72"/>
  <c r="N31" i="72"/>
  <c r="C24" i="72"/>
  <c r="B24" i="72"/>
  <c r="D23" i="72"/>
  <c r="D22" i="72"/>
  <c r="D21" i="72"/>
  <c r="D20" i="72"/>
  <c r="D19" i="72"/>
  <c r="M13" i="72"/>
  <c r="L13" i="72"/>
  <c r="K13" i="72"/>
  <c r="J13" i="72"/>
  <c r="I13" i="72"/>
  <c r="H13" i="72"/>
  <c r="G13" i="72"/>
  <c r="F13" i="72"/>
  <c r="E13" i="72"/>
  <c r="D13" i="72"/>
  <c r="C13" i="72"/>
  <c r="B13" i="72"/>
  <c r="N12" i="72"/>
  <c r="N11" i="72"/>
  <c r="N10" i="72"/>
  <c r="M8" i="72"/>
  <c r="L8" i="72"/>
  <c r="K8" i="72"/>
  <c r="J8" i="72"/>
  <c r="I8" i="72"/>
  <c r="H8" i="72"/>
  <c r="H15" i="72" s="1"/>
  <c r="G8" i="72"/>
  <c r="F8" i="72"/>
  <c r="E8" i="72"/>
  <c r="D8" i="72"/>
  <c r="D15" i="72" s="1"/>
  <c r="C8" i="72"/>
  <c r="B8" i="72"/>
  <c r="N7" i="72"/>
  <c r="N6" i="72"/>
  <c r="U44" i="69"/>
  <c r="M47" i="69"/>
  <c r="M14" i="71"/>
  <c r="L14" i="71"/>
  <c r="H14" i="71"/>
  <c r="G14" i="71"/>
  <c r="F14" i="71"/>
  <c r="B14" i="71"/>
  <c r="M40" i="69"/>
  <c r="M722" i="69" s="1"/>
  <c r="N19" i="69"/>
  <c r="N40" i="69" s="1"/>
  <c r="J19" i="69"/>
  <c r="K19" i="69" s="1"/>
  <c r="AF18" i="69"/>
  <c r="P18" i="69"/>
  <c r="O18" i="69"/>
  <c r="K18" i="69"/>
  <c r="AF16" i="69"/>
  <c r="P16" i="69"/>
  <c r="O16" i="69"/>
  <c r="K16" i="69"/>
  <c r="AF17" i="69"/>
  <c r="P17" i="69"/>
  <c r="O17" i="69"/>
  <c r="K17" i="69"/>
  <c r="P11" i="69"/>
  <c r="P23" i="69"/>
  <c r="T23" i="69" s="1"/>
  <c r="U23" i="69" s="1"/>
  <c r="O23" i="69"/>
  <c r="J39" i="69"/>
  <c r="AF15" i="69"/>
  <c r="P15" i="69"/>
  <c r="O15" i="69"/>
  <c r="K15" i="69"/>
  <c r="M720" i="69"/>
  <c r="M584" i="69"/>
  <c r="M294" i="69"/>
  <c r="M102" i="69"/>
  <c r="P38" i="69"/>
  <c r="O38" i="69"/>
  <c r="L38" i="69"/>
  <c r="K38" i="69"/>
  <c r="P37" i="69"/>
  <c r="O37" i="69"/>
  <c r="L37" i="69"/>
  <c r="K37" i="69"/>
  <c r="P36" i="69"/>
  <c r="O36" i="69"/>
  <c r="L36" i="69"/>
  <c r="K36" i="69"/>
  <c r="P35" i="69"/>
  <c r="O35" i="69"/>
  <c r="L35" i="69"/>
  <c r="K35" i="69"/>
  <c r="P34" i="69"/>
  <c r="O34" i="69"/>
  <c r="L34" i="69"/>
  <c r="K34" i="69"/>
  <c r="P33" i="69"/>
  <c r="O33" i="69"/>
  <c r="L33" i="69"/>
  <c r="K33" i="69"/>
  <c r="P32" i="69"/>
  <c r="O32" i="69"/>
  <c r="L32" i="69"/>
  <c r="K32" i="69"/>
  <c r="P31" i="69"/>
  <c r="O31" i="69"/>
  <c r="L31" i="69"/>
  <c r="K31" i="69"/>
  <c r="P30" i="69"/>
  <c r="O30" i="69"/>
  <c r="L30" i="69"/>
  <c r="K30" i="69"/>
  <c r="P29" i="69"/>
  <c r="O29" i="69"/>
  <c r="L29" i="69"/>
  <c r="K29" i="69"/>
  <c r="P28" i="69"/>
  <c r="O28" i="69"/>
  <c r="L28" i="69"/>
  <c r="K28" i="69"/>
  <c r="P27" i="69"/>
  <c r="O27" i="69"/>
  <c r="L27" i="69"/>
  <c r="K27" i="69"/>
  <c r="P26" i="69"/>
  <c r="O26" i="69"/>
  <c r="L26" i="69"/>
  <c r="K26" i="69"/>
  <c r="P25" i="69"/>
  <c r="O25" i="69"/>
  <c r="K25" i="69"/>
  <c r="AF24" i="69"/>
  <c r="AC24" i="69"/>
  <c r="AE24" i="69" s="1"/>
  <c r="P24" i="69"/>
  <c r="O24" i="69"/>
  <c r="L24" i="69"/>
  <c r="K24" i="69"/>
  <c r="L23" i="69"/>
  <c r="L40" i="69" s="1"/>
  <c r="K23" i="69"/>
  <c r="AF14" i="69"/>
  <c r="P14" i="69"/>
  <c r="O14" i="69"/>
  <c r="K14" i="69"/>
  <c r="P13" i="69"/>
  <c r="O13" i="69"/>
  <c r="P12" i="69"/>
  <c r="O12" i="69"/>
  <c r="K12" i="69"/>
  <c r="O11" i="69"/>
  <c r="T11" i="69" s="1"/>
  <c r="U11" i="69" s="1"/>
  <c r="K11" i="69"/>
  <c r="B24" i="67"/>
  <c r="E9" i="68"/>
  <c r="E10" i="68"/>
  <c r="E11" i="68"/>
  <c r="E12" i="68"/>
  <c r="E13" i="68"/>
  <c r="E14" i="68"/>
  <c r="E15" i="68"/>
  <c r="C16" i="68"/>
  <c r="D16" i="68"/>
  <c r="N6" i="67"/>
  <c r="N8" i="67" s="1"/>
  <c r="N7" i="67"/>
  <c r="B8" i="67"/>
  <c r="C8" i="67"/>
  <c r="D8" i="67"/>
  <c r="E8" i="67"/>
  <c r="F8" i="67"/>
  <c r="G8" i="67"/>
  <c r="H8" i="67"/>
  <c r="I8" i="67"/>
  <c r="J8" i="67"/>
  <c r="K8" i="67"/>
  <c r="L8" i="67"/>
  <c r="M8" i="67"/>
  <c r="N10" i="67"/>
  <c r="N11" i="67"/>
  <c r="N12" i="67"/>
  <c r="B13" i="67"/>
  <c r="C13" i="67"/>
  <c r="D13" i="67"/>
  <c r="E13" i="67"/>
  <c r="F13" i="67"/>
  <c r="G13" i="67"/>
  <c r="H13" i="67"/>
  <c r="I13" i="67"/>
  <c r="J13" i="67"/>
  <c r="K13" i="67"/>
  <c r="L13" i="67"/>
  <c r="L15" i="67"/>
  <c r="M13" i="67"/>
  <c r="D19" i="67"/>
  <c r="D20" i="67"/>
  <c r="D21" i="67"/>
  <c r="D22" i="67"/>
  <c r="D23" i="67"/>
  <c r="C24" i="67"/>
  <c r="N31" i="67"/>
  <c r="N32" i="67"/>
  <c r="N33" i="67"/>
  <c r="B34" i="67"/>
  <c r="C34" i="67"/>
  <c r="C38" i="67" s="1"/>
  <c r="D34" i="67"/>
  <c r="D38" i="67" s="1"/>
  <c r="E34" i="67"/>
  <c r="E38" i="67" s="1"/>
  <c r="F34" i="67"/>
  <c r="F38" i="67" s="1"/>
  <c r="G34" i="67"/>
  <c r="G38" i="67" s="1"/>
  <c r="H34" i="67"/>
  <c r="H38" i="67" s="1"/>
  <c r="I34" i="67"/>
  <c r="I38" i="67" s="1"/>
  <c r="J34" i="67"/>
  <c r="J38" i="67" s="1"/>
  <c r="K34" i="67"/>
  <c r="K38" i="67" s="1"/>
  <c r="L34" i="67"/>
  <c r="M34" i="67"/>
  <c r="M38" i="67" s="1"/>
  <c r="B38" i="67"/>
  <c r="L38" i="67"/>
  <c r="G11" i="65"/>
  <c r="L11" i="65"/>
  <c r="M11" i="65"/>
  <c r="P11" i="65"/>
  <c r="Q11" i="65"/>
  <c r="L12" i="65"/>
  <c r="M12" i="65"/>
  <c r="P12" i="65"/>
  <c r="U12" i="65" s="1"/>
  <c r="V12" i="65" s="1"/>
  <c r="Q12" i="65"/>
  <c r="L13" i="65"/>
  <c r="M13" i="65"/>
  <c r="P13" i="65"/>
  <c r="Q13" i="65"/>
  <c r="L14" i="65"/>
  <c r="M14" i="65"/>
  <c r="P14" i="65"/>
  <c r="U14" i="65" s="1"/>
  <c r="V14" i="65" s="1"/>
  <c r="Q14" i="65"/>
  <c r="L15" i="65"/>
  <c r="M15" i="65"/>
  <c r="P15" i="65"/>
  <c r="Q15" i="65"/>
  <c r="L16" i="65"/>
  <c r="M16" i="65"/>
  <c r="P16" i="65"/>
  <c r="U16" i="65" s="1"/>
  <c r="V16" i="65" s="1"/>
  <c r="Q16" i="65"/>
  <c r="L17" i="65"/>
  <c r="M17" i="65"/>
  <c r="P17" i="65"/>
  <c r="Q17" i="65"/>
  <c r="U17" i="65" s="1"/>
  <c r="V17" i="65" s="1"/>
  <c r="L18" i="65"/>
  <c r="M18" i="65"/>
  <c r="P18" i="65"/>
  <c r="Q18" i="65"/>
  <c r="L19" i="65"/>
  <c r="M19" i="65"/>
  <c r="P19" i="65"/>
  <c r="Q19" i="65"/>
  <c r="K20" i="65"/>
  <c r="P20" i="65" s="1"/>
  <c r="P22" i="65"/>
  <c r="Q22" i="65"/>
  <c r="P23" i="65"/>
  <c r="U23" i="65" s="1"/>
  <c r="V23" i="65" s="1"/>
  <c r="Q23" i="65"/>
  <c r="P24" i="65"/>
  <c r="Q24" i="65"/>
  <c r="K25" i="65"/>
  <c r="P25" i="65" s="1"/>
  <c r="P27" i="65"/>
  <c r="Q27" i="65"/>
  <c r="K28" i="65"/>
  <c r="Q28" i="65" s="1"/>
  <c r="L32" i="65"/>
  <c r="P32" i="65"/>
  <c r="P33" i="65" s="1"/>
  <c r="Q32" i="65"/>
  <c r="K33" i="65"/>
  <c r="L35" i="65"/>
  <c r="P35" i="65"/>
  <c r="Q35" i="65"/>
  <c r="L36" i="65"/>
  <c r="P36" i="65"/>
  <c r="Q36" i="65"/>
  <c r="L37" i="65"/>
  <c r="P37" i="65"/>
  <c r="Q37" i="65"/>
  <c r="U37" i="65" s="1"/>
  <c r="V37" i="65" s="1"/>
  <c r="K38" i="65"/>
  <c r="O38" i="65"/>
  <c r="R38" i="65"/>
  <c r="L41" i="65"/>
  <c r="P41" i="65"/>
  <c r="Q41" i="65"/>
  <c r="L42" i="65"/>
  <c r="P42" i="65"/>
  <c r="U42" i="65" s="1"/>
  <c r="V42" i="65" s="1"/>
  <c r="Q42" i="65"/>
  <c r="P43" i="65"/>
  <c r="Q43" i="65"/>
  <c r="L44" i="65"/>
  <c r="P44" i="65"/>
  <c r="Q44" i="65"/>
  <c r="AG44" i="65"/>
  <c r="K45" i="65"/>
  <c r="P45" i="65" s="1"/>
  <c r="O45" i="65"/>
  <c r="S45" i="65"/>
  <c r="L47" i="65"/>
  <c r="P47" i="65"/>
  <c r="Q47" i="65"/>
  <c r="AG47" i="65"/>
  <c r="G48" i="65"/>
  <c r="L48" i="65"/>
  <c r="P48" i="65"/>
  <c r="Q48" i="65"/>
  <c r="AG48" i="65"/>
  <c r="G49" i="65"/>
  <c r="L49" i="65"/>
  <c r="P49" i="65"/>
  <c r="Q49" i="65"/>
  <c r="AG49" i="65"/>
  <c r="G50" i="65"/>
  <c r="L50" i="65"/>
  <c r="P50" i="65"/>
  <c r="Q50" i="65"/>
  <c r="AG50" i="65"/>
  <c r="P51" i="65"/>
  <c r="Q51" i="65"/>
  <c r="P52" i="65"/>
  <c r="Q52" i="65"/>
  <c r="G53" i="65"/>
  <c r="L53" i="65"/>
  <c r="P53" i="65"/>
  <c r="Q53" i="65"/>
  <c r="AG53" i="65"/>
  <c r="G54" i="65"/>
  <c r="P54" i="65"/>
  <c r="Q54" i="65"/>
  <c r="AA54" i="65"/>
  <c r="AC54" i="65" s="1"/>
  <c r="AE54" i="65" s="1"/>
  <c r="K55" i="65"/>
  <c r="Q55" i="65" s="1"/>
  <c r="O55" i="65"/>
  <c r="S55" i="65"/>
  <c r="P57" i="65"/>
  <c r="Q57" i="65"/>
  <c r="P58" i="65"/>
  <c r="Q58" i="65"/>
  <c r="U58" i="65" s="1"/>
  <c r="V58" i="65" s="1"/>
  <c r="P59" i="65"/>
  <c r="Q59" i="65"/>
  <c r="P60" i="65"/>
  <c r="Q60" i="65"/>
  <c r="U60" i="65" s="1"/>
  <c r="V60" i="65" s="1"/>
  <c r="K61" i="65"/>
  <c r="P61" i="65" s="1"/>
  <c r="S61" i="65"/>
  <c r="G63" i="65"/>
  <c r="L63" i="65"/>
  <c r="P63" i="65"/>
  <c r="Q63" i="65"/>
  <c r="AG63" i="65"/>
  <c r="G64" i="65"/>
  <c r="P64" i="65"/>
  <c r="Q64" i="65"/>
  <c r="AA64" i="65"/>
  <c r="AC64" i="65" s="1"/>
  <c r="AE64" i="65" s="1"/>
  <c r="P65" i="65"/>
  <c r="Q65" i="65"/>
  <c r="P66" i="65"/>
  <c r="Q66" i="65"/>
  <c r="K67" i="65"/>
  <c r="Q67" i="65" s="1"/>
  <c r="O67" i="65"/>
  <c r="S67" i="65"/>
  <c r="L69" i="65"/>
  <c r="P69" i="65"/>
  <c r="Q69" i="65"/>
  <c r="AE69" i="65"/>
  <c r="AG69" i="65" s="1"/>
  <c r="AH69" i="65"/>
  <c r="K70" i="65"/>
  <c r="L72" i="65"/>
  <c r="P72" i="65"/>
  <c r="Q72" i="65"/>
  <c r="AE72" i="65"/>
  <c r="AG72" i="65" s="1"/>
  <c r="AH72" i="65"/>
  <c r="P73" i="65"/>
  <c r="Q73" i="65"/>
  <c r="K74" i="65"/>
  <c r="Q74" i="65" s="1"/>
  <c r="O74" i="65"/>
  <c r="L76" i="65"/>
  <c r="M76" i="65"/>
  <c r="P76" i="65"/>
  <c r="Q76" i="65"/>
  <c r="AE76" i="65"/>
  <c r="AG76" i="65" s="1"/>
  <c r="AH76" i="65"/>
  <c r="L77" i="65"/>
  <c r="M77" i="65"/>
  <c r="P77" i="65"/>
  <c r="Q77" i="65"/>
  <c r="AE77" i="65"/>
  <c r="AG77" i="65"/>
  <c r="AH77" i="65"/>
  <c r="L78" i="65"/>
  <c r="M78" i="65"/>
  <c r="P78" i="65"/>
  <c r="Q78" i="65"/>
  <c r="AE78" i="65"/>
  <c r="AG78" i="65" s="1"/>
  <c r="AH78" i="65"/>
  <c r="L79" i="65"/>
  <c r="M79" i="65"/>
  <c r="P79" i="65"/>
  <c r="Q79" i="65"/>
  <c r="AE79" i="65"/>
  <c r="AG79" i="65" s="1"/>
  <c r="AH79" i="65"/>
  <c r="K80" i="65"/>
  <c r="P80" i="65" s="1"/>
  <c r="L82" i="65"/>
  <c r="P82" i="65"/>
  <c r="Q82" i="65"/>
  <c r="L83" i="65"/>
  <c r="M83" i="65"/>
  <c r="P83" i="65"/>
  <c r="Q83" i="65"/>
  <c r="L84" i="65"/>
  <c r="M84" i="65"/>
  <c r="P84" i="65"/>
  <c r="Q84" i="65"/>
  <c r="AD84" i="65"/>
  <c r="AF84" i="65" s="1"/>
  <c r="AG84" i="65"/>
  <c r="L85" i="65"/>
  <c r="P85" i="65"/>
  <c r="Q85" i="65"/>
  <c r="L86" i="65"/>
  <c r="M86" i="65"/>
  <c r="P86" i="65"/>
  <c r="Q86" i="65"/>
  <c r="L87" i="65"/>
  <c r="M87" i="65"/>
  <c r="P87" i="65"/>
  <c r="Q87" i="65"/>
  <c r="L88" i="65"/>
  <c r="M88" i="65"/>
  <c r="P88" i="65"/>
  <c r="Q88" i="65"/>
  <c r="L89" i="65"/>
  <c r="M89" i="65"/>
  <c r="P89" i="65"/>
  <c r="Q89" i="65"/>
  <c r="L90" i="65"/>
  <c r="M90" i="65"/>
  <c r="P90" i="65"/>
  <c r="Q90" i="65"/>
  <c r="L91" i="65"/>
  <c r="M91" i="65"/>
  <c r="P91" i="65"/>
  <c r="Q91" i="65"/>
  <c r="L92" i="65"/>
  <c r="M92" i="65"/>
  <c r="P92" i="65"/>
  <c r="Q92" i="65"/>
  <c r="L93" i="65"/>
  <c r="M93" i="65"/>
  <c r="P93" i="65"/>
  <c r="Q93" i="65"/>
  <c r="L94" i="65"/>
  <c r="M94" i="65"/>
  <c r="P94" i="65"/>
  <c r="Q94" i="65"/>
  <c r="L95" i="65"/>
  <c r="M95" i="65"/>
  <c r="P95" i="65"/>
  <c r="Q95" i="65"/>
  <c r="L96" i="65"/>
  <c r="M96" i="65"/>
  <c r="P96" i="65"/>
  <c r="Q96" i="65"/>
  <c r="L97" i="65"/>
  <c r="M97" i="65"/>
  <c r="P97" i="65"/>
  <c r="Q97" i="65"/>
  <c r="L98" i="65"/>
  <c r="M98" i="65"/>
  <c r="P98" i="65"/>
  <c r="Q98" i="65"/>
  <c r="L99" i="65"/>
  <c r="M99" i="65"/>
  <c r="P99" i="65"/>
  <c r="Q99" i="65"/>
  <c r="L100" i="65"/>
  <c r="M100" i="65"/>
  <c r="P100" i="65"/>
  <c r="Q100" i="65"/>
  <c r="L101" i="65"/>
  <c r="M101" i="65"/>
  <c r="P101" i="65"/>
  <c r="Q101" i="65"/>
  <c r="AD101" i="65"/>
  <c r="AF101" i="65" s="1"/>
  <c r="AG101" i="65"/>
  <c r="L102" i="65"/>
  <c r="M102" i="65"/>
  <c r="P102" i="65"/>
  <c r="Q102" i="65"/>
  <c r="L103" i="65"/>
  <c r="M103" i="65"/>
  <c r="P103" i="65"/>
  <c r="U103" i="65" s="1"/>
  <c r="V103" i="65" s="1"/>
  <c r="Q103" i="65"/>
  <c r="L104" i="65"/>
  <c r="M104" i="65"/>
  <c r="P104" i="65"/>
  <c r="Q104" i="65"/>
  <c r="L105" i="65"/>
  <c r="M105" i="65"/>
  <c r="P105" i="65"/>
  <c r="Q105" i="65"/>
  <c r="U105" i="65"/>
  <c r="V105" i="65" s="1"/>
  <c r="L106" i="65"/>
  <c r="M106" i="65"/>
  <c r="P106" i="65"/>
  <c r="Q106" i="65"/>
  <c r="L107" i="65"/>
  <c r="M107" i="65"/>
  <c r="P107" i="65"/>
  <c r="Q107" i="65"/>
  <c r="U107" i="65" s="1"/>
  <c r="V107" i="65" s="1"/>
  <c r="L108" i="65"/>
  <c r="M108" i="65"/>
  <c r="P108" i="65"/>
  <c r="Q108" i="65"/>
  <c r="L109" i="65"/>
  <c r="M109" i="65"/>
  <c r="P109" i="65"/>
  <c r="Q109" i="65"/>
  <c r="U109" i="65" s="1"/>
  <c r="V109" i="65" s="1"/>
  <c r="L110" i="65"/>
  <c r="M110" i="65"/>
  <c r="P110" i="65"/>
  <c r="Q110" i="65"/>
  <c r="L111" i="65"/>
  <c r="M111" i="65"/>
  <c r="P111" i="65"/>
  <c r="Q111" i="65"/>
  <c r="L112" i="65"/>
  <c r="M112" i="65"/>
  <c r="P112" i="65"/>
  <c r="Q112" i="65"/>
  <c r="L113" i="65"/>
  <c r="M113" i="65"/>
  <c r="P113" i="65"/>
  <c r="Q113" i="65"/>
  <c r="L114" i="65"/>
  <c r="M114" i="65"/>
  <c r="P114" i="65"/>
  <c r="Q114" i="65"/>
  <c r="L115" i="65"/>
  <c r="M115" i="65"/>
  <c r="P115" i="65"/>
  <c r="Q115" i="65"/>
  <c r="U115" i="65" s="1"/>
  <c r="V115" i="65" s="1"/>
  <c r="L116" i="65"/>
  <c r="M116" i="65"/>
  <c r="P116" i="65"/>
  <c r="Q116" i="65"/>
  <c r="L117" i="65"/>
  <c r="M117" i="65"/>
  <c r="P117" i="65"/>
  <c r="Q117" i="65"/>
  <c r="U117" i="65" s="1"/>
  <c r="V117" i="65" s="1"/>
  <c r="L118" i="65"/>
  <c r="M118" i="65"/>
  <c r="P118" i="65"/>
  <c r="Q118" i="65"/>
  <c r="L119" i="65"/>
  <c r="M119" i="65"/>
  <c r="P119" i="65"/>
  <c r="Q119" i="65"/>
  <c r="L120" i="65"/>
  <c r="M120" i="65"/>
  <c r="P120" i="65"/>
  <c r="Q120" i="65"/>
  <c r="K121" i="65"/>
  <c r="P121" i="65" s="1"/>
  <c r="O121" i="65"/>
  <c r="L123" i="65"/>
  <c r="P123" i="65"/>
  <c r="Q123" i="65"/>
  <c r="AG123" i="65"/>
  <c r="L124" i="65"/>
  <c r="P124" i="65"/>
  <c r="Q124" i="65"/>
  <c r="AG124" i="65"/>
  <c r="L125" i="65"/>
  <c r="P125" i="65"/>
  <c r="Q125" i="65"/>
  <c r="AG125" i="65"/>
  <c r="L126" i="65"/>
  <c r="P126" i="65"/>
  <c r="Q126" i="65"/>
  <c r="AG126" i="65"/>
  <c r="L127" i="65"/>
  <c r="P127" i="65"/>
  <c r="Q127" i="65"/>
  <c r="AG127" i="65"/>
  <c r="L128" i="65"/>
  <c r="P128" i="65"/>
  <c r="Q128" i="65"/>
  <c r="AG128" i="65"/>
  <c r="L129" i="65"/>
  <c r="P129" i="65"/>
  <c r="Q129" i="65"/>
  <c r="AG129" i="65"/>
  <c r="K130" i="65"/>
  <c r="O130" i="65"/>
  <c r="N131" i="65"/>
  <c r="N198" i="65"/>
  <c r="N390" i="65"/>
  <c r="N680" i="65"/>
  <c r="N816" i="65"/>
  <c r="F8" i="63"/>
  <c r="K8" i="63"/>
  <c r="O8" i="63"/>
  <c r="P8" i="63"/>
  <c r="AK8" i="63"/>
  <c r="F9" i="63"/>
  <c r="K9" i="63"/>
  <c r="L9" i="63"/>
  <c r="N9" i="63"/>
  <c r="O9" i="63"/>
  <c r="AF9" i="63"/>
  <c r="AH9" i="63" s="1"/>
  <c r="AI9" i="63" s="1"/>
  <c r="AK9" i="63"/>
  <c r="F10" i="63"/>
  <c r="K10" i="63"/>
  <c r="L10" i="63"/>
  <c r="N10" i="63"/>
  <c r="O10" i="63"/>
  <c r="AK10" i="63"/>
  <c r="J11" i="63"/>
  <c r="N11" i="63"/>
  <c r="F13" i="63"/>
  <c r="J13" i="63"/>
  <c r="F14" i="63"/>
  <c r="J14" i="63"/>
  <c r="F17" i="63"/>
  <c r="K17" i="63"/>
  <c r="N17" i="63"/>
  <c r="O17" i="63"/>
  <c r="AK17" i="63"/>
  <c r="K18" i="63"/>
  <c r="O18" i="63"/>
  <c r="P18" i="63"/>
  <c r="AK18" i="63"/>
  <c r="AK19" i="63" s="1"/>
  <c r="J19" i="63"/>
  <c r="M19" i="63"/>
  <c r="P19" i="63"/>
  <c r="Q19" i="63"/>
  <c r="F21" i="63"/>
  <c r="K21" i="63"/>
  <c r="N21" i="63"/>
  <c r="O21" i="63"/>
  <c r="AK21" i="63"/>
  <c r="F22" i="63"/>
  <c r="K22" i="63"/>
  <c r="L22" i="63"/>
  <c r="N22" i="63"/>
  <c r="O22" i="63"/>
  <c r="AF22" i="63"/>
  <c r="AH22" i="63" s="1"/>
  <c r="AI22" i="63" s="1"/>
  <c r="AK22" i="63"/>
  <c r="F23" i="63"/>
  <c r="K23" i="63"/>
  <c r="L23" i="63"/>
  <c r="N23" i="63"/>
  <c r="O23" i="63"/>
  <c r="AF23" i="63"/>
  <c r="AH23" i="63" s="1"/>
  <c r="AI23" i="63" s="1"/>
  <c r="AK23" i="63"/>
  <c r="J24" i="63"/>
  <c r="M24" i="63"/>
  <c r="P24" i="63"/>
  <c r="Q24" i="63"/>
  <c r="AD24" i="63"/>
  <c r="F26" i="63"/>
  <c r="K26" i="63"/>
  <c r="N26" i="63"/>
  <c r="O26" i="63"/>
  <c r="AK26" i="63"/>
  <c r="F27" i="63"/>
  <c r="K27" i="63"/>
  <c r="L27" i="63"/>
  <c r="N27" i="63"/>
  <c r="O27" i="63"/>
  <c r="AF27" i="63"/>
  <c r="AH27" i="63" s="1"/>
  <c r="AI27" i="63" s="1"/>
  <c r="AK27" i="63"/>
  <c r="F28" i="63"/>
  <c r="K28" i="63"/>
  <c r="L28" i="63"/>
  <c r="N28" i="63"/>
  <c r="O28" i="63"/>
  <c r="AF28" i="63"/>
  <c r="AH28" i="63" s="1"/>
  <c r="AI28" i="63" s="1"/>
  <c r="AK28" i="63"/>
  <c r="J29" i="63"/>
  <c r="M29" i="63"/>
  <c r="P29" i="63"/>
  <c r="Q29" i="63"/>
  <c r="F31" i="63"/>
  <c r="AK31" i="63"/>
  <c r="F32" i="63"/>
  <c r="K32" i="63"/>
  <c r="L32" i="63"/>
  <c r="N32" i="63"/>
  <c r="O32" i="63"/>
  <c r="AF32" i="63"/>
  <c r="AH32" i="63" s="1"/>
  <c r="AI32" i="63" s="1"/>
  <c r="AK32" i="63"/>
  <c r="F33" i="63"/>
  <c r="K33" i="63"/>
  <c r="L33" i="63"/>
  <c r="N33" i="63"/>
  <c r="O33" i="63"/>
  <c r="AF33" i="63"/>
  <c r="AH33" i="63"/>
  <c r="AI797" i="63" s="1"/>
  <c r="AI33" i="63"/>
  <c r="AK33" i="63"/>
  <c r="F34" i="63"/>
  <c r="K34" i="63"/>
  <c r="L34" i="63"/>
  <c r="N34" i="63"/>
  <c r="O34" i="63"/>
  <c r="AF34" i="63"/>
  <c r="AH34" i="63" s="1"/>
  <c r="AI34" i="63" s="1"/>
  <c r="AK34" i="63"/>
  <c r="J35" i="63"/>
  <c r="M35" i="63"/>
  <c r="M41" i="63"/>
  <c r="P35" i="63"/>
  <c r="P41" i="63" s="1"/>
  <c r="Q35" i="63"/>
  <c r="Q41" i="63" s="1"/>
  <c r="F37" i="63"/>
  <c r="K37" i="63"/>
  <c r="N37" i="63"/>
  <c r="O37" i="63"/>
  <c r="AK37" i="63"/>
  <c r="F38" i="63"/>
  <c r="K38" i="63"/>
  <c r="L38" i="63"/>
  <c r="N38" i="63"/>
  <c r="O38" i="63"/>
  <c r="AF38" i="63"/>
  <c r="AH38" i="63" s="1"/>
  <c r="AI38" i="63" s="1"/>
  <c r="AK38" i="63"/>
  <c r="F39" i="63"/>
  <c r="K39" i="63"/>
  <c r="L39" i="63"/>
  <c r="N39" i="63"/>
  <c r="O39" i="63"/>
  <c r="AF39" i="63"/>
  <c r="AH39" i="63" s="1"/>
  <c r="AI39" i="63" s="1"/>
  <c r="AK39" i="63"/>
  <c r="F40" i="63"/>
  <c r="K40" i="63"/>
  <c r="L40" i="63"/>
  <c r="N40" i="63"/>
  <c r="O40" i="63"/>
  <c r="AF40" i="63"/>
  <c r="AH40" i="63" s="1"/>
  <c r="AI40" i="63" s="1"/>
  <c r="AK40" i="63"/>
  <c r="J41" i="63"/>
  <c r="F43" i="63"/>
  <c r="K43" i="63"/>
  <c r="L43" i="63"/>
  <c r="O43" i="63"/>
  <c r="P43" i="63"/>
  <c r="AK43" i="63"/>
  <c r="F44" i="63"/>
  <c r="K44" i="63"/>
  <c r="L44" i="63"/>
  <c r="N44" i="63"/>
  <c r="N46" i="63" s="1"/>
  <c r="O44" i="63"/>
  <c r="AF44" i="63"/>
  <c r="AH44" i="63" s="1"/>
  <c r="AI44" i="63" s="1"/>
  <c r="AK44" i="63"/>
  <c r="F45" i="63"/>
  <c r="K45" i="63"/>
  <c r="L45" i="63"/>
  <c r="N45" i="63"/>
  <c r="O45" i="63"/>
  <c r="AF45" i="63"/>
  <c r="AH45" i="63" s="1"/>
  <c r="AK45" i="63"/>
  <c r="J46" i="63"/>
  <c r="M46" i="63"/>
  <c r="Q46" i="63"/>
  <c r="AD46" i="63"/>
  <c r="F48" i="63"/>
  <c r="K48" i="63"/>
  <c r="L48" i="63"/>
  <c r="N48" i="63"/>
  <c r="O48" i="63"/>
  <c r="AF48" i="63"/>
  <c r="AH48" i="63" s="1"/>
  <c r="AK48" i="63"/>
  <c r="F49" i="63"/>
  <c r="K49" i="63"/>
  <c r="L49" i="63"/>
  <c r="N49" i="63"/>
  <c r="O49" i="63"/>
  <c r="AF49" i="63"/>
  <c r="AH49" i="63" s="1"/>
  <c r="AI49" i="63" s="1"/>
  <c r="AK49" i="63"/>
  <c r="F50" i="63"/>
  <c r="K50" i="63"/>
  <c r="L50" i="63"/>
  <c r="N50" i="63"/>
  <c r="O50" i="63"/>
  <c r="AK50" i="63"/>
  <c r="F51" i="63"/>
  <c r="K51" i="63"/>
  <c r="L51" i="63"/>
  <c r="N51" i="63"/>
  <c r="O51" i="63"/>
  <c r="AF51" i="63"/>
  <c r="AH51" i="63" s="1"/>
  <c r="AI51" i="63" s="1"/>
  <c r="AK51" i="63"/>
  <c r="F52" i="63"/>
  <c r="K52" i="63"/>
  <c r="L52" i="63"/>
  <c r="N52" i="63"/>
  <c r="O52" i="63"/>
  <c r="AF52" i="63"/>
  <c r="AH52" i="63" s="1"/>
  <c r="AI52" i="63" s="1"/>
  <c r="AK52" i="63"/>
  <c r="F53" i="63"/>
  <c r="K53" i="63"/>
  <c r="L53" i="63"/>
  <c r="N53" i="63"/>
  <c r="O53" i="63"/>
  <c r="AF53" i="63"/>
  <c r="AH53" i="63" s="1"/>
  <c r="AI53" i="63" s="1"/>
  <c r="AK53" i="63"/>
  <c r="F54" i="63"/>
  <c r="K54" i="63"/>
  <c r="L54" i="63"/>
  <c r="N54" i="63"/>
  <c r="O54" i="63"/>
  <c r="AF54" i="63"/>
  <c r="AH54" i="63" s="1"/>
  <c r="AI54" i="63" s="1"/>
  <c r="AK54" i="63"/>
  <c r="F55" i="63"/>
  <c r="K55" i="63"/>
  <c r="L55" i="63"/>
  <c r="N55" i="63"/>
  <c r="O55" i="63"/>
  <c r="AF55" i="63"/>
  <c r="AH55" i="63" s="1"/>
  <c r="AI55" i="63" s="1"/>
  <c r="AK55" i="63"/>
  <c r="F56" i="63"/>
  <c r="K56" i="63"/>
  <c r="L56" i="63"/>
  <c r="N56" i="63"/>
  <c r="O56" i="63"/>
  <c r="AF56" i="63"/>
  <c r="AH56" i="63" s="1"/>
  <c r="AI56" i="63" s="1"/>
  <c r="AK56" i="63"/>
  <c r="F57" i="63"/>
  <c r="K57" i="63"/>
  <c r="L57" i="63"/>
  <c r="N57" i="63"/>
  <c r="O57" i="63"/>
  <c r="AF57" i="63"/>
  <c r="AH57" i="63" s="1"/>
  <c r="AI57" i="63" s="1"/>
  <c r="AK57" i="63"/>
  <c r="F58" i="63"/>
  <c r="K58" i="63"/>
  <c r="L58" i="63"/>
  <c r="N58" i="63"/>
  <c r="O58" i="63"/>
  <c r="AF58" i="63"/>
  <c r="AH58" i="63" s="1"/>
  <c r="AI58" i="63" s="1"/>
  <c r="AK58" i="63"/>
  <c r="F59" i="63"/>
  <c r="K59" i="63"/>
  <c r="L59" i="63"/>
  <c r="N59" i="63"/>
  <c r="O59" i="63"/>
  <c r="AF59" i="63"/>
  <c r="AH59" i="63" s="1"/>
  <c r="AI59" i="63" s="1"/>
  <c r="AK59" i="63"/>
  <c r="F60" i="63"/>
  <c r="K60" i="63"/>
  <c r="L60" i="63"/>
  <c r="N60" i="63"/>
  <c r="O60" i="63"/>
  <c r="AF60" i="63"/>
  <c r="AH60" i="63" s="1"/>
  <c r="AI60" i="63" s="1"/>
  <c r="AK60" i="63"/>
  <c r="F61" i="63"/>
  <c r="K61" i="63"/>
  <c r="L61" i="63"/>
  <c r="N61" i="63"/>
  <c r="O61" i="63"/>
  <c r="AF61" i="63"/>
  <c r="AH61" i="63" s="1"/>
  <c r="AI61" i="63" s="1"/>
  <c r="AK61" i="63"/>
  <c r="F62" i="63"/>
  <c r="K62" i="63"/>
  <c r="L62" i="63"/>
  <c r="N62" i="63"/>
  <c r="O62" i="63"/>
  <c r="AF62" i="63"/>
  <c r="AH62" i="63" s="1"/>
  <c r="AI62" i="63" s="1"/>
  <c r="AK62" i="63"/>
  <c r="F63" i="63"/>
  <c r="K63" i="63"/>
  <c r="L63" i="63"/>
  <c r="N63" i="63"/>
  <c r="O63" i="63"/>
  <c r="AF63" i="63"/>
  <c r="AH63" i="63" s="1"/>
  <c r="AI63" i="63" s="1"/>
  <c r="AK63" i="63"/>
  <c r="F64" i="63"/>
  <c r="K64" i="63"/>
  <c r="L64" i="63"/>
  <c r="N64" i="63"/>
  <c r="O64" i="63"/>
  <c r="AF64" i="63"/>
  <c r="AH64" i="63" s="1"/>
  <c r="AI64" i="63" s="1"/>
  <c r="AK64" i="63"/>
  <c r="F65" i="63"/>
  <c r="K65" i="63"/>
  <c r="L65" i="63"/>
  <c r="N65" i="63"/>
  <c r="O65" i="63"/>
  <c r="AF65" i="63"/>
  <c r="AH65" i="63" s="1"/>
  <c r="AI65" i="63" s="1"/>
  <c r="AK65" i="63"/>
  <c r="F66" i="63"/>
  <c r="K66" i="63"/>
  <c r="L66" i="63"/>
  <c r="N66" i="63"/>
  <c r="O66" i="63"/>
  <c r="AF66" i="63"/>
  <c r="AH66" i="63" s="1"/>
  <c r="AI66" i="63" s="1"/>
  <c r="AK66" i="63"/>
  <c r="F67" i="63"/>
  <c r="K67" i="63"/>
  <c r="L67" i="63"/>
  <c r="N67" i="63"/>
  <c r="O67" i="63"/>
  <c r="AF67" i="63"/>
  <c r="AH67" i="63" s="1"/>
  <c r="AI67" i="63" s="1"/>
  <c r="AK67" i="63"/>
  <c r="F68" i="63"/>
  <c r="K68" i="63"/>
  <c r="L68" i="63"/>
  <c r="N68" i="63"/>
  <c r="O68" i="63"/>
  <c r="AK68" i="63"/>
  <c r="F69" i="63"/>
  <c r="K69" i="63"/>
  <c r="L69" i="63"/>
  <c r="N69" i="63"/>
  <c r="O69" i="63"/>
  <c r="AK69" i="63"/>
  <c r="F70" i="63"/>
  <c r="K70" i="63"/>
  <c r="L70" i="63"/>
  <c r="N70" i="63"/>
  <c r="O70" i="63"/>
  <c r="AK70" i="63"/>
  <c r="F71" i="63"/>
  <c r="K71" i="63"/>
  <c r="L71" i="63"/>
  <c r="N71" i="63"/>
  <c r="O71" i="63"/>
  <c r="AK71" i="63"/>
  <c r="F72" i="63"/>
  <c r="K72" i="63"/>
  <c r="L72" i="63"/>
  <c r="N72" i="63"/>
  <c r="O72" i="63"/>
  <c r="AK72" i="63"/>
  <c r="F73" i="63"/>
  <c r="K73" i="63"/>
  <c r="L73" i="63"/>
  <c r="N73" i="63"/>
  <c r="O73" i="63"/>
  <c r="AK73" i="63"/>
  <c r="F74" i="63"/>
  <c r="K74" i="63"/>
  <c r="L74" i="63"/>
  <c r="N74" i="63"/>
  <c r="O74" i="63"/>
  <c r="AF74" i="63"/>
  <c r="AH74" i="63" s="1"/>
  <c r="AK74" i="63"/>
  <c r="F75" i="63"/>
  <c r="K75" i="63"/>
  <c r="L75" i="63"/>
  <c r="N75" i="63"/>
  <c r="O75" i="63"/>
  <c r="AF75" i="63"/>
  <c r="AH75" i="63" s="1"/>
  <c r="AI75" i="63" s="1"/>
  <c r="AK75" i="63"/>
  <c r="J76" i="63"/>
  <c r="M76" i="63"/>
  <c r="P76" i="63"/>
  <c r="Q76" i="63"/>
  <c r="K78" i="63"/>
  <c r="O78" i="63"/>
  <c r="P78" i="63"/>
  <c r="AK78" i="63"/>
  <c r="F79" i="63"/>
  <c r="K79" i="63"/>
  <c r="L79" i="63"/>
  <c r="N79" i="63"/>
  <c r="O79" i="63"/>
  <c r="AA79" i="63" s="1"/>
  <c r="AB79" i="63" s="1"/>
  <c r="AF79" i="63"/>
  <c r="AH79" i="63" s="1"/>
  <c r="AI79" i="63" s="1"/>
  <c r="AK79" i="63"/>
  <c r="F80" i="63"/>
  <c r="K80" i="63"/>
  <c r="L80" i="63"/>
  <c r="N80" i="63"/>
  <c r="AA80" i="63" s="1"/>
  <c r="AB80" i="63" s="1"/>
  <c r="O80" i="63"/>
  <c r="AF80" i="63"/>
  <c r="AH80" i="63" s="1"/>
  <c r="AI80" i="63" s="1"/>
  <c r="AK80" i="63"/>
  <c r="F81" i="63"/>
  <c r="K81" i="63"/>
  <c r="L81" i="63"/>
  <c r="N81" i="63"/>
  <c r="O81" i="63"/>
  <c r="AF81" i="63"/>
  <c r="AH81" i="63" s="1"/>
  <c r="AI81" i="63" s="1"/>
  <c r="AK81" i="63"/>
  <c r="F82" i="63"/>
  <c r="K82" i="63"/>
  <c r="L82" i="63"/>
  <c r="N82" i="63"/>
  <c r="O82" i="63"/>
  <c r="AF82" i="63"/>
  <c r="AH82" i="63" s="1"/>
  <c r="AI82" i="63" s="1"/>
  <c r="AK82" i="63"/>
  <c r="F83" i="63"/>
  <c r="K83" i="63"/>
  <c r="L83" i="63"/>
  <c r="N83" i="63"/>
  <c r="O83" i="63"/>
  <c r="AF83" i="63"/>
  <c r="AH83" i="63" s="1"/>
  <c r="AI83" i="63" s="1"/>
  <c r="AK83" i="63"/>
  <c r="F84" i="63"/>
  <c r="K84" i="63"/>
  <c r="L84" i="63"/>
  <c r="N84" i="63"/>
  <c r="O84" i="63"/>
  <c r="AF84" i="63"/>
  <c r="AH84" i="63" s="1"/>
  <c r="AI84" i="63" s="1"/>
  <c r="AK84" i="63"/>
  <c r="F85" i="63"/>
  <c r="K85" i="63"/>
  <c r="L85" i="63"/>
  <c r="N85" i="63"/>
  <c r="O85" i="63"/>
  <c r="AF85" i="63"/>
  <c r="AH85" i="63" s="1"/>
  <c r="AI85" i="63" s="1"/>
  <c r="AK85" i="63"/>
  <c r="F86" i="63"/>
  <c r="K86" i="63"/>
  <c r="L86" i="63"/>
  <c r="N86" i="63"/>
  <c r="O86" i="63"/>
  <c r="AF86" i="63"/>
  <c r="AH86" i="63" s="1"/>
  <c r="AI86" i="63" s="1"/>
  <c r="AK86" i="63"/>
  <c r="F87" i="63"/>
  <c r="K87" i="63"/>
  <c r="L87" i="63"/>
  <c r="N87" i="63"/>
  <c r="O87" i="63"/>
  <c r="AF87" i="63"/>
  <c r="AH87" i="63" s="1"/>
  <c r="AI87" i="63" s="1"/>
  <c r="AK87" i="63"/>
  <c r="F88" i="63"/>
  <c r="K88" i="63"/>
  <c r="L88" i="63"/>
  <c r="N88" i="63"/>
  <c r="O88" i="63"/>
  <c r="AF88" i="63"/>
  <c r="AH88" i="63" s="1"/>
  <c r="AI88" i="63" s="1"/>
  <c r="AK88" i="63"/>
  <c r="F89" i="63"/>
  <c r="K89" i="63"/>
  <c r="L89" i="63"/>
  <c r="N89" i="63"/>
  <c r="O89" i="63"/>
  <c r="AF89" i="63"/>
  <c r="AH89" i="63" s="1"/>
  <c r="AI89" i="63" s="1"/>
  <c r="AK89" i="63"/>
  <c r="F90" i="63"/>
  <c r="K90" i="63"/>
  <c r="L90" i="63"/>
  <c r="N90" i="63"/>
  <c r="O90" i="63"/>
  <c r="AF90" i="63"/>
  <c r="AH90" i="63" s="1"/>
  <c r="AI90" i="63" s="1"/>
  <c r="AK90" i="63"/>
  <c r="F91" i="63"/>
  <c r="K91" i="63"/>
  <c r="L91" i="63"/>
  <c r="N91" i="63"/>
  <c r="O91" i="63"/>
  <c r="AF91" i="63"/>
  <c r="AH91" i="63" s="1"/>
  <c r="AI91" i="63" s="1"/>
  <c r="AK91" i="63"/>
  <c r="F92" i="63"/>
  <c r="K92" i="63"/>
  <c r="L92" i="63"/>
  <c r="N92" i="63"/>
  <c r="O92" i="63"/>
  <c r="AF92" i="63"/>
  <c r="AH92" i="63" s="1"/>
  <c r="AI92" i="63" s="1"/>
  <c r="AK92" i="63"/>
  <c r="F93" i="63"/>
  <c r="K93" i="63"/>
  <c r="L93" i="63"/>
  <c r="N93" i="63"/>
  <c r="O93" i="63"/>
  <c r="AF93" i="63"/>
  <c r="AH93" i="63" s="1"/>
  <c r="AI93" i="63" s="1"/>
  <c r="AK93" i="63"/>
  <c r="F94" i="63"/>
  <c r="K94" i="63"/>
  <c r="L94" i="63"/>
  <c r="N94" i="63"/>
  <c r="O94" i="63"/>
  <c r="AF94" i="63"/>
  <c r="AH94" i="63" s="1"/>
  <c r="AI94" i="63" s="1"/>
  <c r="AK94" i="63"/>
  <c r="F95" i="63"/>
  <c r="K95" i="63"/>
  <c r="L95" i="63"/>
  <c r="N95" i="63"/>
  <c r="O95" i="63"/>
  <c r="AK95" i="63"/>
  <c r="F96" i="63"/>
  <c r="K96" i="63"/>
  <c r="L96" i="63"/>
  <c r="N96" i="63"/>
  <c r="O96" i="63"/>
  <c r="AF96" i="63"/>
  <c r="AH96" i="63"/>
  <c r="AI96" i="63" s="1"/>
  <c r="AK96" i="63"/>
  <c r="F97" i="63"/>
  <c r="J97" i="63"/>
  <c r="K97" i="63" s="1"/>
  <c r="AF97" i="63"/>
  <c r="AH97" i="63" s="1"/>
  <c r="F98" i="63"/>
  <c r="K98" i="63"/>
  <c r="L98" i="63"/>
  <c r="N98" i="63"/>
  <c r="O98" i="63"/>
  <c r="AF98" i="63"/>
  <c r="AH98" i="63" s="1"/>
  <c r="AK98" i="63"/>
  <c r="F99" i="63"/>
  <c r="K99" i="63"/>
  <c r="L99" i="63"/>
  <c r="N99" i="63"/>
  <c r="O99" i="63"/>
  <c r="R99" i="63" s="1"/>
  <c r="S99" i="63" s="1"/>
  <c r="V99" i="63" s="1"/>
  <c r="AK99" i="63"/>
  <c r="F100" i="63"/>
  <c r="K100" i="63"/>
  <c r="L100" i="63"/>
  <c r="N100" i="63"/>
  <c r="O100" i="63"/>
  <c r="AF100" i="63"/>
  <c r="AH100" i="63" s="1"/>
  <c r="AI100" i="63" s="1"/>
  <c r="AK100" i="63"/>
  <c r="F101" i="63"/>
  <c r="J101" i="63"/>
  <c r="K101" i="63" s="1"/>
  <c r="AF101" i="63"/>
  <c r="AH101" i="63" s="1"/>
  <c r="AI379" i="63" s="1"/>
  <c r="AI101" i="63"/>
  <c r="F102" i="63"/>
  <c r="K102" i="63"/>
  <c r="L102" i="63"/>
  <c r="N102" i="63"/>
  <c r="O102" i="63"/>
  <c r="AF102" i="63"/>
  <c r="AH102" i="63" s="1"/>
  <c r="AI102" i="63" s="1"/>
  <c r="AK102" i="63"/>
  <c r="F103" i="63"/>
  <c r="K103" i="63"/>
  <c r="O103" i="63"/>
  <c r="P103" i="63"/>
  <c r="AK103" i="63"/>
  <c r="F104" i="63"/>
  <c r="J104" i="63"/>
  <c r="O104" i="63" s="1"/>
  <c r="AF104" i="63"/>
  <c r="AH104" i="63" s="1"/>
  <c r="AI377" i="63" s="1"/>
  <c r="F105" i="63"/>
  <c r="K105" i="63"/>
  <c r="L105" i="63"/>
  <c r="N105" i="63"/>
  <c r="O105" i="63"/>
  <c r="AF105" i="63"/>
  <c r="AH105" i="63" s="1"/>
  <c r="AK105" i="63"/>
  <c r="K106" i="63"/>
  <c r="L106" i="63"/>
  <c r="O106" i="63"/>
  <c r="P106" i="63"/>
  <c r="AK106" i="63"/>
  <c r="F107" i="63"/>
  <c r="K107" i="63"/>
  <c r="L107" i="63"/>
  <c r="N107" i="63"/>
  <c r="O107" i="63"/>
  <c r="AF107" i="63"/>
  <c r="AH107" i="63" s="1"/>
  <c r="AI107" i="63" s="1"/>
  <c r="AK107" i="63"/>
  <c r="F108" i="63"/>
  <c r="K108" i="63"/>
  <c r="O108" i="63"/>
  <c r="P108" i="63"/>
  <c r="AK108" i="63"/>
  <c r="F109" i="63"/>
  <c r="K109" i="63"/>
  <c r="O109" i="63"/>
  <c r="P109" i="63"/>
  <c r="AK109" i="63"/>
  <c r="F110" i="63"/>
  <c r="K110" i="63"/>
  <c r="O110" i="63"/>
  <c r="P110" i="63"/>
  <c r="AK110" i="63"/>
  <c r="K111" i="63"/>
  <c r="O111" i="63"/>
  <c r="P111" i="63"/>
  <c r="AK111" i="63"/>
  <c r="F114" i="63"/>
  <c r="K114" i="63"/>
  <c r="L114" i="63"/>
  <c r="O114" i="63"/>
  <c r="P114" i="63"/>
  <c r="AK114" i="63"/>
  <c r="F115" i="63"/>
  <c r="K115" i="63"/>
  <c r="L115" i="63"/>
  <c r="N115" i="63"/>
  <c r="O115" i="63"/>
  <c r="AF115" i="63"/>
  <c r="AH115" i="63" s="1"/>
  <c r="AI115" i="63" s="1"/>
  <c r="AK115" i="63"/>
  <c r="F116" i="63"/>
  <c r="K116" i="63"/>
  <c r="L116" i="63"/>
  <c r="N116" i="63"/>
  <c r="O116" i="63"/>
  <c r="AF116" i="63"/>
  <c r="AH116" i="63" s="1"/>
  <c r="AI116" i="63" s="1"/>
  <c r="AK116" i="63"/>
  <c r="F117" i="63"/>
  <c r="K117" i="63"/>
  <c r="L117" i="63"/>
  <c r="N117" i="63"/>
  <c r="O117" i="63"/>
  <c r="AA117" i="63" s="1"/>
  <c r="AB117" i="63" s="1"/>
  <c r="AF117" i="63"/>
  <c r="AH117" i="63" s="1"/>
  <c r="AI117" i="63" s="1"/>
  <c r="AK117" i="63"/>
  <c r="F118" i="63"/>
  <c r="K118" i="63"/>
  <c r="L118" i="63"/>
  <c r="N118" i="63"/>
  <c r="O118" i="63"/>
  <c r="AF118" i="63"/>
  <c r="AH118" i="63" s="1"/>
  <c r="AI118" i="63" s="1"/>
  <c r="AK118" i="63"/>
  <c r="F119" i="63"/>
  <c r="K119" i="63"/>
  <c r="L119" i="63"/>
  <c r="N119" i="63"/>
  <c r="O119" i="63"/>
  <c r="AF119" i="63"/>
  <c r="AH119" i="63" s="1"/>
  <c r="AI119" i="63" s="1"/>
  <c r="AK119" i="63"/>
  <c r="F120" i="63"/>
  <c r="K120" i="63"/>
  <c r="L120" i="63"/>
  <c r="N120" i="63"/>
  <c r="O120" i="63"/>
  <c r="AF120" i="63"/>
  <c r="AH120" i="63" s="1"/>
  <c r="AI120" i="63" s="1"/>
  <c r="AK120" i="63"/>
  <c r="F121" i="63"/>
  <c r="K121" i="63"/>
  <c r="L121" i="63"/>
  <c r="N121" i="63"/>
  <c r="O121" i="63"/>
  <c r="AF121" i="63"/>
  <c r="AH121" i="63" s="1"/>
  <c r="AI121" i="63" s="1"/>
  <c r="AK121" i="63"/>
  <c r="F122" i="63"/>
  <c r="K122" i="63"/>
  <c r="L122" i="63"/>
  <c r="N122" i="63"/>
  <c r="O122" i="63"/>
  <c r="R122" i="63" s="1"/>
  <c r="S122" i="63" s="1"/>
  <c r="V122" i="63" s="1"/>
  <c r="AF122" i="63"/>
  <c r="AH122" i="63" s="1"/>
  <c r="AI122" i="63" s="1"/>
  <c r="AK122" i="63"/>
  <c r="F123" i="63"/>
  <c r="K123" i="63"/>
  <c r="L123" i="63"/>
  <c r="N123" i="63"/>
  <c r="R123" i="63" s="1"/>
  <c r="S123" i="63" s="1"/>
  <c r="V123" i="63" s="1"/>
  <c r="O123" i="63"/>
  <c r="AK123" i="63"/>
  <c r="F124" i="63"/>
  <c r="K124" i="63"/>
  <c r="L124" i="63"/>
  <c r="N124" i="63"/>
  <c r="O124" i="63"/>
  <c r="AF124" i="63"/>
  <c r="AH124" i="63"/>
  <c r="AI124" i="63" s="1"/>
  <c r="AK124" i="63"/>
  <c r="F125" i="63"/>
  <c r="K125" i="63"/>
  <c r="L125" i="63"/>
  <c r="O125" i="63"/>
  <c r="P125" i="63"/>
  <c r="AK125" i="63"/>
  <c r="J126" i="63"/>
  <c r="M126" i="63"/>
  <c r="P126" i="63"/>
  <c r="Q126" i="63"/>
  <c r="F128" i="63"/>
  <c r="K128" i="63"/>
  <c r="N128" i="63"/>
  <c r="O128" i="63"/>
  <c r="AK128" i="63"/>
  <c r="F129" i="63"/>
  <c r="K129" i="63"/>
  <c r="L129" i="63"/>
  <c r="N129" i="63"/>
  <c r="O129" i="63"/>
  <c r="AF129" i="63"/>
  <c r="AH129" i="63" s="1"/>
  <c r="AI129" i="63" s="1"/>
  <c r="AK129" i="63"/>
  <c r="F130" i="63"/>
  <c r="K130" i="63"/>
  <c r="L130" i="63"/>
  <c r="N130" i="63"/>
  <c r="O130" i="63"/>
  <c r="AF130" i="63"/>
  <c r="AH130" i="63" s="1"/>
  <c r="AI130" i="63" s="1"/>
  <c r="AK130" i="63"/>
  <c r="J131" i="63"/>
  <c r="F133" i="63"/>
  <c r="K133" i="63"/>
  <c r="L133" i="63"/>
  <c r="N133" i="63"/>
  <c r="O133" i="63"/>
  <c r="AF133" i="63"/>
  <c r="AH133" i="63" s="1"/>
  <c r="AI133" i="63" s="1"/>
  <c r="AK133" i="63"/>
  <c r="F134" i="63"/>
  <c r="J134" i="63"/>
  <c r="K134" i="63" s="1"/>
  <c r="AF134" i="63"/>
  <c r="AH134" i="63" s="1"/>
  <c r="AI134" i="63" s="1"/>
  <c r="F135" i="63"/>
  <c r="J135" i="63"/>
  <c r="AF135" i="63"/>
  <c r="AH135" i="63" s="1"/>
  <c r="AI135" i="63" s="1"/>
  <c r="F136" i="63"/>
  <c r="J136" i="63"/>
  <c r="AF136" i="63"/>
  <c r="AH136" i="63" s="1"/>
  <c r="AI136" i="63" s="1"/>
  <c r="F137" i="63"/>
  <c r="J137" i="63"/>
  <c r="AF137" i="63"/>
  <c r="AH137" i="63" s="1"/>
  <c r="F138" i="63"/>
  <c r="J138" i="63"/>
  <c r="AF138" i="63"/>
  <c r="AH138" i="63" s="1"/>
  <c r="AI138" i="63" s="1"/>
  <c r="M139" i="63"/>
  <c r="P139" i="63"/>
  <c r="Q139" i="63"/>
  <c r="F141" i="63"/>
  <c r="J141" i="63"/>
  <c r="N141" i="63" s="1"/>
  <c r="F142" i="63"/>
  <c r="K142" i="63"/>
  <c r="L142" i="63"/>
  <c r="N142" i="63"/>
  <c r="O142" i="63"/>
  <c r="AF142" i="63"/>
  <c r="AH142" i="63" s="1"/>
  <c r="AI142" i="63" s="1"/>
  <c r="AK142" i="63"/>
  <c r="F143" i="63"/>
  <c r="K143" i="63"/>
  <c r="L143" i="63"/>
  <c r="N143" i="63"/>
  <c r="O143" i="63"/>
  <c r="AF143" i="63"/>
  <c r="AH143" i="63" s="1"/>
  <c r="AI143" i="63" s="1"/>
  <c r="AK143" i="63"/>
  <c r="F144" i="63"/>
  <c r="K144" i="63"/>
  <c r="L144" i="63"/>
  <c r="N144" i="63"/>
  <c r="O144" i="63"/>
  <c r="AF144" i="63"/>
  <c r="AH144" i="63" s="1"/>
  <c r="AI144" i="63" s="1"/>
  <c r="AK144" i="63"/>
  <c r="F145" i="63"/>
  <c r="K145" i="63"/>
  <c r="L145" i="63"/>
  <c r="N145" i="63"/>
  <c r="O145" i="63"/>
  <c r="AF145" i="63"/>
  <c r="AH145" i="63" s="1"/>
  <c r="AI145" i="63" s="1"/>
  <c r="AK145" i="63"/>
  <c r="M146" i="63"/>
  <c r="P146" i="63"/>
  <c r="Q146" i="63"/>
  <c r="F148" i="63"/>
  <c r="K148" i="63"/>
  <c r="L148" i="63"/>
  <c r="N148" i="63"/>
  <c r="O148" i="63"/>
  <c r="AF148" i="63"/>
  <c r="AH148" i="63" s="1"/>
  <c r="AK148" i="63"/>
  <c r="F149" i="63"/>
  <c r="J149" i="63"/>
  <c r="AF149" i="63"/>
  <c r="AH149" i="63" s="1"/>
  <c r="AI387" i="63" s="1"/>
  <c r="F152" i="63"/>
  <c r="J152" i="63"/>
  <c r="K152" i="63" s="1"/>
  <c r="F153" i="63"/>
  <c r="K153" i="63"/>
  <c r="L153" i="63"/>
  <c r="N153" i="63"/>
  <c r="O153" i="63"/>
  <c r="AF153" i="63"/>
  <c r="AH153" i="63" s="1"/>
  <c r="AI153" i="63" s="1"/>
  <c r="AK153" i="63"/>
  <c r="F154" i="63"/>
  <c r="K154" i="63"/>
  <c r="L154" i="63"/>
  <c r="N154" i="63"/>
  <c r="O154" i="63"/>
  <c r="AF154" i="63"/>
  <c r="AH154" i="63" s="1"/>
  <c r="AI154" i="63" s="1"/>
  <c r="AK154" i="63"/>
  <c r="F155" i="63"/>
  <c r="K155" i="63"/>
  <c r="L155" i="63"/>
  <c r="N155" i="63"/>
  <c r="O155" i="63"/>
  <c r="AF155" i="63"/>
  <c r="AH155" i="63" s="1"/>
  <c r="AI155" i="63" s="1"/>
  <c r="AK155" i="63"/>
  <c r="F156" i="63"/>
  <c r="K156" i="63"/>
  <c r="L156" i="63"/>
  <c r="N156" i="63"/>
  <c r="O156" i="63"/>
  <c r="AF156" i="63"/>
  <c r="AH156" i="63" s="1"/>
  <c r="AI156" i="63" s="1"/>
  <c r="AK156" i="63"/>
  <c r="F157" i="63"/>
  <c r="K157" i="63"/>
  <c r="L157" i="63"/>
  <c r="N157" i="63"/>
  <c r="O157" i="63"/>
  <c r="AF157" i="63"/>
  <c r="AH157" i="63" s="1"/>
  <c r="AI157" i="63" s="1"/>
  <c r="AK157" i="63"/>
  <c r="F158" i="63"/>
  <c r="K158" i="63"/>
  <c r="L158" i="63"/>
  <c r="N158" i="63"/>
  <c r="O158" i="63"/>
  <c r="AF158" i="63"/>
  <c r="AH158" i="63" s="1"/>
  <c r="AI158" i="63" s="1"/>
  <c r="AK158" i="63"/>
  <c r="F159" i="63"/>
  <c r="K159" i="63"/>
  <c r="L159" i="63"/>
  <c r="N159" i="63"/>
  <c r="O159" i="63"/>
  <c r="AK159" i="63"/>
  <c r="F160" i="63"/>
  <c r="K160" i="63"/>
  <c r="L160" i="63"/>
  <c r="N160" i="63"/>
  <c r="O160" i="63"/>
  <c r="AF160" i="63"/>
  <c r="AH160" i="63" s="1"/>
  <c r="AI860" i="63" s="1"/>
  <c r="AK160" i="63"/>
  <c r="F161" i="63"/>
  <c r="K161" i="63"/>
  <c r="L161" i="63"/>
  <c r="O161" i="63"/>
  <c r="P161" i="63"/>
  <c r="AK161" i="63"/>
  <c r="M162" i="63"/>
  <c r="P162" i="63"/>
  <c r="Q162" i="63"/>
  <c r="F164" i="63"/>
  <c r="K164" i="63"/>
  <c r="N164" i="63"/>
  <c r="O164" i="63"/>
  <c r="AK164" i="63"/>
  <c r="F165" i="63"/>
  <c r="K165" i="63"/>
  <c r="L165" i="63"/>
  <c r="N165" i="63"/>
  <c r="O165" i="63"/>
  <c r="AF165" i="63"/>
  <c r="AH165" i="63" s="1"/>
  <c r="AI165" i="63" s="1"/>
  <c r="AK165" i="63"/>
  <c r="F166" i="63"/>
  <c r="K166" i="63"/>
  <c r="L166" i="63"/>
  <c r="N166" i="63"/>
  <c r="O166" i="63"/>
  <c r="AF166" i="63"/>
  <c r="AH166" i="63" s="1"/>
  <c r="AI166" i="63" s="1"/>
  <c r="AK166" i="63"/>
  <c r="F167" i="63"/>
  <c r="K167" i="63"/>
  <c r="L167" i="63"/>
  <c r="N167" i="63"/>
  <c r="O167" i="63"/>
  <c r="AK167" i="63"/>
  <c r="F168" i="63"/>
  <c r="K168" i="63"/>
  <c r="L168" i="63"/>
  <c r="N168" i="63"/>
  <c r="O168" i="63"/>
  <c r="AF168" i="63"/>
  <c r="AH168" i="63" s="1"/>
  <c r="AI168" i="63" s="1"/>
  <c r="AK168" i="63"/>
  <c r="F169" i="63"/>
  <c r="K169" i="63"/>
  <c r="L169" i="63"/>
  <c r="N169" i="63"/>
  <c r="O169" i="63"/>
  <c r="AF169" i="63"/>
  <c r="AH169" i="63" s="1"/>
  <c r="AI169" i="63" s="1"/>
  <c r="AK169" i="63"/>
  <c r="F170" i="63"/>
  <c r="K170" i="63"/>
  <c r="L170" i="63"/>
  <c r="N170" i="63"/>
  <c r="O170" i="63"/>
  <c r="AF170" i="63"/>
  <c r="AH170" i="63" s="1"/>
  <c r="AI170" i="63" s="1"/>
  <c r="AK170" i="63"/>
  <c r="F171" i="63"/>
  <c r="K171" i="63"/>
  <c r="L171" i="63"/>
  <c r="N171" i="63"/>
  <c r="O171" i="63"/>
  <c r="AF171" i="63"/>
  <c r="AH171" i="63" s="1"/>
  <c r="AI171" i="63" s="1"/>
  <c r="AK171" i="63"/>
  <c r="F172" i="63"/>
  <c r="K172" i="63"/>
  <c r="L172" i="63"/>
  <c r="N172" i="63"/>
  <c r="O172" i="63"/>
  <c r="AF172" i="63"/>
  <c r="AH172" i="63" s="1"/>
  <c r="AI172" i="63" s="1"/>
  <c r="AK172" i="63"/>
  <c r="F173" i="63"/>
  <c r="K173" i="63"/>
  <c r="L173" i="63"/>
  <c r="N173" i="63"/>
  <c r="O173" i="63"/>
  <c r="AA173" i="63" s="1"/>
  <c r="AB173" i="63" s="1"/>
  <c r="AF173" i="63"/>
  <c r="AH173" i="63" s="1"/>
  <c r="AI173" i="63" s="1"/>
  <c r="AK173" i="63"/>
  <c r="F174" i="63"/>
  <c r="K174" i="63"/>
  <c r="L174" i="63"/>
  <c r="N174" i="63"/>
  <c r="O174" i="63"/>
  <c r="AF174" i="63"/>
  <c r="AH174" i="63" s="1"/>
  <c r="AI174" i="63" s="1"/>
  <c r="AK174" i="63"/>
  <c r="F175" i="63"/>
  <c r="K175" i="63"/>
  <c r="L175" i="63"/>
  <c r="N175" i="63"/>
  <c r="O175" i="63"/>
  <c r="AA175" i="63" s="1"/>
  <c r="AB175" i="63" s="1"/>
  <c r="AF175" i="63"/>
  <c r="AH175" i="63" s="1"/>
  <c r="AI175" i="63" s="1"/>
  <c r="AK175" i="63"/>
  <c r="F176" i="63"/>
  <c r="K176" i="63"/>
  <c r="L176" i="63"/>
  <c r="N176" i="63"/>
  <c r="O176" i="63"/>
  <c r="AF176" i="63"/>
  <c r="AH176" i="63" s="1"/>
  <c r="AI176" i="63" s="1"/>
  <c r="AK176" i="63"/>
  <c r="F177" i="63"/>
  <c r="K177" i="63"/>
  <c r="L177" i="63"/>
  <c r="N177" i="63"/>
  <c r="AA177" i="63" s="1"/>
  <c r="AB177" i="63" s="1"/>
  <c r="O177" i="63"/>
  <c r="AF177" i="63"/>
  <c r="AH177" i="63" s="1"/>
  <c r="AI177" i="63" s="1"/>
  <c r="AK177" i="63"/>
  <c r="F178" i="63"/>
  <c r="K178" i="63"/>
  <c r="L178" i="63"/>
  <c r="N178" i="63"/>
  <c r="O178" i="63"/>
  <c r="AF178" i="63"/>
  <c r="AH178" i="63" s="1"/>
  <c r="AI178" i="63" s="1"/>
  <c r="AK178" i="63"/>
  <c r="F179" i="63"/>
  <c r="K179" i="63"/>
  <c r="L179" i="63"/>
  <c r="N179" i="63"/>
  <c r="O179" i="63"/>
  <c r="AF179" i="63"/>
  <c r="AH179" i="63" s="1"/>
  <c r="AI179" i="63" s="1"/>
  <c r="AK179" i="63"/>
  <c r="F180" i="63"/>
  <c r="K180" i="63"/>
  <c r="L180" i="63"/>
  <c r="N180" i="63"/>
  <c r="O180" i="63"/>
  <c r="AF180" i="63"/>
  <c r="AH180" i="63" s="1"/>
  <c r="AI180" i="63" s="1"/>
  <c r="AK180" i="63"/>
  <c r="F181" i="63"/>
  <c r="K181" i="63"/>
  <c r="L181" i="63"/>
  <c r="N181" i="63"/>
  <c r="R181" i="63" s="1"/>
  <c r="S181" i="63" s="1"/>
  <c r="V181" i="63" s="1"/>
  <c r="O181" i="63"/>
  <c r="AF181" i="63"/>
  <c r="AH181" i="63" s="1"/>
  <c r="AI181" i="63" s="1"/>
  <c r="AK181" i="63"/>
  <c r="F182" i="63"/>
  <c r="K182" i="63"/>
  <c r="L182" i="63"/>
  <c r="N182" i="63"/>
  <c r="O182" i="63"/>
  <c r="AF182" i="63"/>
  <c r="AH182" i="63" s="1"/>
  <c r="AK182" i="63"/>
  <c r="F183" i="63"/>
  <c r="K183" i="63"/>
  <c r="L183" i="63"/>
  <c r="N183" i="63"/>
  <c r="O183" i="63"/>
  <c r="AF183" i="63"/>
  <c r="AH183" i="63" s="1"/>
  <c r="AI183" i="63" s="1"/>
  <c r="AK183" i="63"/>
  <c r="K184" i="63"/>
  <c r="L184" i="63"/>
  <c r="O184" i="63"/>
  <c r="P184" i="63"/>
  <c r="AK184" i="63"/>
  <c r="J185" i="63"/>
  <c r="M185" i="63"/>
  <c r="P185" i="63"/>
  <c r="Q185" i="63"/>
  <c r="F187" i="63"/>
  <c r="K187" i="63"/>
  <c r="N187" i="63"/>
  <c r="O187" i="63"/>
  <c r="AK187" i="63"/>
  <c r="K188" i="63"/>
  <c r="L188" i="63"/>
  <c r="N188" i="63"/>
  <c r="O188" i="63"/>
  <c r="AK188" i="63"/>
  <c r="K189" i="63"/>
  <c r="L189" i="63"/>
  <c r="N189" i="63"/>
  <c r="O189" i="63"/>
  <c r="AF189" i="63"/>
  <c r="AH189" i="63" s="1"/>
  <c r="AI189" i="63" s="1"/>
  <c r="AK189" i="63"/>
  <c r="F190" i="63"/>
  <c r="K190" i="63"/>
  <c r="L190" i="63"/>
  <c r="O190" i="63"/>
  <c r="P190" i="63"/>
  <c r="AK190" i="63"/>
  <c r="J191" i="63"/>
  <c r="M191" i="63"/>
  <c r="P191" i="63"/>
  <c r="Q191" i="63"/>
  <c r="F193" i="63"/>
  <c r="K193" i="63"/>
  <c r="L193" i="63"/>
  <c r="O193" i="63"/>
  <c r="P193" i="63"/>
  <c r="AK193" i="63"/>
  <c r="F194" i="63"/>
  <c r="J194" i="63"/>
  <c r="K194" i="63" s="1"/>
  <c r="F195" i="63"/>
  <c r="K195" i="63"/>
  <c r="N195" i="63"/>
  <c r="O195" i="63"/>
  <c r="AK195" i="63"/>
  <c r="F196" i="63"/>
  <c r="K196" i="63"/>
  <c r="L196" i="63"/>
  <c r="N196" i="63"/>
  <c r="O196" i="63"/>
  <c r="AF196" i="63"/>
  <c r="AH196" i="63" s="1"/>
  <c r="AI196" i="63" s="1"/>
  <c r="AK196" i="63"/>
  <c r="F197" i="63"/>
  <c r="K197" i="63"/>
  <c r="L197" i="63"/>
  <c r="N197" i="63"/>
  <c r="O197" i="63"/>
  <c r="AF197" i="63"/>
  <c r="AH197" i="63" s="1"/>
  <c r="AI197" i="63" s="1"/>
  <c r="AK197" i="63"/>
  <c r="F198" i="63"/>
  <c r="K198" i="63"/>
  <c r="L198" i="63"/>
  <c r="N198" i="63"/>
  <c r="O198" i="63"/>
  <c r="AF198" i="63"/>
  <c r="AH198" i="63" s="1"/>
  <c r="AI198" i="63" s="1"/>
  <c r="AK198" i="63"/>
  <c r="F199" i="63"/>
  <c r="K199" i="63"/>
  <c r="L199" i="63"/>
  <c r="N199" i="63"/>
  <c r="O199" i="63"/>
  <c r="R199" i="63" s="1"/>
  <c r="S199" i="63" s="1"/>
  <c r="V199" i="63" s="1"/>
  <c r="AF199" i="63"/>
  <c r="AH199" i="63" s="1"/>
  <c r="AI199" i="63" s="1"/>
  <c r="AK199" i="63"/>
  <c r="F200" i="63"/>
  <c r="K200" i="63"/>
  <c r="L200" i="63"/>
  <c r="N200" i="63"/>
  <c r="O200" i="63"/>
  <c r="AF200" i="63"/>
  <c r="AH200" i="63" s="1"/>
  <c r="AI200" i="63" s="1"/>
  <c r="AK200" i="63"/>
  <c r="F201" i="63"/>
  <c r="K201" i="63"/>
  <c r="L201" i="63"/>
  <c r="N201" i="63"/>
  <c r="O201" i="63"/>
  <c r="AF201" i="63"/>
  <c r="AH201" i="63" s="1"/>
  <c r="AI201" i="63" s="1"/>
  <c r="AK201" i="63"/>
  <c r="F202" i="63"/>
  <c r="K202" i="63"/>
  <c r="L202" i="63"/>
  <c r="N202" i="63"/>
  <c r="O202" i="63"/>
  <c r="AF202" i="63"/>
  <c r="AH202" i="63" s="1"/>
  <c r="AI202" i="63" s="1"/>
  <c r="AK202" i="63"/>
  <c r="F203" i="63"/>
  <c r="K203" i="63"/>
  <c r="L203" i="63"/>
  <c r="N203" i="63"/>
  <c r="O203" i="63"/>
  <c r="R203" i="63" s="1"/>
  <c r="S203" i="63" s="1"/>
  <c r="V203" i="63" s="1"/>
  <c r="AF203" i="63"/>
  <c r="AH203" i="63" s="1"/>
  <c r="AI203" i="63" s="1"/>
  <c r="AK203" i="63"/>
  <c r="F204" i="63"/>
  <c r="K204" i="63"/>
  <c r="L204" i="63"/>
  <c r="N204" i="63"/>
  <c r="O204" i="63"/>
  <c r="AF204" i="63"/>
  <c r="AH204" i="63" s="1"/>
  <c r="AI204" i="63" s="1"/>
  <c r="AK204" i="63"/>
  <c r="F205" i="63"/>
  <c r="K205" i="63"/>
  <c r="L205" i="63"/>
  <c r="N205" i="63"/>
  <c r="O205" i="63"/>
  <c r="AF205" i="63"/>
  <c r="AH205" i="63" s="1"/>
  <c r="AI205" i="63" s="1"/>
  <c r="AK205" i="63"/>
  <c r="F206" i="63"/>
  <c r="K206" i="63"/>
  <c r="L206" i="63"/>
  <c r="N206" i="63"/>
  <c r="O206" i="63"/>
  <c r="AF206" i="63"/>
  <c r="AH206" i="63" s="1"/>
  <c r="AI206" i="63" s="1"/>
  <c r="AK206" i="63"/>
  <c r="F207" i="63"/>
  <c r="K207" i="63"/>
  <c r="L207" i="63"/>
  <c r="N207" i="63"/>
  <c r="O207" i="63"/>
  <c r="R207" i="63" s="1"/>
  <c r="S207" i="63" s="1"/>
  <c r="V207" i="63" s="1"/>
  <c r="AF207" i="63"/>
  <c r="AH207" i="63" s="1"/>
  <c r="AI207" i="63" s="1"/>
  <c r="AK207" i="63"/>
  <c r="F208" i="63"/>
  <c r="K208" i="63"/>
  <c r="L208" i="63"/>
  <c r="N208" i="63"/>
  <c r="O208" i="63"/>
  <c r="AF208" i="63"/>
  <c r="AH208" i="63" s="1"/>
  <c r="AI208" i="63" s="1"/>
  <c r="AK208" i="63"/>
  <c r="F209" i="63"/>
  <c r="K209" i="63"/>
  <c r="L209" i="63"/>
  <c r="N209" i="63"/>
  <c r="O209" i="63"/>
  <c r="AF209" i="63"/>
  <c r="AH209" i="63" s="1"/>
  <c r="AI209" i="63" s="1"/>
  <c r="AK209" i="63"/>
  <c r="F210" i="63"/>
  <c r="K210" i="63"/>
  <c r="L210" i="63"/>
  <c r="N210" i="63"/>
  <c r="O210" i="63"/>
  <c r="AF210" i="63"/>
  <c r="AH210" i="63" s="1"/>
  <c r="AI210" i="63" s="1"/>
  <c r="AK210" i="63"/>
  <c r="F211" i="63"/>
  <c r="K211" i="63"/>
  <c r="L211" i="63"/>
  <c r="N211" i="63"/>
  <c r="O211" i="63"/>
  <c r="R211" i="63" s="1"/>
  <c r="S211" i="63" s="1"/>
  <c r="V211" i="63" s="1"/>
  <c r="AF211" i="63"/>
  <c r="AH211" i="63" s="1"/>
  <c r="AI211" i="63" s="1"/>
  <c r="AK211" i="63"/>
  <c r="F212" i="63"/>
  <c r="K212" i="63"/>
  <c r="L212" i="63"/>
  <c r="N212" i="63"/>
  <c r="O212" i="63"/>
  <c r="AF212" i="63"/>
  <c r="AH212" i="63" s="1"/>
  <c r="AI212" i="63" s="1"/>
  <c r="AK212" i="63"/>
  <c r="F213" i="63"/>
  <c r="K213" i="63"/>
  <c r="L213" i="63"/>
  <c r="N213" i="63"/>
  <c r="O213" i="63"/>
  <c r="AF213" i="63"/>
  <c r="AH213" i="63" s="1"/>
  <c r="AI213" i="63" s="1"/>
  <c r="AK213" i="63"/>
  <c r="F214" i="63"/>
  <c r="K214" i="63"/>
  <c r="L214" i="63"/>
  <c r="N214" i="63"/>
  <c r="O214" i="63"/>
  <c r="AF214" i="63"/>
  <c r="AH214" i="63" s="1"/>
  <c r="AK214" i="63"/>
  <c r="F215" i="63"/>
  <c r="K215" i="63"/>
  <c r="L215" i="63"/>
  <c r="N215" i="63"/>
  <c r="O215" i="63"/>
  <c r="AA215" i="63" s="1"/>
  <c r="AB215" i="63" s="1"/>
  <c r="AK215" i="63"/>
  <c r="F216" i="63"/>
  <c r="K216" i="63"/>
  <c r="L216" i="63"/>
  <c r="N216" i="63"/>
  <c r="O216" i="63"/>
  <c r="AK216" i="63"/>
  <c r="F217" i="63"/>
  <c r="K217" i="63"/>
  <c r="L217" i="63"/>
  <c r="N217" i="63"/>
  <c r="O217" i="63"/>
  <c r="AA217" i="63" s="1"/>
  <c r="AB217" i="63" s="1"/>
  <c r="AF217" i="63"/>
  <c r="AH217" i="63" s="1"/>
  <c r="AK217" i="63"/>
  <c r="F218" i="63"/>
  <c r="K218" i="63"/>
  <c r="L218" i="63"/>
  <c r="N218" i="63"/>
  <c r="O218" i="63"/>
  <c r="AK218" i="63"/>
  <c r="F219" i="63"/>
  <c r="K219" i="63"/>
  <c r="L219" i="63"/>
  <c r="N219" i="63"/>
  <c r="R219" i="63" s="1"/>
  <c r="O219" i="63"/>
  <c r="AF219" i="63"/>
  <c r="AH219" i="63" s="1"/>
  <c r="AI219" i="63" s="1"/>
  <c r="AK219" i="63"/>
  <c r="F220" i="63"/>
  <c r="J220" i="63"/>
  <c r="AF220" i="63"/>
  <c r="AH220" i="63" s="1"/>
  <c r="AI149" i="63" s="1"/>
  <c r="AI220" i="63"/>
  <c r="K221" i="63"/>
  <c r="L221" i="63"/>
  <c r="N221" i="63"/>
  <c r="O221" i="63"/>
  <c r="AK221" i="63"/>
  <c r="F222" i="63"/>
  <c r="K222" i="63"/>
  <c r="L222" i="63"/>
  <c r="N222" i="63"/>
  <c r="O222" i="63"/>
  <c r="AF222" i="63"/>
  <c r="AH222" i="63" s="1"/>
  <c r="AI222" i="63" s="1"/>
  <c r="AK222" i="63"/>
  <c r="F223" i="63"/>
  <c r="K223" i="63"/>
  <c r="L223" i="63"/>
  <c r="N223" i="63"/>
  <c r="O223" i="63"/>
  <c r="AF223" i="63"/>
  <c r="AH223" i="63" s="1"/>
  <c r="AI223" i="63"/>
  <c r="AK223" i="63"/>
  <c r="F224" i="63"/>
  <c r="J224" i="63"/>
  <c r="AF224" i="63"/>
  <c r="AH224" i="63" s="1"/>
  <c r="AI224" i="63" s="1"/>
  <c r="F225" i="63"/>
  <c r="J225" i="63"/>
  <c r="AF225" i="63"/>
  <c r="AH225" i="63" s="1"/>
  <c r="AI225" i="63" s="1"/>
  <c r="F226" i="63"/>
  <c r="J226" i="63"/>
  <c r="AF226" i="63"/>
  <c r="AH226" i="63" s="1"/>
  <c r="AI226" i="63" s="1"/>
  <c r="F227" i="63"/>
  <c r="J227" i="63"/>
  <c r="O227" i="63" s="1"/>
  <c r="AF227" i="63"/>
  <c r="AH227" i="63" s="1"/>
  <c r="AI227" i="63" s="1"/>
  <c r="F228" i="63"/>
  <c r="K228" i="63"/>
  <c r="L228" i="63"/>
  <c r="N228" i="63"/>
  <c r="O228" i="63"/>
  <c r="AF228" i="63"/>
  <c r="AH228" i="63" s="1"/>
  <c r="AI228" i="63"/>
  <c r="AK228" i="63"/>
  <c r="F229" i="63"/>
  <c r="K229" i="63"/>
  <c r="L229" i="63"/>
  <c r="N229" i="63"/>
  <c r="O229" i="63"/>
  <c r="R229" i="63" s="1"/>
  <c r="S229" i="63" s="1"/>
  <c r="V229" i="63" s="1"/>
  <c r="AF229" i="63"/>
  <c r="AH229" i="63" s="1"/>
  <c r="AI229" i="63"/>
  <c r="AK229" i="63"/>
  <c r="F230" i="63"/>
  <c r="K230" i="63"/>
  <c r="N230" i="63"/>
  <c r="O230" i="63"/>
  <c r="AK230" i="63"/>
  <c r="F231" i="63"/>
  <c r="K231" i="63"/>
  <c r="L231" i="63"/>
  <c r="N231" i="63"/>
  <c r="O231" i="63"/>
  <c r="AK231" i="63"/>
  <c r="F232" i="63"/>
  <c r="K232" i="63"/>
  <c r="L232" i="63"/>
  <c r="N232" i="63"/>
  <c r="O232" i="63"/>
  <c r="AK232" i="63"/>
  <c r="F233" i="63"/>
  <c r="K233" i="63"/>
  <c r="L233" i="63"/>
  <c r="O233" i="63"/>
  <c r="P233" i="63"/>
  <c r="AK233" i="63"/>
  <c r="F234" i="63"/>
  <c r="K234" i="63"/>
  <c r="L234" i="63"/>
  <c r="O234" i="63"/>
  <c r="P234" i="63"/>
  <c r="AG234" i="63"/>
  <c r="AI234" i="63" s="1"/>
  <c r="AJ234" i="63" s="1"/>
  <c r="AK234" i="63"/>
  <c r="F235" i="63"/>
  <c r="K235" i="63"/>
  <c r="L235" i="63"/>
  <c r="M235" i="63"/>
  <c r="M237" i="63" s="1"/>
  <c r="O235" i="63"/>
  <c r="P235" i="63"/>
  <c r="AG235" i="63"/>
  <c r="AI235" i="63" s="1"/>
  <c r="AJ235" i="63" s="1"/>
  <c r="AK235" i="63"/>
  <c r="F236" i="63"/>
  <c r="K236" i="63"/>
  <c r="L236" i="63"/>
  <c r="N236" i="63"/>
  <c r="O236" i="63"/>
  <c r="AF236" i="63"/>
  <c r="AH236" i="63" s="1"/>
  <c r="AI236" i="63" s="1"/>
  <c r="AK236" i="63"/>
  <c r="K237" i="63"/>
  <c r="L237" i="63"/>
  <c r="O237" i="63"/>
  <c r="P237" i="63"/>
  <c r="AG237" i="63"/>
  <c r="AI237" i="63" s="1"/>
  <c r="AJ237" i="63" s="1"/>
  <c r="AK237" i="63"/>
  <c r="O238" i="63"/>
  <c r="P238" i="63"/>
  <c r="S238" i="63" s="1"/>
  <c r="T238" i="63" s="1"/>
  <c r="W238" i="63" s="1"/>
  <c r="AK238" i="63"/>
  <c r="K239" i="63"/>
  <c r="L239" i="63"/>
  <c r="N239" i="63"/>
  <c r="O239" i="63"/>
  <c r="AF239" i="63"/>
  <c r="AH239" i="63" s="1"/>
  <c r="AI239" i="63"/>
  <c r="AK239" i="63"/>
  <c r="F240" i="63"/>
  <c r="K240" i="63"/>
  <c r="L240" i="63"/>
  <c r="N240" i="63"/>
  <c r="O240" i="63"/>
  <c r="AF240" i="63"/>
  <c r="AH240" i="63" s="1"/>
  <c r="AK240" i="63"/>
  <c r="K241" i="63"/>
  <c r="O241" i="63"/>
  <c r="P241" i="63"/>
  <c r="AK241" i="63"/>
  <c r="K242" i="63"/>
  <c r="O242" i="63"/>
  <c r="P242" i="63"/>
  <c r="AK242" i="63"/>
  <c r="K243" i="63"/>
  <c r="O243" i="63"/>
  <c r="P243" i="63"/>
  <c r="AK243" i="63"/>
  <c r="K244" i="63"/>
  <c r="O244" i="63"/>
  <c r="P244" i="63"/>
  <c r="AK244" i="63"/>
  <c r="K245" i="63"/>
  <c r="O245" i="63"/>
  <c r="P245" i="63"/>
  <c r="AK245" i="63"/>
  <c r="K246" i="63"/>
  <c r="O246" i="63"/>
  <c r="P246" i="63"/>
  <c r="AK246" i="63"/>
  <c r="K247" i="63"/>
  <c r="O247" i="63"/>
  <c r="S247" i="63" s="1"/>
  <c r="T247" i="63" s="1"/>
  <c r="W247" i="63" s="1"/>
  <c r="P247" i="63"/>
  <c r="AK247" i="63"/>
  <c r="K248" i="63"/>
  <c r="L248" i="63"/>
  <c r="O248" i="63"/>
  <c r="P248" i="63"/>
  <c r="S248" i="63" s="1"/>
  <c r="T248" i="63" s="1"/>
  <c r="W248" i="63" s="1"/>
  <c r="AK248" i="63"/>
  <c r="K249" i="63"/>
  <c r="L249" i="63"/>
  <c r="O249" i="63"/>
  <c r="P249" i="63"/>
  <c r="AK249" i="63"/>
  <c r="K250" i="63"/>
  <c r="L250" i="63"/>
  <c r="O250" i="63"/>
  <c r="P250" i="63"/>
  <c r="AK250" i="63"/>
  <c r="K251" i="63"/>
  <c r="L251" i="63"/>
  <c r="O251" i="63"/>
  <c r="P251" i="63"/>
  <c r="AK251" i="63"/>
  <c r="K252" i="63"/>
  <c r="L252" i="63"/>
  <c r="O252" i="63"/>
  <c r="P252" i="63"/>
  <c r="AK252" i="63"/>
  <c r="M253" i="63"/>
  <c r="P253" i="63"/>
  <c r="Q253" i="63"/>
  <c r="F255" i="63"/>
  <c r="K255" i="63"/>
  <c r="N255" i="63"/>
  <c r="O255" i="63"/>
  <c r="AK255" i="63"/>
  <c r="F256" i="63"/>
  <c r="K256" i="63"/>
  <c r="L256" i="63"/>
  <c r="N256" i="63"/>
  <c r="O256" i="63"/>
  <c r="AF256" i="63"/>
  <c r="AH256" i="63" s="1"/>
  <c r="AI256" i="63"/>
  <c r="AK256" i="63"/>
  <c r="F257" i="63"/>
  <c r="K257" i="63"/>
  <c r="L257" i="63"/>
  <c r="N257" i="63"/>
  <c r="O257" i="63"/>
  <c r="AF257" i="63"/>
  <c r="AH257" i="63" s="1"/>
  <c r="AK257" i="63"/>
  <c r="F258" i="63"/>
  <c r="K258" i="63"/>
  <c r="L258" i="63"/>
  <c r="N258" i="63"/>
  <c r="O258" i="63"/>
  <c r="AF258" i="63"/>
  <c r="AH258" i="63" s="1"/>
  <c r="AI267" i="63" s="1"/>
  <c r="AK258" i="63"/>
  <c r="F259" i="63"/>
  <c r="K259" i="63"/>
  <c r="L259" i="63"/>
  <c r="O259" i="63"/>
  <c r="P259" i="63"/>
  <c r="AK259" i="63"/>
  <c r="F260" i="63"/>
  <c r="K260" i="63"/>
  <c r="L260" i="63"/>
  <c r="N260" i="63"/>
  <c r="O260" i="63"/>
  <c r="AF260" i="63"/>
  <c r="AH260" i="63" s="1"/>
  <c r="AI260" i="63" s="1"/>
  <c r="AK260" i="63"/>
  <c r="J261" i="63"/>
  <c r="F263" i="63"/>
  <c r="K263" i="63"/>
  <c r="N263" i="63"/>
  <c r="O263" i="63"/>
  <c r="AK263" i="63"/>
  <c r="F264" i="63"/>
  <c r="K264" i="63"/>
  <c r="L264" i="63"/>
  <c r="N264" i="63"/>
  <c r="O264" i="63"/>
  <c r="R264" i="63" s="1"/>
  <c r="S264" i="63" s="1"/>
  <c r="V264" i="63" s="1"/>
  <c r="AF264" i="63"/>
  <c r="AH264" i="63"/>
  <c r="AI264" i="63" s="1"/>
  <c r="AK264" i="63"/>
  <c r="J265" i="63"/>
  <c r="AI265" i="63"/>
  <c r="F267" i="63"/>
  <c r="K267" i="63"/>
  <c r="L267" i="63"/>
  <c r="N267" i="63"/>
  <c r="O267" i="63"/>
  <c r="AF267" i="63"/>
  <c r="AH267" i="63" s="1"/>
  <c r="AI150" i="63" s="1"/>
  <c r="AK267" i="63"/>
  <c r="F268" i="63"/>
  <c r="K268" i="63"/>
  <c r="L268" i="63"/>
  <c r="N268" i="63"/>
  <c r="O268" i="63"/>
  <c r="AF268" i="63"/>
  <c r="AH268" i="63" s="1"/>
  <c r="AI268" i="63" s="1"/>
  <c r="AK268" i="63"/>
  <c r="J269" i="63"/>
  <c r="AI269" i="63"/>
  <c r="F271" i="63"/>
  <c r="K271" i="63"/>
  <c r="L271" i="63"/>
  <c r="N271" i="63"/>
  <c r="O271" i="63"/>
  <c r="AF271" i="63"/>
  <c r="AH271" i="63" s="1"/>
  <c r="AI271" i="63"/>
  <c r="AK271" i="63"/>
  <c r="F272" i="63"/>
  <c r="K272" i="63"/>
  <c r="L272" i="63"/>
  <c r="N272" i="63"/>
  <c r="O272" i="63"/>
  <c r="AF272" i="63"/>
  <c r="AH272" i="63" s="1"/>
  <c r="AI272" i="63" s="1"/>
  <c r="AK272" i="63"/>
  <c r="F273" i="63"/>
  <c r="K273" i="63"/>
  <c r="L273" i="63"/>
  <c r="N273" i="63"/>
  <c r="O273" i="63"/>
  <c r="AF273" i="63"/>
  <c r="AH273" i="63" s="1"/>
  <c r="AI273" i="63" s="1"/>
  <c r="AK273" i="63"/>
  <c r="F274" i="63"/>
  <c r="K274" i="63"/>
  <c r="L274" i="63"/>
  <c r="O274" i="63"/>
  <c r="P274" i="63"/>
  <c r="AK274" i="63"/>
  <c r="J275" i="63"/>
  <c r="AI275" i="63"/>
  <c r="F277" i="63"/>
  <c r="K277" i="63"/>
  <c r="N277" i="63"/>
  <c r="O277" i="63"/>
  <c r="AI277" i="63"/>
  <c r="AK277" i="63"/>
  <c r="F278" i="63"/>
  <c r="K278" i="63"/>
  <c r="L278" i="63"/>
  <c r="N278" i="63"/>
  <c r="O278" i="63"/>
  <c r="AA278" i="63" s="1"/>
  <c r="AB278" i="63" s="1"/>
  <c r="AF278" i="63"/>
  <c r="AH278" i="63" s="1"/>
  <c r="AI278" i="63" s="1"/>
  <c r="AK278" i="63"/>
  <c r="F279" i="63"/>
  <c r="K279" i="63"/>
  <c r="L279" i="63"/>
  <c r="N279" i="63"/>
  <c r="O279" i="63"/>
  <c r="AF279" i="63"/>
  <c r="AH279" i="63" s="1"/>
  <c r="AI279" i="63"/>
  <c r="AK279" i="63"/>
  <c r="J280" i="63"/>
  <c r="M280" i="63"/>
  <c r="P280" i="63"/>
  <c r="Q280" i="63"/>
  <c r="AI280" i="63"/>
  <c r="O282" i="63"/>
  <c r="P282" i="63"/>
  <c r="AK282" i="63"/>
  <c r="F283" i="63"/>
  <c r="K283" i="63"/>
  <c r="L283" i="63"/>
  <c r="N283" i="63"/>
  <c r="O283" i="63"/>
  <c r="AF283" i="63"/>
  <c r="AH283" i="63" s="1"/>
  <c r="AI283" i="63" s="1"/>
  <c r="AK283" i="63"/>
  <c r="J284" i="63"/>
  <c r="M284" i="63"/>
  <c r="P284" i="63"/>
  <c r="Q284" i="63"/>
  <c r="F286" i="63"/>
  <c r="J286" i="63"/>
  <c r="K286" i="63" s="1"/>
  <c r="F287" i="63"/>
  <c r="J287" i="63"/>
  <c r="L287" i="63" s="1"/>
  <c r="AF287" i="63"/>
  <c r="AH287" i="63" s="1"/>
  <c r="AI287" i="63" s="1"/>
  <c r="F290" i="63"/>
  <c r="K290" i="63"/>
  <c r="N290" i="63"/>
  <c r="O290" i="63"/>
  <c r="AK290" i="63"/>
  <c r="F291" i="63"/>
  <c r="J291" i="63"/>
  <c r="F292" i="63"/>
  <c r="K292" i="63"/>
  <c r="N292" i="63"/>
  <c r="O292" i="63"/>
  <c r="AK292" i="63"/>
  <c r="F293" i="63"/>
  <c r="K293" i="63"/>
  <c r="N293" i="63"/>
  <c r="O293" i="63"/>
  <c r="AI293" i="63"/>
  <c r="AK293" i="63"/>
  <c r="F294" i="63"/>
  <c r="K294" i="63"/>
  <c r="N294" i="63"/>
  <c r="O294" i="63"/>
  <c r="AA294" i="63" s="1"/>
  <c r="AB294" i="63" s="1"/>
  <c r="AD294" i="63" s="1"/>
  <c r="AF294" i="63" s="1"/>
  <c r="AH294" i="63" s="1"/>
  <c r="AI292" i="63" s="1"/>
  <c r="AK294" i="63"/>
  <c r="F295" i="63"/>
  <c r="K295" i="63"/>
  <c r="N295" i="63"/>
  <c r="O295" i="63"/>
  <c r="AK295" i="63"/>
  <c r="F296" i="63"/>
  <c r="K296" i="63"/>
  <c r="N296" i="63"/>
  <c r="O296" i="63"/>
  <c r="AK296" i="63"/>
  <c r="F297" i="63"/>
  <c r="J297" i="63"/>
  <c r="O297" i="63" s="1"/>
  <c r="AI297" i="63"/>
  <c r="F298" i="63"/>
  <c r="J298" i="63"/>
  <c r="K298" i="63" s="1"/>
  <c r="F299" i="63"/>
  <c r="J299" i="63"/>
  <c r="F300" i="63"/>
  <c r="J300" i="63"/>
  <c r="N300" i="63" s="1"/>
  <c r="F301" i="63"/>
  <c r="J301" i="63"/>
  <c r="F302" i="63"/>
  <c r="J302" i="63"/>
  <c r="N302" i="63" s="1"/>
  <c r="AI302" i="63"/>
  <c r="F303" i="63"/>
  <c r="J303" i="63"/>
  <c r="F304" i="63"/>
  <c r="J304" i="63"/>
  <c r="AK304" i="63" s="1"/>
  <c r="F305" i="63"/>
  <c r="J305" i="63"/>
  <c r="K305" i="63" s="1"/>
  <c r="F306" i="63"/>
  <c r="J306" i="63"/>
  <c r="K306" i="63" s="1"/>
  <c r="F307" i="63"/>
  <c r="J307" i="63"/>
  <c r="F308" i="63"/>
  <c r="J308" i="63"/>
  <c r="K308" i="63" s="1"/>
  <c r="AI308" i="63"/>
  <c r="F309" i="63"/>
  <c r="J309" i="63"/>
  <c r="AI309" i="63"/>
  <c r="F310" i="63"/>
  <c r="J310" i="63"/>
  <c r="K311" i="63"/>
  <c r="N311" i="63"/>
  <c r="O311" i="63"/>
  <c r="R311" i="63" s="1"/>
  <c r="S311" i="63" s="1"/>
  <c r="V311" i="63" s="1"/>
  <c r="AK311" i="63"/>
  <c r="K312" i="63"/>
  <c r="N312" i="63"/>
  <c r="O312" i="63"/>
  <c r="AK312" i="63"/>
  <c r="K313" i="63"/>
  <c r="N313" i="63"/>
  <c r="O313" i="63"/>
  <c r="AK313" i="63"/>
  <c r="F314" i="63"/>
  <c r="K314" i="63"/>
  <c r="N314" i="63"/>
  <c r="O314" i="63"/>
  <c r="AK314" i="63"/>
  <c r="F315" i="63"/>
  <c r="R315" i="63"/>
  <c r="S315" i="63" s="1"/>
  <c r="V315" i="63" s="1"/>
  <c r="AD315" i="63"/>
  <c r="AF315" i="63" s="1"/>
  <c r="AH315" i="63" s="1"/>
  <c r="AK315" i="63"/>
  <c r="F316" i="63"/>
  <c r="R316" i="63"/>
  <c r="S316" i="63" s="1"/>
  <c r="V316" i="63" s="1"/>
  <c r="AD316" i="63"/>
  <c r="AF316" i="63" s="1"/>
  <c r="AH316" i="63" s="1"/>
  <c r="AK316" i="63"/>
  <c r="F317" i="63"/>
  <c r="R317" i="63"/>
  <c r="S317" i="63" s="1"/>
  <c r="V317" i="63" s="1"/>
  <c r="AD317" i="63"/>
  <c r="AF317" i="63" s="1"/>
  <c r="AH317" i="63" s="1"/>
  <c r="AK317" i="63"/>
  <c r="F318" i="63"/>
  <c r="R318" i="63"/>
  <c r="S318" i="63" s="1"/>
  <c r="V318" i="63" s="1"/>
  <c r="AD318" i="63"/>
  <c r="AF318" i="63" s="1"/>
  <c r="AH318" i="63" s="1"/>
  <c r="AK318" i="63"/>
  <c r="F319" i="63"/>
  <c r="R319" i="63"/>
  <c r="S319" i="63" s="1"/>
  <c r="V319" i="63" s="1"/>
  <c r="AD319" i="63"/>
  <c r="AF319" i="63" s="1"/>
  <c r="AH319" i="63" s="1"/>
  <c r="AK319" i="63"/>
  <c r="F320" i="63"/>
  <c r="R320" i="63"/>
  <c r="S320" i="63" s="1"/>
  <c r="V320" i="63" s="1"/>
  <c r="AD320" i="63"/>
  <c r="AF320" i="63" s="1"/>
  <c r="AH320" i="63" s="1"/>
  <c r="AK320" i="63"/>
  <c r="F321" i="63"/>
  <c r="R321" i="63"/>
  <c r="S321" i="63" s="1"/>
  <c r="V321" i="63" s="1"/>
  <c r="AD321" i="63"/>
  <c r="AF321" i="63" s="1"/>
  <c r="AH321" i="63" s="1"/>
  <c r="AK321" i="63"/>
  <c r="F322" i="63"/>
  <c r="R322" i="63"/>
  <c r="S322" i="63" s="1"/>
  <c r="V322" i="63" s="1"/>
  <c r="AD322" i="63"/>
  <c r="AF322" i="63" s="1"/>
  <c r="AH322" i="63" s="1"/>
  <c r="AK322" i="63"/>
  <c r="F323" i="63"/>
  <c r="R323" i="63"/>
  <c r="S323" i="63" s="1"/>
  <c r="V323" i="63" s="1"/>
  <c r="AD323" i="63"/>
  <c r="AF323" i="63" s="1"/>
  <c r="AH323" i="63" s="1"/>
  <c r="AK323" i="63"/>
  <c r="F324" i="63"/>
  <c r="R324" i="63"/>
  <c r="S324" i="63" s="1"/>
  <c r="V324" i="63" s="1"/>
  <c r="AD324" i="63"/>
  <c r="AF324" i="63" s="1"/>
  <c r="AH324" i="63" s="1"/>
  <c r="AK324" i="63"/>
  <c r="F325" i="63"/>
  <c r="R325" i="63"/>
  <c r="S325" i="63" s="1"/>
  <c r="V325" i="63" s="1"/>
  <c r="AD325" i="63"/>
  <c r="AF325" i="63" s="1"/>
  <c r="AH325" i="63" s="1"/>
  <c r="AK325" i="63"/>
  <c r="F326" i="63"/>
  <c r="R326" i="63"/>
  <c r="S326" i="63" s="1"/>
  <c r="V326" i="63" s="1"/>
  <c r="AD326" i="63"/>
  <c r="AF326" i="63" s="1"/>
  <c r="AH326" i="63" s="1"/>
  <c r="AK326" i="63"/>
  <c r="F327" i="63"/>
  <c r="R327" i="63"/>
  <c r="S327" i="63"/>
  <c r="V327" i="63" s="1"/>
  <c r="AD327" i="63"/>
  <c r="AF327" i="63" s="1"/>
  <c r="AH327" i="63" s="1"/>
  <c r="AK327" i="63"/>
  <c r="F328" i="63"/>
  <c r="R328" i="63"/>
  <c r="S328" i="63" s="1"/>
  <c r="V328" i="63" s="1"/>
  <c r="AD328" i="63"/>
  <c r="AF328" i="63" s="1"/>
  <c r="AH328" i="63" s="1"/>
  <c r="AK328" i="63"/>
  <c r="F329" i="63"/>
  <c r="K329" i="63"/>
  <c r="O329" i="63"/>
  <c r="R329" i="63" s="1"/>
  <c r="S329" i="63" s="1"/>
  <c r="V329" i="63" s="1"/>
  <c r="AK329" i="63"/>
  <c r="F330" i="63"/>
  <c r="K330" i="63"/>
  <c r="N330" i="63"/>
  <c r="O330" i="63"/>
  <c r="AI330" i="63"/>
  <c r="AK330" i="63"/>
  <c r="F331" i="63"/>
  <c r="K331" i="63"/>
  <c r="N331" i="63"/>
  <c r="O331" i="63"/>
  <c r="AK331" i="63"/>
  <c r="F332" i="63"/>
  <c r="K332" i="63"/>
  <c r="N332" i="63"/>
  <c r="O332" i="63"/>
  <c r="AK332" i="63"/>
  <c r="F333" i="63"/>
  <c r="K333" i="63"/>
  <c r="AI329" i="63" s="1"/>
  <c r="N333" i="63"/>
  <c r="O333" i="63"/>
  <c r="AK333" i="63"/>
  <c r="F334" i="63"/>
  <c r="K334" i="63"/>
  <c r="AI331" i="63" s="1"/>
  <c r="N334" i="63"/>
  <c r="O334" i="63"/>
  <c r="AK334" i="63"/>
  <c r="F335" i="63"/>
  <c r="K335" i="63"/>
  <c r="N335" i="63"/>
  <c r="O335" i="63"/>
  <c r="AK335" i="63"/>
  <c r="F336" i="63"/>
  <c r="K336" i="63"/>
  <c r="N336" i="63"/>
  <c r="O336" i="63"/>
  <c r="AI336" i="63"/>
  <c r="AK336" i="63"/>
  <c r="F337" i="63"/>
  <c r="K337" i="63"/>
  <c r="N337" i="63"/>
  <c r="AA337" i="63" s="1"/>
  <c r="AB337" i="63" s="1"/>
  <c r="AD337" i="63" s="1"/>
  <c r="AF337" i="63" s="1"/>
  <c r="AH337" i="63" s="1"/>
  <c r="AI334" i="63" s="1"/>
  <c r="O337" i="63"/>
  <c r="AK337" i="63"/>
  <c r="F338" i="63"/>
  <c r="K338" i="63"/>
  <c r="N338" i="63"/>
  <c r="O338" i="63"/>
  <c r="AI338" i="63"/>
  <c r="AK338" i="63"/>
  <c r="K339" i="63"/>
  <c r="N339" i="63"/>
  <c r="O339" i="63"/>
  <c r="AK339" i="63"/>
  <c r="K340" i="63"/>
  <c r="N340" i="63"/>
  <c r="O340" i="63"/>
  <c r="AD340" i="63"/>
  <c r="AF340" i="63" s="1"/>
  <c r="AH340" i="63" s="1"/>
  <c r="AK340" i="63"/>
  <c r="F341" i="63"/>
  <c r="K341" i="63"/>
  <c r="O341" i="63"/>
  <c r="P341" i="63"/>
  <c r="AK341" i="63"/>
  <c r="O342" i="63"/>
  <c r="P342" i="63"/>
  <c r="AK342" i="63"/>
  <c r="K343" i="63"/>
  <c r="N343" i="63"/>
  <c r="O343" i="63"/>
  <c r="AA343" i="63" s="1"/>
  <c r="AB343" i="63" s="1"/>
  <c r="AD343" i="63" s="1"/>
  <c r="AF343" i="63" s="1"/>
  <c r="AH343" i="63" s="1"/>
  <c r="AI838" i="63" s="1"/>
  <c r="AK343" i="63"/>
  <c r="O344" i="63"/>
  <c r="P344" i="63"/>
  <c r="AK344" i="63"/>
  <c r="F345" i="63"/>
  <c r="K345" i="63"/>
  <c r="L345" i="63"/>
  <c r="N345" i="63"/>
  <c r="O345" i="63"/>
  <c r="AF345" i="63"/>
  <c r="AH345" i="63" s="1"/>
  <c r="AI345" i="63" s="1"/>
  <c r="AK345" i="63"/>
  <c r="K346" i="63"/>
  <c r="O346" i="63"/>
  <c r="P346" i="63"/>
  <c r="AK346" i="63"/>
  <c r="K347" i="63"/>
  <c r="O347" i="63"/>
  <c r="P347" i="63"/>
  <c r="AK347" i="63"/>
  <c r="K348" i="63"/>
  <c r="O348" i="63"/>
  <c r="P348" i="63"/>
  <c r="AK348" i="63"/>
  <c r="K349" i="63"/>
  <c r="O349" i="63"/>
  <c r="P349" i="63"/>
  <c r="AK349" i="63"/>
  <c r="K350" i="63"/>
  <c r="O350" i="63"/>
  <c r="AA350" i="63" s="1"/>
  <c r="AB350" i="63" s="1"/>
  <c r="AD350" i="63" s="1"/>
  <c r="AF350" i="63" s="1"/>
  <c r="AH350" i="63" s="1"/>
  <c r="P350" i="63"/>
  <c r="AK350" i="63"/>
  <c r="P351" i="63"/>
  <c r="F353" i="63"/>
  <c r="K353" i="63"/>
  <c r="O353" i="63"/>
  <c r="P353" i="63"/>
  <c r="AG353" i="63"/>
  <c r="AI353" i="63" s="1"/>
  <c r="AJ353" i="63"/>
  <c r="AK353" i="63"/>
  <c r="F354" i="63"/>
  <c r="K354" i="63"/>
  <c r="N354" i="63"/>
  <c r="O354" i="63"/>
  <c r="AK354" i="63"/>
  <c r="K355" i="63"/>
  <c r="O355" i="63"/>
  <c r="P355" i="63"/>
  <c r="AK355" i="63"/>
  <c r="F356" i="63"/>
  <c r="K356" i="63"/>
  <c r="L356" i="63"/>
  <c r="N356" i="63"/>
  <c r="O356" i="63"/>
  <c r="AF356" i="63"/>
  <c r="AH356" i="63" s="1"/>
  <c r="AI356" i="63" s="1"/>
  <c r="AK356" i="63"/>
  <c r="F357" i="63"/>
  <c r="K357" i="63"/>
  <c r="L357" i="63"/>
  <c r="N357" i="63"/>
  <c r="O357" i="63"/>
  <c r="AF357" i="63"/>
  <c r="AH357" i="63" s="1"/>
  <c r="AI357" i="63" s="1"/>
  <c r="AK357" i="63"/>
  <c r="J358" i="63"/>
  <c r="M358" i="63"/>
  <c r="Q358" i="63"/>
  <c r="F360" i="63"/>
  <c r="K360" i="63"/>
  <c r="N360" i="63"/>
  <c r="O360" i="63"/>
  <c r="AI360" i="63"/>
  <c r="AK360" i="63"/>
  <c r="F361" i="63"/>
  <c r="K361" i="63"/>
  <c r="L361" i="63"/>
  <c r="N361" i="63"/>
  <c r="O361" i="63"/>
  <c r="AF361" i="63"/>
  <c r="AH361" i="63" s="1"/>
  <c r="AK361" i="63"/>
  <c r="F362" i="63"/>
  <c r="K362" i="63"/>
  <c r="L362" i="63"/>
  <c r="N362" i="63"/>
  <c r="O362" i="63"/>
  <c r="AF362" i="63"/>
  <c r="AH362" i="63" s="1"/>
  <c r="AI351" i="63" s="1"/>
  <c r="AK362" i="63"/>
  <c r="K363" i="63"/>
  <c r="L363" i="63"/>
  <c r="N363" i="63"/>
  <c r="O363" i="63"/>
  <c r="AF363" i="63"/>
  <c r="AH363" i="63" s="1"/>
  <c r="AK363" i="63"/>
  <c r="F364" i="63"/>
  <c r="K364" i="63"/>
  <c r="L364" i="63"/>
  <c r="N364" i="63"/>
  <c r="O364" i="63"/>
  <c r="AF364" i="63"/>
  <c r="AH364" i="63" s="1"/>
  <c r="AI258" i="63" s="1"/>
  <c r="AK364" i="63"/>
  <c r="K365" i="63"/>
  <c r="L365" i="63"/>
  <c r="O365" i="63"/>
  <c r="P365" i="63"/>
  <c r="AG365" i="63"/>
  <c r="AI365" i="63" s="1"/>
  <c r="AJ365" i="63"/>
  <c r="AK365" i="63"/>
  <c r="J366" i="63"/>
  <c r="M366" i="63"/>
  <c r="P366" i="63"/>
  <c r="Q366" i="63"/>
  <c r="AI366" i="63"/>
  <c r="F368" i="63"/>
  <c r="K368" i="63"/>
  <c r="N368" i="63"/>
  <c r="O368" i="63"/>
  <c r="AK368" i="63"/>
  <c r="F369" i="63"/>
  <c r="J369" i="63"/>
  <c r="AF369" i="63"/>
  <c r="AH369" i="63" s="1"/>
  <c r="AI369" i="63"/>
  <c r="F370" i="63"/>
  <c r="K370" i="63"/>
  <c r="N370" i="63"/>
  <c r="O370" i="63"/>
  <c r="AK370" i="63"/>
  <c r="F371" i="63"/>
  <c r="K371" i="63"/>
  <c r="N371" i="63"/>
  <c r="O371" i="63"/>
  <c r="AK371" i="63"/>
  <c r="F372" i="63"/>
  <c r="J372" i="63"/>
  <c r="N372" i="63" s="1"/>
  <c r="AI372" i="63"/>
  <c r="F373" i="63"/>
  <c r="K373" i="63"/>
  <c r="N373" i="63"/>
  <c r="O373" i="63"/>
  <c r="AF373" i="63"/>
  <c r="AH373" i="63" s="1"/>
  <c r="AK373" i="63"/>
  <c r="F374" i="63"/>
  <c r="J374" i="63"/>
  <c r="AF374" i="63"/>
  <c r="AH374" i="63" s="1"/>
  <c r="AI438" i="63" s="1"/>
  <c r="AI374" i="63"/>
  <c r="F375" i="63"/>
  <c r="J375" i="63"/>
  <c r="L375" i="63" s="1"/>
  <c r="AF375" i="63"/>
  <c r="AH375" i="63" s="1"/>
  <c r="F376" i="63"/>
  <c r="J376" i="63"/>
  <c r="L376" i="63" s="1"/>
  <c r="AF376" i="63"/>
  <c r="AH376" i="63" s="1"/>
  <c r="F377" i="63"/>
  <c r="J377" i="63"/>
  <c r="L377" i="63" s="1"/>
  <c r="AF377" i="63"/>
  <c r="AH377" i="63" s="1"/>
  <c r="AI375" i="63" s="1"/>
  <c r="F378" i="63"/>
  <c r="J378" i="63"/>
  <c r="L378" i="63" s="1"/>
  <c r="AF378" i="63"/>
  <c r="AH378" i="63" s="1"/>
  <c r="F379" i="63"/>
  <c r="J379" i="63"/>
  <c r="O379" i="63" s="1"/>
  <c r="L379" i="63"/>
  <c r="AF379" i="63"/>
  <c r="AH379" i="63" s="1"/>
  <c r="AI363" i="63" s="1"/>
  <c r="F380" i="63"/>
  <c r="K380" i="63"/>
  <c r="L380" i="63"/>
  <c r="N380" i="63"/>
  <c r="R380" i="63" s="1"/>
  <c r="S380" i="63" s="1"/>
  <c r="V380" i="63" s="1"/>
  <c r="O380" i="63"/>
  <c r="AK380" i="63"/>
  <c r="F381" i="63"/>
  <c r="K381" i="63"/>
  <c r="L381" i="63"/>
  <c r="N381" i="63"/>
  <c r="O381" i="63"/>
  <c r="AK381" i="63"/>
  <c r="F382" i="63"/>
  <c r="K382" i="63"/>
  <c r="L382" i="63"/>
  <c r="N382" i="63"/>
  <c r="O382" i="63"/>
  <c r="AF382" i="63"/>
  <c r="AH382" i="63" s="1"/>
  <c r="AK382" i="63"/>
  <c r="O383" i="63"/>
  <c r="P383" i="63"/>
  <c r="AK383" i="63"/>
  <c r="K384" i="63"/>
  <c r="O384" i="63"/>
  <c r="P384" i="63"/>
  <c r="AG384" i="63"/>
  <c r="AI384" i="63" s="1"/>
  <c r="AJ384" i="63"/>
  <c r="AK384" i="63"/>
  <c r="K385" i="63"/>
  <c r="L385" i="63"/>
  <c r="N385" i="63"/>
  <c r="O385" i="63"/>
  <c r="AF385" i="63"/>
  <c r="AH385" i="63" s="1"/>
  <c r="AI385" i="63" s="1"/>
  <c r="AK385" i="63"/>
  <c r="F386" i="63"/>
  <c r="K386" i="63"/>
  <c r="L386" i="63"/>
  <c r="N386" i="63"/>
  <c r="O386" i="63"/>
  <c r="AF386" i="63"/>
  <c r="AH386" i="63" s="1"/>
  <c r="AI386" i="63" s="1"/>
  <c r="AK386" i="63"/>
  <c r="F387" i="63"/>
  <c r="J387" i="63"/>
  <c r="O387" i="63" s="1"/>
  <c r="AF387" i="63"/>
  <c r="AH387" i="63" s="1"/>
  <c r="AI376" i="63" s="1"/>
  <c r="F388" i="63"/>
  <c r="J388" i="63"/>
  <c r="K388" i="63" s="1"/>
  <c r="AF388" i="63"/>
  <c r="AH388" i="63" s="1"/>
  <c r="AI378" i="63" s="1"/>
  <c r="F389" i="63"/>
  <c r="K389" i="63"/>
  <c r="L389" i="63"/>
  <c r="N389" i="63"/>
  <c r="O389" i="63"/>
  <c r="AF389" i="63"/>
  <c r="AH389" i="63" s="1"/>
  <c r="AI104" i="63" s="1"/>
  <c r="AK389" i="63"/>
  <c r="F390" i="63"/>
  <c r="J390" i="63"/>
  <c r="L390" i="63" s="1"/>
  <c r="AF390" i="63"/>
  <c r="AH390" i="63" s="1"/>
  <c r="AI388" i="63" s="1"/>
  <c r="AI390" i="63"/>
  <c r="F391" i="63"/>
  <c r="J391" i="63"/>
  <c r="AF391" i="63"/>
  <c r="AH391" i="63" s="1"/>
  <c r="AI389" i="63" s="1"/>
  <c r="F392" i="63"/>
  <c r="K392" i="63"/>
  <c r="L392" i="63"/>
  <c r="N392" i="63"/>
  <c r="O392" i="63"/>
  <c r="AK392" i="63"/>
  <c r="F393" i="63"/>
  <c r="K393" i="63"/>
  <c r="L393" i="63"/>
  <c r="N393" i="63"/>
  <c r="O393" i="63"/>
  <c r="AF393" i="63"/>
  <c r="AH393" i="63" s="1"/>
  <c r="AI74" i="63" s="1"/>
  <c r="AI393" i="63"/>
  <c r="AK393" i="63"/>
  <c r="K394" i="63"/>
  <c r="L394" i="63"/>
  <c r="O394" i="63"/>
  <c r="P394" i="63"/>
  <c r="AK394" i="63"/>
  <c r="F395" i="63"/>
  <c r="K395" i="63"/>
  <c r="O395" i="63"/>
  <c r="P395" i="63"/>
  <c r="AG395" i="63"/>
  <c r="AI395" i="63" s="1"/>
  <c r="AJ395" i="63"/>
  <c r="AK395" i="63"/>
  <c r="K396" i="63"/>
  <c r="O396" i="63"/>
  <c r="P396" i="63"/>
  <c r="AG396" i="63"/>
  <c r="AI396" i="63" s="1"/>
  <c r="AJ396" i="63"/>
  <c r="AK396" i="63"/>
  <c r="O397" i="63"/>
  <c r="P397" i="63"/>
  <c r="S397" i="63" s="1"/>
  <c r="T397" i="63" s="1"/>
  <c r="AK397" i="63"/>
  <c r="K398" i="63"/>
  <c r="O398" i="63"/>
  <c r="P398" i="63"/>
  <c r="AG398" i="63"/>
  <c r="AI398" i="63" s="1"/>
  <c r="AJ398" i="63"/>
  <c r="AK398" i="63"/>
  <c r="M399" i="63"/>
  <c r="Q399" i="63"/>
  <c r="F401" i="63"/>
  <c r="K401" i="63"/>
  <c r="N401" i="63"/>
  <c r="AA401" i="63" s="1"/>
  <c r="AB401" i="63" s="1"/>
  <c r="AD401" i="63" s="1"/>
  <c r="AF401" i="63" s="1"/>
  <c r="AH401" i="63" s="1"/>
  <c r="O401" i="63"/>
  <c r="AK401" i="63"/>
  <c r="F402" i="63"/>
  <c r="K402" i="63"/>
  <c r="L402" i="63"/>
  <c r="N402" i="63"/>
  <c r="O402" i="63"/>
  <c r="AF402" i="63"/>
  <c r="AH402" i="63" s="1"/>
  <c r="AI137" i="63" s="1"/>
  <c r="AK402" i="63"/>
  <c r="F403" i="63"/>
  <c r="K403" i="63"/>
  <c r="N403" i="63"/>
  <c r="O403" i="63"/>
  <c r="AA403" i="63" s="1"/>
  <c r="AB403" i="63" s="1"/>
  <c r="AD403" i="63" s="1"/>
  <c r="AF403" i="63" s="1"/>
  <c r="AH403" i="63" s="1"/>
  <c r="AK403" i="63"/>
  <c r="F404" i="63"/>
  <c r="K404" i="63"/>
  <c r="N404" i="63"/>
  <c r="O404" i="63"/>
  <c r="AK404" i="63"/>
  <c r="F405" i="63"/>
  <c r="K405" i="63"/>
  <c r="N405" i="63"/>
  <c r="O405" i="63"/>
  <c r="AK405" i="63"/>
  <c r="F406" i="63"/>
  <c r="K406" i="63"/>
  <c r="N406" i="63"/>
  <c r="AA406" i="63" s="1"/>
  <c r="AB406" i="63" s="1"/>
  <c r="AD406" i="63" s="1"/>
  <c r="AF406" i="63" s="1"/>
  <c r="AH406" i="63" s="1"/>
  <c r="AI402" i="63" s="1"/>
  <c r="O406" i="63"/>
  <c r="AK406" i="63"/>
  <c r="F407" i="63"/>
  <c r="K407" i="63"/>
  <c r="N407" i="63"/>
  <c r="O407" i="63"/>
  <c r="AK407" i="63"/>
  <c r="F408" i="63"/>
  <c r="K408" i="63"/>
  <c r="N408" i="63"/>
  <c r="O408" i="63"/>
  <c r="AK408" i="63"/>
  <c r="F409" i="63"/>
  <c r="K409" i="63"/>
  <c r="N409" i="63"/>
  <c r="O409" i="63"/>
  <c r="AK409" i="63"/>
  <c r="F410" i="63"/>
  <c r="K410" i="63"/>
  <c r="N410" i="63"/>
  <c r="O410" i="63"/>
  <c r="AA410" i="63" s="1"/>
  <c r="AB410" i="63" s="1"/>
  <c r="AD410" i="63" s="1"/>
  <c r="AF410" i="63" s="1"/>
  <c r="AH410" i="63" s="1"/>
  <c r="AI406" i="63" s="1"/>
  <c r="AK410" i="63"/>
  <c r="F411" i="63"/>
  <c r="K411" i="63"/>
  <c r="N411" i="63"/>
  <c r="O411" i="63"/>
  <c r="AK411" i="63"/>
  <c r="F412" i="63"/>
  <c r="K412" i="63"/>
  <c r="N412" i="63"/>
  <c r="O412" i="63"/>
  <c r="AK412" i="63"/>
  <c r="K413" i="63"/>
  <c r="O413" i="63"/>
  <c r="P413" i="63"/>
  <c r="AK413" i="63"/>
  <c r="J414" i="63"/>
  <c r="M414" i="63"/>
  <c r="P414" i="63"/>
  <c r="Q414" i="63"/>
  <c r="F416" i="63"/>
  <c r="K416" i="63"/>
  <c r="N416" i="63"/>
  <c r="O416" i="63"/>
  <c r="AI416" i="63"/>
  <c r="AK416" i="63"/>
  <c r="F417" i="63"/>
  <c r="K417" i="63"/>
  <c r="L417" i="63"/>
  <c r="N417" i="63"/>
  <c r="O417" i="63"/>
  <c r="AF417" i="63"/>
  <c r="AH417" i="63" s="1"/>
  <c r="AI411" i="63" s="1"/>
  <c r="AK417" i="63"/>
  <c r="F418" i="63"/>
  <c r="K418" i="63"/>
  <c r="N418" i="63"/>
  <c r="O418" i="63"/>
  <c r="AK418" i="63"/>
  <c r="F419" i="63"/>
  <c r="K419" i="63"/>
  <c r="N419" i="63"/>
  <c r="O419" i="63"/>
  <c r="AK419" i="63"/>
  <c r="F420" i="63"/>
  <c r="K420" i="63"/>
  <c r="N420" i="63"/>
  <c r="O420" i="63"/>
  <c r="AA420" i="63" s="1"/>
  <c r="AB420" i="63" s="1"/>
  <c r="AD420" i="63" s="1"/>
  <c r="AF420" i="63" s="1"/>
  <c r="AH420" i="63" s="1"/>
  <c r="AK420" i="63"/>
  <c r="F421" i="63"/>
  <c r="K421" i="63"/>
  <c r="N421" i="63"/>
  <c r="O421" i="63"/>
  <c r="AK421" i="63"/>
  <c r="F422" i="63"/>
  <c r="K422" i="63"/>
  <c r="N422" i="63"/>
  <c r="O422" i="63"/>
  <c r="AK422" i="63"/>
  <c r="F423" i="63"/>
  <c r="K423" i="63"/>
  <c r="N423" i="63"/>
  <c r="O423" i="63"/>
  <c r="AD423" i="63"/>
  <c r="AF423" i="63" s="1"/>
  <c r="AH423" i="63" s="1"/>
  <c r="AK423" i="63"/>
  <c r="F424" i="63"/>
  <c r="K424" i="63"/>
  <c r="N424" i="63"/>
  <c r="O424" i="63"/>
  <c r="AD424" i="63"/>
  <c r="AF424" i="63" s="1"/>
  <c r="AH424" i="63" s="1"/>
  <c r="AK424" i="63"/>
  <c r="F425" i="63"/>
  <c r="K425" i="63"/>
  <c r="N425" i="63"/>
  <c r="R425" i="63" s="1"/>
  <c r="S425" i="63" s="1"/>
  <c r="V425" i="63" s="1"/>
  <c r="O425" i="63"/>
  <c r="AD425" i="63"/>
  <c r="AF425" i="63" s="1"/>
  <c r="AH425" i="63" s="1"/>
  <c r="AK425" i="63"/>
  <c r="F426" i="63"/>
  <c r="K426" i="63"/>
  <c r="N426" i="63"/>
  <c r="O426" i="63"/>
  <c r="AD426" i="63"/>
  <c r="AF426" i="63" s="1"/>
  <c r="AH426" i="63" s="1"/>
  <c r="AK426" i="63"/>
  <c r="F427" i="63"/>
  <c r="K427" i="63"/>
  <c r="N427" i="63"/>
  <c r="O427" i="63"/>
  <c r="AD427" i="63"/>
  <c r="AF427" i="63" s="1"/>
  <c r="AH427" i="63" s="1"/>
  <c r="AK427" i="63"/>
  <c r="F428" i="63"/>
  <c r="K428" i="63"/>
  <c r="N428" i="63"/>
  <c r="O428" i="63"/>
  <c r="AK428" i="63"/>
  <c r="F429" i="63"/>
  <c r="J429" i="63"/>
  <c r="F430" i="63"/>
  <c r="J430" i="63"/>
  <c r="K430" i="63" s="1"/>
  <c r="K431" i="63"/>
  <c r="L431" i="63"/>
  <c r="N431" i="63"/>
  <c r="O431" i="63"/>
  <c r="AK431" i="63"/>
  <c r="F432" i="63"/>
  <c r="J432" i="63"/>
  <c r="AF432" i="63"/>
  <c r="AH432" i="63" s="1"/>
  <c r="AI422" i="63" s="1"/>
  <c r="O433" i="63"/>
  <c r="P433" i="63"/>
  <c r="S433" i="63" s="1"/>
  <c r="T433" i="63" s="1"/>
  <c r="W433" i="63" s="1"/>
  <c r="AK433" i="63"/>
  <c r="K434" i="63"/>
  <c r="O434" i="63"/>
  <c r="P434" i="63"/>
  <c r="AK434" i="63"/>
  <c r="O435" i="63"/>
  <c r="P435" i="63"/>
  <c r="AK435" i="63"/>
  <c r="K436" i="63"/>
  <c r="O436" i="63"/>
  <c r="S436" i="63" s="1"/>
  <c r="T436" i="63" s="1"/>
  <c r="W436" i="63" s="1"/>
  <c r="P436" i="63"/>
  <c r="AK436" i="63"/>
  <c r="K437" i="63"/>
  <c r="O437" i="63"/>
  <c r="P437" i="63"/>
  <c r="AK437" i="63"/>
  <c r="K438" i="63"/>
  <c r="O438" i="63"/>
  <c r="P438" i="63"/>
  <c r="AK438" i="63"/>
  <c r="F441" i="63"/>
  <c r="K441" i="63"/>
  <c r="N441" i="63"/>
  <c r="O441" i="63"/>
  <c r="AK441" i="63"/>
  <c r="F442" i="63"/>
  <c r="K442" i="63"/>
  <c r="N442" i="63"/>
  <c r="O442" i="63"/>
  <c r="AK442" i="63"/>
  <c r="F443" i="63"/>
  <c r="K443" i="63"/>
  <c r="N443" i="63"/>
  <c r="O443" i="63"/>
  <c r="AK443" i="63"/>
  <c r="F444" i="63"/>
  <c r="K444" i="63"/>
  <c r="N444" i="63"/>
  <c r="AA444" i="63" s="1"/>
  <c r="AB444" i="63" s="1"/>
  <c r="AD444" i="63" s="1"/>
  <c r="AF444" i="63" s="1"/>
  <c r="AH444" i="63" s="1"/>
  <c r="AI439" i="63" s="1"/>
  <c r="O444" i="63"/>
  <c r="AI444" i="63"/>
  <c r="AK444" i="63"/>
  <c r="F445" i="63"/>
  <c r="K445" i="63"/>
  <c r="N445" i="63"/>
  <c r="O445" i="63"/>
  <c r="AK445" i="63"/>
  <c r="F446" i="63"/>
  <c r="K446" i="63"/>
  <c r="N446" i="63"/>
  <c r="O446" i="63"/>
  <c r="AK446" i="63"/>
  <c r="F447" i="63"/>
  <c r="K447" i="63"/>
  <c r="N447" i="63"/>
  <c r="O447" i="63"/>
  <c r="AK447" i="63"/>
  <c r="F448" i="63"/>
  <c r="K448" i="63"/>
  <c r="N448" i="63"/>
  <c r="O448" i="63"/>
  <c r="AK448" i="63"/>
  <c r="F449" i="63"/>
  <c r="K449" i="63"/>
  <c r="N449" i="63"/>
  <c r="AA449" i="63" s="1"/>
  <c r="AB449" i="63" s="1"/>
  <c r="AD449" i="63" s="1"/>
  <c r="AF449" i="63" s="1"/>
  <c r="AH449" i="63" s="1"/>
  <c r="AI434" i="63" s="1"/>
  <c r="O449" i="63"/>
  <c r="AK449" i="63"/>
  <c r="F450" i="63"/>
  <c r="K450" i="63"/>
  <c r="N450" i="63"/>
  <c r="O450" i="63"/>
  <c r="AK450" i="63"/>
  <c r="F451" i="63"/>
  <c r="K451" i="63"/>
  <c r="N451" i="63"/>
  <c r="O451" i="63"/>
  <c r="AK451" i="63"/>
  <c r="F452" i="63"/>
  <c r="K452" i="63"/>
  <c r="N452" i="63"/>
  <c r="O452" i="63"/>
  <c r="AI452" i="63"/>
  <c r="AK452" i="63"/>
  <c r="F453" i="63"/>
  <c r="K453" i="63"/>
  <c r="N453" i="63"/>
  <c r="O453" i="63"/>
  <c r="AK453" i="63"/>
  <c r="K454" i="63"/>
  <c r="N454" i="63"/>
  <c r="O454" i="63"/>
  <c r="AK454" i="63"/>
  <c r="F455" i="63"/>
  <c r="K455" i="63"/>
  <c r="N455" i="63"/>
  <c r="O455" i="63"/>
  <c r="AK455" i="63"/>
  <c r="F456" i="63"/>
  <c r="K456" i="63"/>
  <c r="L456" i="63"/>
  <c r="N456" i="63"/>
  <c r="O456" i="63"/>
  <c r="AF456" i="63"/>
  <c r="AH456" i="63" s="1"/>
  <c r="AI456" i="63" s="1"/>
  <c r="AK456" i="63"/>
  <c r="O457" i="63"/>
  <c r="P457" i="63"/>
  <c r="AK457" i="63"/>
  <c r="O458" i="63"/>
  <c r="P458" i="63"/>
  <c r="AK458" i="63"/>
  <c r="O459" i="63"/>
  <c r="P459" i="63"/>
  <c r="AK459" i="63"/>
  <c r="O460" i="63"/>
  <c r="P460" i="63"/>
  <c r="AK460" i="63"/>
  <c r="O461" i="63"/>
  <c r="P461" i="63"/>
  <c r="AK461" i="63"/>
  <c r="O462" i="63"/>
  <c r="P462" i="63"/>
  <c r="AK462" i="63"/>
  <c r="K463" i="63"/>
  <c r="O463" i="63"/>
  <c r="P463" i="63"/>
  <c r="AK463" i="63"/>
  <c r="J464" i="63"/>
  <c r="M464" i="63"/>
  <c r="P464" i="63"/>
  <c r="Q464" i="63"/>
  <c r="F466" i="63"/>
  <c r="K466" i="63"/>
  <c r="N466" i="63"/>
  <c r="O466" i="63"/>
  <c r="AI466" i="63"/>
  <c r="AK466" i="63"/>
  <c r="F467" i="63"/>
  <c r="K467" i="63"/>
  <c r="N467" i="63"/>
  <c r="O467" i="63"/>
  <c r="AI467" i="63"/>
  <c r="AK467" i="63"/>
  <c r="F468" i="63"/>
  <c r="J468" i="63"/>
  <c r="AF468" i="63"/>
  <c r="AH468" i="63" s="1"/>
  <c r="AI464" i="63" s="1"/>
  <c r="AI468" i="63"/>
  <c r="F469" i="63"/>
  <c r="K469" i="63"/>
  <c r="N469" i="63"/>
  <c r="O469" i="63"/>
  <c r="AK469" i="63"/>
  <c r="F470" i="63"/>
  <c r="K470" i="63"/>
  <c r="N470" i="63"/>
  <c r="O470" i="63"/>
  <c r="AK470" i="63"/>
  <c r="F471" i="63"/>
  <c r="K471" i="63"/>
  <c r="N471" i="63"/>
  <c r="O471" i="63"/>
  <c r="AK471" i="63"/>
  <c r="F472" i="63"/>
  <c r="K472" i="63"/>
  <c r="N472" i="63"/>
  <c r="O472" i="63"/>
  <c r="AI472" i="63"/>
  <c r="AK472" i="63"/>
  <c r="F473" i="63"/>
  <c r="K473" i="63"/>
  <c r="N473" i="63"/>
  <c r="O473" i="63"/>
  <c r="AK473" i="63"/>
  <c r="F474" i="63"/>
  <c r="K474" i="63"/>
  <c r="N474" i="63"/>
  <c r="O474" i="63"/>
  <c r="AK474" i="63"/>
  <c r="F475" i="63"/>
  <c r="K475" i="63"/>
  <c r="L475" i="63"/>
  <c r="N475" i="63"/>
  <c r="O475" i="63"/>
  <c r="AF475" i="63"/>
  <c r="AH475" i="63" s="1"/>
  <c r="AI475" i="63" s="1"/>
  <c r="AK475" i="63"/>
  <c r="K476" i="63"/>
  <c r="O476" i="63"/>
  <c r="P476" i="63"/>
  <c r="AK476" i="63"/>
  <c r="M477" i="63"/>
  <c r="P477" i="63"/>
  <c r="Q477" i="63"/>
  <c r="AI477" i="63"/>
  <c r="F479" i="63"/>
  <c r="K479" i="63"/>
  <c r="N479" i="63"/>
  <c r="O479" i="63"/>
  <c r="AI479" i="63"/>
  <c r="AK479" i="63"/>
  <c r="F480" i="63"/>
  <c r="K480" i="63"/>
  <c r="N480" i="63"/>
  <c r="O480" i="63"/>
  <c r="AK480" i="63"/>
  <c r="F481" i="63"/>
  <c r="K481" i="63"/>
  <c r="N481" i="63"/>
  <c r="O481" i="63"/>
  <c r="AK481" i="63"/>
  <c r="F482" i="63"/>
  <c r="K482" i="63"/>
  <c r="N482" i="63"/>
  <c r="O482" i="63"/>
  <c r="AK482" i="63"/>
  <c r="F483" i="63"/>
  <c r="J483" i="63"/>
  <c r="AF483" i="63"/>
  <c r="AH483" i="63" s="1"/>
  <c r="AI483" i="63"/>
  <c r="F484" i="63"/>
  <c r="K484" i="63"/>
  <c r="N484" i="63"/>
  <c r="O484" i="63"/>
  <c r="AI484" i="63"/>
  <c r="AK484" i="63"/>
  <c r="F485" i="63"/>
  <c r="K485" i="63"/>
  <c r="O485" i="63"/>
  <c r="P485" i="63"/>
  <c r="AK485" i="63"/>
  <c r="K486" i="63"/>
  <c r="O486" i="63"/>
  <c r="P486" i="63"/>
  <c r="AK486" i="63"/>
  <c r="K487" i="63"/>
  <c r="O487" i="63"/>
  <c r="P487" i="63"/>
  <c r="AK487" i="63"/>
  <c r="M488" i="63"/>
  <c r="P488" i="63"/>
  <c r="Q488" i="63"/>
  <c r="AI488" i="63"/>
  <c r="F490" i="63"/>
  <c r="K490" i="63"/>
  <c r="N490" i="63"/>
  <c r="O490" i="63"/>
  <c r="AI490" i="63"/>
  <c r="AK490" i="63"/>
  <c r="F491" i="63"/>
  <c r="K491" i="63"/>
  <c r="N491" i="63"/>
  <c r="O491" i="63"/>
  <c r="AK491" i="63"/>
  <c r="R492" i="63"/>
  <c r="S492" i="63" s="1"/>
  <c r="V492" i="63" s="1"/>
  <c r="AD492" i="63"/>
  <c r="AF492" i="63" s="1"/>
  <c r="AH492" i="63" s="1"/>
  <c r="AK492" i="63"/>
  <c r="K493" i="63"/>
  <c r="O493" i="63"/>
  <c r="P493" i="63"/>
  <c r="AK493" i="63"/>
  <c r="K494" i="63"/>
  <c r="O494" i="63"/>
  <c r="P494" i="63"/>
  <c r="AG494" i="63"/>
  <c r="AI494" i="63" s="1"/>
  <c r="AJ494" i="63"/>
  <c r="AK494" i="63"/>
  <c r="J495" i="63"/>
  <c r="M495" i="63"/>
  <c r="P495" i="63"/>
  <c r="Q495" i="63"/>
  <c r="F497" i="63"/>
  <c r="J497" i="63"/>
  <c r="AI497" i="63"/>
  <c r="F498" i="63"/>
  <c r="K498" i="63"/>
  <c r="L498" i="63"/>
  <c r="N498" i="63"/>
  <c r="O498" i="63"/>
  <c r="AF498" i="63"/>
  <c r="AH498" i="63" s="1"/>
  <c r="AI485" i="63" s="1"/>
  <c r="AK498" i="63"/>
  <c r="F499" i="63"/>
  <c r="J499" i="63"/>
  <c r="F500" i="63"/>
  <c r="K500" i="63"/>
  <c r="N500" i="63"/>
  <c r="O500" i="63"/>
  <c r="R500" i="63" s="1"/>
  <c r="S500" i="63" s="1"/>
  <c r="V500" i="63" s="1"/>
  <c r="AK500" i="63"/>
  <c r="F501" i="63"/>
  <c r="J501" i="63"/>
  <c r="N501" i="63" s="1"/>
  <c r="F502" i="63"/>
  <c r="J502" i="63"/>
  <c r="N502" i="63" s="1"/>
  <c r="F503" i="63"/>
  <c r="J503" i="63"/>
  <c r="N503" i="63"/>
  <c r="AI503" i="63"/>
  <c r="F504" i="63"/>
  <c r="J504" i="63"/>
  <c r="K504" i="63" s="1"/>
  <c r="N504" i="63"/>
  <c r="AK504" i="63"/>
  <c r="F505" i="63"/>
  <c r="J505" i="63"/>
  <c r="N505" i="63" s="1"/>
  <c r="F506" i="63"/>
  <c r="J506" i="63"/>
  <c r="F507" i="63"/>
  <c r="J507" i="63"/>
  <c r="N507" i="63" s="1"/>
  <c r="F508" i="63"/>
  <c r="J508" i="63"/>
  <c r="F509" i="63"/>
  <c r="J509" i="63"/>
  <c r="N509" i="63" s="1"/>
  <c r="F510" i="63"/>
  <c r="K510" i="63"/>
  <c r="N510" i="63"/>
  <c r="O510" i="63"/>
  <c r="AK510" i="63"/>
  <c r="F511" i="63"/>
  <c r="K511" i="63"/>
  <c r="N511" i="63"/>
  <c r="O511" i="63"/>
  <c r="AK511" i="63"/>
  <c r="F512" i="63"/>
  <c r="K512" i="63"/>
  <c r="L512" i="63"/>
  <c r="N512" i="63"/>
  <c r="O512" i="63"/>
  <c r="AF512" i="63"/>
  <c r="AH512" i="63" s="1"/>
  <c r="AI512" i="63"/>
  <c r="AK512" i="63"/>
  <c r="F513" i="63"/>
  <c r="J513" i="63"/>
  <c r="O513" i="63" s="1"/>
  <c r="AF513" i="63"/>
  <c r="AH513" i="63" s="1"/>
  <c r="AI507" i="63" s="1"/>
  <c r="F514" i="63"/>
  <c r="J514" i="63"/>
  <c r="L514" i="63" s="1"/>
  <c r="AF514" i="63"/>
  <c r="AH514" i="63" s="1"/>
  <c r="AI508" i="63" s="1"/>
  <c r="F515" i="63"/>
  <c r="J515" i="63"/>
  <c r="L515" i="63" s="1"/>
  <c r="AF515" i="63"/>
  <c r="AH515" i="63" s="1"/>
  <c r="AI509" i="63" s="1"/>
  <c r="F516" i="63"/>
  <c r="J516" i="63"/>
  <c r="K516" i="63" s="1"/>
  <c r="AF516" i="63"/>
  <c r="AH516" i="63" s="1"/>
  <c r="AI513" i="63" s="1"/>
  <c r="F517" i="63"/>
  <c r="J517" i="63"/>
  <c r="L517" i="63" s="1"/>
  <c r="K517" i="63"/>
  <c r="AF517" i="63"/>
  <c r="AH517" i="63" s="1"/>
  <c r="AI514" i="63" s="1"/>
  <c r="F518" i="63"/>
  <c r="J518" i="63"/>
  <c r="K518" i="63" s="1"/>
  <c r="L518" i="63"/>
  <c r="AF518" i="63"/>
  <c r="AH518" i="63" s="1"/>
  <c r="AI515" i="63" s="1"/>
  <c r="F519" i="63"/>
  <c r="K519" i="63"/>
  <c r="L519" i="63"/>
  <c r="N519" i="63"/>
  <c r="O519" i="63"/>
  <c r="AF519" i="63"/>
  <c r="AH519" i="63" s="1"/>
  <c r="AI516" i="63" s="1"/>
  <c r="AK519" i="63"/>
  <c r="F520" i="63"/>
  <c r="J520" i="63"/>
  <c r="K520" i="63" s="1"/>
  <c r="AF520" i="63"/>
  <c r="AH520" i="63" s="1"/>
  <c r="AI517" i="63" s="1"/>
  <c r="AI520" i="63"/>
  <c r="F521" i="63"/>
  <c r="J521" i="63"/>
  <c r="K521" i="63" s="1"/>
  <c r="AF521" i="63"/>
  <c r="AH521" i="63" s="1"/>
  <c r="AI518" i="63" s="1"/>
  <c r="F522" i="63"/>
  <c r="J522" i="63"/>
  <c r="AF522" i="63"/>
  <c r="AH522" i="63" s="1"/>
  <c r="AI511" i="63" s="1"/>
  <c r="F523" i="63"/>
  <c r="J523" i="63"/>
  <c r="O523" i="63" s="1"/>
  <c r="AF523" i="63"/>
  <c r="AH523" i="63" s="1"/>
  <c r="AI519" i="63" s="1"/>
  <c r="F524" i="63"/>
  <c r="J524" i="63"/>
  <c r="K524" i="63" s="1"/>
  <c r="AF524" i="63"/>
  <c r="AH524" i="63" s="1"/>
  <c r="AI521" i="63" s="1"/>
  <c r="AI524" i="63"/>
  <c r="F525" i="63"/>
  <c r="J525" i="63"/>
  <c r="N525" i="63" s="1"/>
  <c r="O525" i="63"/>
  <c r="AF525" i="63"/>
  <c r="AH525" i="63" s="1"/>
  <c r="AI522" i="63" s="1"/>
  <c r="F526" i="63"/>
  <c r="K526" i="63"/>
  <c r="L526" i="63"/>
  <c r="N526" i="63"/>
  <c r="O526" i="63"/>
  <c r="AF526" i="63"/>
  <c r="AH526" i="63" s="1"/>
  <c r="AI523" i="63" s="1"/>
  <c r="AK526" i="63"/>
  <c r="F527" i="63"/>
  <c r="J527" i="63"/>
  <c r="AF527" i="63"/>
  <c r="AH527" i="63" s="1"/>
  <c r="F528" i="63"/>
  <c r="J528" i="63"/>
  <c r="K528" i="63" s="1"/>
  <c r="AF528" i="63"/>
  <c r="AH528" i="63" s="1"/>
  <c r="AI525" i="63" s="1"/>
  <c r="F529" i="63"/>
  <c r="J529" i="63"/>
  <c r="AF529" i="63"/>
  <c r="AH529" i="63" s="1"/>
  <c r="AI526" i="63" s="1"/>
  <c r="AI529" i="63"/>
  <c r="F530" i="63"/>
  <c r="J530" i="63"/>
  <c r="L530" i="63" s="1"/>
  <c r="AF530" i="63"/>
  <c r="AH530" i="63"/>
  <c r="AI527" i="63" s="1"/>
  <c r="F531" i="63"/>
  <c r="J531" i="63"/>
  <c r="K531" i="63" s="1"/>
  <c r="AF531" i="63"/>
  <c r="AH531" i="63" s="1"/>
  <c r="F532" i="63"/>
  <c r="J532" i="63"/>
  <c r="K532" i="63" s="1"/>
  <c r="AF532" i="63"/>
  <c r="AH532" i="63" s="1"/>
  <c r="AI528" i="63" s="1"/>
  <c r="F533" i="63"/>
  <c r="J533" i="63"/>
  <c r="L533" i="63" s="1"/>
  <c r="K533" i="63"/>
  <c r="AF533" i="63"/>
  <c r="AH533" i="63" s="1"/>
  <c r="AI530" i="63" s="1"/>
  <c r="F534" i="63"/>
  <c r="J534" i="63"/>
  <c r="K534" i="63" s="1"/>
  <c r="L534" i="63"/>
  <c r="AF534" i="63"/>
  <c r="AH534" i="63" s="1"/>
  <c r="AI531" i="63" s="1"/>
  <c r="F535" i="63"/>
  <c r="J535" i="63"/>
  <c r="K535" i="63" s="1"/>
  <c r="AF535" i="63"/>
  <c r="AH535" i="63" s="1"/>
  <c r="AI532" i="63" s="1"/>
  <c r="F536" i="63"/>
  <c r="J536" i="63"/>
  <c r="L536" i="63" s="1"/>
  <c r="AF536" i="63"/>
  <c r="AH536" i="63" s="1"/>
  <c r="AI536" i="63"/>
  <c r="F537" i="63"/>
  <c r="J537" i="63"/>
  <c r="K537" i="63" s="1"/>
  <c r="AF537" i="63"/>
  <c r="AH537" i="63" s="1"/>
  <c r="AI533" i="63" s="1"/>
  <c r="F538" i="63"/>
  <c r="J538" i="63"/>
  <c r="K538" i="63" s="1"/>
  <c r="AF538" i="63"/>
  <c r="AH538" i="63" s="1"/>
  <c r="AI534" i="63" s="1"/>
  <c r="AI538" i="63"/>
  <c r="F539" i="63"/>
  <c r="J539" i="63"/>
  <c r="K539" i="63" s="1"/>
  <c r="AF539" i="63"/>
  <c r="AH539" i="63" s="1"/>
  <c r="AI535" i="63" s="1"/>
  <c r="F540" i="63"/>
  <c r="J540" i="63"/>
  <c r="AF540" i="63"/>
  <c r="AH540" i="63" s="1"/>
  <c r="AI537" i="63" s="1"/>
  <c r="F541" i="63"/>
  <c r="J541" i="63"/>
  <c r="AF541" i="63"/>
  <c r="AH541" i="63" s="1"/>
  <c r="AI539" i="63" s="1"/>
  <c r="AI541" i="63"/>
  <c r="F542" i="63"/>
  <c r="K542" i="63"/>
  <c r="L542" i="63"/>
  <c r="N542" i="63"/>
  <c r="O542" i="63"/>
  <c r="AF542" i="63"/>
  <c r="AH542" i="63" s="1"/>
  <c r="AK542" i="63"/>
  <c r="F543" i="63"/>
  <c r="J543" i="63"/>
  <c r="K543" i="63" s="1"/>
  <c r="AF543" i="63"/>
  <c r="AH543" i="63"/>
  <c r="AI540" i="63" s="1"/>
  <c r="F544" i="63"/>
  <c r="J544" i="63"/>
  <c r="AF544" i="63"/>
  <c r="AH544" i="63" s="1"/>
  <c r="F545" i="63"/>
  <c r="J545" i="63"/>
  <c r="AF545" i="63"/>
  <c r="AH545" i="63" s="1"/>
  <c r="AI542" i="63" s="1"/>
  <c r="AI545" i="63"/>
  <c r="F546" i="63"/>
  <c r="J546" i="63"/>
  <c r="AF546" i="63"/>
  <c r="AH546" i="63" s="1"/>
  <c r="AI543" i="63" s="1"/>
  <c r="F547" i="63"/>
  <c r="J547" i="63"/>
  <c r="L547" i="63" s="1"/>
  <c r="AF547" i="63"/>
  <c r="AH547" i="63" s="1"/>
  <c r="AI544" i="63" s="1"/>
  <c r="F548" i="63"/>
  <c r="K548" i="63"/>
  <c r="L548" i="63"/>
  <c r="N548" i="63"/>
  <c r="O548" i="63"/>
  <c r="AF548" i="63"/>
  <c r="AH548" i="63" s="1"/>
  <c r="AK548" i="63"/>
  <c r="F549" i="63"/>
  <c r="J549" i="63"/>
  <c r="AF549" i="63"/>
  <c r="AH549" i="63" s="1"/>
  <c r="AI546" i="63" s="1"/>
  <c r="F550" i="63"/>
  <c r="J550" i="63"/>
  <c r="AF550" i="63"/>
  <c r="AH550" i="63" s="1"/>
  <c r="AI547" i="63" s="1"/>
  <c r="F551" i="63"/>
  <c r="J551" i="63"/>
  <c r="L551" i="63" s="1"/>
  <c r="AF551" i="63"/>
  <c r="AH551" i="63" s="1"/>
  <c r="AI548" i="63" s="1"/>
  <c r="F552" i="63"/>
  <c r="J552" i="63"/>
  <c r="K552" i="63" s="1"/>
  <c r="AF552" i="63"/>
  <c r="AH552" i="63" s="1"/>
  <c r="F553" i="63"/>
  <c r="J553" i="63"/>
  <c r="AF553" i="63"/>
  <c r="AH553" i="63" s="1"/>
  <c r="AI549" i="63" s="1"/>
  <c r="F554" i="63"/>
  <c r="J554" i="63"/>
  <c r="AF554" i="63"/>
  <c r="AH554" i="63" s="1"/>
  <c r="AI550" i="63" s="1"/>
  <c r="F555" i="63"/>
  <c r="J555" i="63"/>
  <c r="AF555" i="63"/>
  <c r="AH555" i="63" s="1"/>
  <c r="AI552" i="63" s="1"/>
  <c r="F556" i="63"/>
  <c r="J556" i="63"/>
  <c r="AF556" i="63"/>
  <c r="AH556" i="63"/>
  <c r="AI553" i="63" s="1"/>
  <c r="F557" i="63"/>
  <c r="J557" i="63"/>
  <c r="AF557" i="63"/>
  <c r="AH557" i="63" s="1"/>
  <c r="AI554" i="63"/>
  <c r="F558" i="63"/>
  <c r="J558" i="63"/>
  <c r="L558" i="63" s="1"/>
  <c r="AH558" i="63"/>
  <c r="F559" i="63"/>
  <c r="J559" i="63"/>
  <c r="AH559" i="63"/>
  <c r="F560" i="63"/>
  <c r="J560" i="63"/>
  <c r="AH560" i="63"/>
  <c r="F561" i="63"/>
  <c r="K561" i="63"/>
  <c r="L561" i="63"/>
  <c r="N561" i="63"/>
  <c r="O561" i="63"/>
  <c r="AH561" i="63"/>
  <c r="AK561" i="63"/>
  <c r="F562" i="63"/>
  <c r="J562" i="63"/>
  <c r="O562" i="63" s="1"/>
  <c r="AH562" i="63"/>
  <c r="F563" i="63"/>
  <c r="J563" i="63"/>
  <c r="AH563" i="63"/>
  <c r="F564" i="63"/>
  <c r="J564" i="63"/>
  <c r="AH564" i="63"/>
  <c r="F565" i="63"/>
  <c r="K565" i="63"/>
  <c r="L565" i="63"/>
  <c r="N565" i="63"/>
  <c r="O565" i="63"/>
  <c r="AF565" i="63"/>
  <c r="AH565" i="63" s="1"/>
  <c r="AK565" i="63"/>
  <c r="F566" i="63"/>
  <c r="J566" i="63"/>
  <c r="AK566" i="63" s="1"/>
  <c r="F567" i="63"/>
  <c r="J567" i="63"/>
  <c r="F568" i="63"/>
  <c r="K568" i="63"/>
  <c r="L568" i="63"/>
  <c r="N568" i="63"/>
  <c r="AA568" i="63" s="1"/>
  <c r="AB568" i="63" s="1"/>
  <c r="O568" i="63"/>
  <c r="AF568" i="63"/>
  <c r="AH568" i="63" s="1"/>
  <c r="AI578" i="63" s="1"/>
  <c r="AK568" i="63"/>
  <c r="F569" i="63"/>
  <c r="K569" i="63"/>
  <c r="L569" i="63"/>
  <c r="N569" i="63"/>
  <c r="O569" i="63"/>
  <c r="AF569" i="63"/>
  <c r="AH569" i="63" s="1"/>
  <c r="AK569" i="63"/>
  <c r="F570" i="63"/>
  <c r="J570" i="63"/>
  <c r="AF570" i="63"/>
  <c r="AH570" i="63" s="1"/>
  <c r="F571" i="63"/>
  <c r="J571" i="63"/>
  <c r="L571" i="63" s="1"/>
  <c r="AF571" i="63"/>
  <c r="AH571" i="63" s="1"/>
  <c r="K572" i="63"/>
  <c r="L572" i="63"/>
  <c r="N572" i="63"/>
  <c r="O572" i="63"/>
  <c r="AK572" i="63"/>
  <c r="F573" i="63"/>
  <c r="J573" i="63"/>
  <c r="AF573" i="63"/>
  <c r="AH573" i="63" s="1"/>
  <c r="AI563" i="63" s="1"/>
  <c r="F574" i="63"/>
  <c r="J574" i="63"/>
  <c r="AF574" i="63"/>
  <c r="AH574" i="63" s="1"/>
  <c r="AI564" i="63" s="1"/>
  <c r="F575" i="63"/>
  <c r="J575" i="63"/>
  <c r="L575" i="63" s="1"/>
  <c r="AF575" i="63"/>
  <c r="AH575" i="63" s="1"/>
  <c r="AI566" i="63" s="1"/>
  <c r="F576" i="63"/>
  <c r="J576" i="63"/>
  <c r="AF576" i="63"/>
  <c r="AH576" i="63" s="1"/>
  <c r="AI567" i="63" s="1"/>
  <c r="F577" i="63"/>
  <c r="K577" i="63"/>
  <c r="L577" i="63"/>
  <c r="N577" i="63"/>
  <c r="O577" i="63"/>
  <c r="AA577" i="63" s="1"/>
  <c r="AB577" i="63" s="1"/>
  <c r="AF577" i="63"/>
  <c r="AH577" i="63" s="1"/>
  <c r="AI570" i="63" s="1"/>
  <c r="AK577" i="63"/>
  <c r="F578" i="63"/>
  <c r="J578" i="63"/>
  <c r="AF578" i="63"/>
  <c r="AH578" i="63" s="1"/>
  <c r="AI571" i="63" s="1"/>
  <c r="F579" i="63"/>
  <c r="J579" i="63"/>
  <c r="AF579" i="63"/>
  <c r="AH579" i="63" s="1"/>
  <c r="AI574" i="63" s="1"/>
  <c r="F580" i="63"/>
  <c r="J580" i="63"/>
  <c r="K580" i="63" s="1"/>
  <c r="L580" i="63"/>
  <c r="AF580" i="63"/>
  <c r="AH580" i="63" s="1"/>
  <c r="AI575" i="63" s="1"/>
  <c r="F581" i="63"/>
  <c r="J581" i="63"/>
  <c r="K581" i="63" s="1"/>
  <c r="L581" i="63"/>
  <c r="AF581" i="63"/>
  <c r="AH581" i="63" s="1"/>
  <c r="AI576" i="63" s="1"/>
  <c r="F582" i="63"/>
  <c r="J582" i="63"/>
  <c r="AF582" i="63"/>
  <c r="AH582" i="63" s="1"/>
  <c r="AI577" i="63" s="1"/>
  <c r="F583" i="63"/>
  <c r="J583" i="63"/>
  <c r="AF583" i="63"/>
  <c r="AH583" i="63" s="1"/>
  <c r="AI673" i="63" s="1"/>
  <c r="F584" i="63"/>
  <c r="J584" i="63"/>
  <c r="AF584" i="63"/>
  <c r="AH584" i="63" s="1"/>
  <c r="AI579" i="63" s="1"/>
  <c r="F585" i="63"/>
  <c r="J585" i="63"/>
  <c r="O585" i="63" s="1"/>
  <c r="AF585" i="63"/>
  <c r="AH585" i="63" s="1"/>
  <c r="AI580" i="63" s="1"/>
  <c r="F586" i="63"/>
  <c r="J586" i="63"/>
  <c r="AF586" i="63"/>
  <c r="AH586" i="63" s="1"/>
  <c r="AI581" i="63" s="1"/>
  <c r="F587" i="63"/>
  <c r="J587" i="63"/>
  <c r="L587" i="63" s="1"/>
  <c r="AF587" i="63"/>
  <c r="AH587" i="63" s="1"/>
  <c r="AI582" i="63" s="1"/>
  <c r="F588" i="63"/>
  <c r="J588" i="63"/>
  <c r="K588" i="63" s="1"/>
  <c r="AF588" i="63"/>
  <c r="AH588" i="63" s="1"/>
  <c r="AI568" i="63" s="1"/>
  <c r="F589" i="63"/>
  <c r="J589" i="63"/>
  <c r="K589" i="63" s="1"/>
  <c r="L589" i="63"/>
  <c r="AF589" i="63"/>
  <c r="AH589" i="63" s="1"/>
  <c r="AI583" i="63" s="1"/>
  <c r="F590" i="63"/>
  <c r="J590" i="63"/>
  <c r="AF590" i="63"/>
  <c r="AH590" i="63" s="1"/>
  <c r="AI584" i="63" s="1"/>
  <c r="F591" i="63"/>
  <c r="J591" i="63"/>
  <c r="K591" i="63" s="1"/>
  <c r="AF591" i="63"/>
  <c r="AH591" i="63" s="1"/>
  <c r="AI585" i="63" s="1"/>
  <c r="F592" i="63"/>
  <c r="K592" i="63"/>
  <c r="L592" i="63"/>
  <c r="N592" i="63"/>
  <c r="O592" i="63"/>
  <c r="AF592" i="63"/>
  <c r="AH592" i="63" s="1"/>
  <c r="AI586" i="63" s="1"/>
  <c r="AK592" i="63"/>
  <c r="F593" i="63"/>
  <c r="J593" i="63"/>
  <c r="O593" i="63" s="1"/>
  <c r="AF593" i="63"/>
  <c r="AH593" i="63" s="1"/>
  <c r="AI587" i="63" s="1"/>
  <c r="F594" i="63"/>
  <c r="J594" i="63"/>
  <c r="N594" i="63" s="1"/>
  <c r="AF594" i="63"/>
  <c r="AH594" i="63" s="1"/>
  <c r="AI588" i="63" s="1"/>
  <c r="F595" i="63"/>
  <c r="J595" i="63"/>
  <c r="AF595" i="63"/>
  <c r="AH595" i="63" s="1"/>
  <c r="AI589" i="63" s="1"/>
  <c r="F596" i="63"/>
  <c r="J596" i="63"/>
  <c r="O596" i="63" s="1"/>
  <c r="K596" i="63"/>
  <c r="AF596" i="63"/>
  <c r="AH596" i="63" s="1"/>
  <c r="AI590" i="63" s="1"/>
  <c r="F597" i="63"/>
  <c r="K597" i="63"/>
  <c r="N597" i="63"/>
  <c r="O597" i="63"/>
  <c r="AF597" i="63"/>
  <c r="AH597" i="63" s="1"/>
  <c r="AI591" i="63" s="1"/>
  <c r="AK597" i="63"/>
  <c r="F598" i="63"/>
  <c r="K598" i="63"/>
  <c r="L598" i="63"/>
  <c r="N598" i="63"/>
  <c r="O598" i="63"/>
  <c r="AF598" i="63"/>
  <c r="AH598" i="63" s="1"/>
  <c r="AI592" i="63" s="1"/>
  <c r="AK598" i="63"/>
  <c r="F599" i="63"/>
  <c r="J599" i="63"/>
  <c r="K599" i="63" s="1"/>
  <c r="AF599" i="63"/>
  <c r="AH599" i="63" s="1"/>
  <c r="AI593" i="63" s="1"/>
  <c r="F600" i="63"/>
  <c r="J600" i="63"/>
  <c r="AF600" i="63"/>
  <c r="AH600" i="63" s="1"/>
  <c r="AI594" i="63" s="1"/>
  <c r="F601" i="63"/>
  <c r="J601" i="63"/>
  <c r="N601" i="63" s="1"/>
  <c r="AF601" i="63"/>
  <c r="AH601" i="63"/>
  <c r="AI595" i="63" s="1"/>
  <c r="F602" i="63"/>
  <c r="J602" i="63"/>
  <c r="AF602" i="63"/>
  <c r="AH602" i="63" s="1"/>
  <c r="AI596" i="63" s="1"/>
  <c r="F603" i="63"/>
  <c r="J603" i="63"/>
  <c r="K603" i="63" s="1"/>
  <c r="AF603" i="63"/>
  <c r="AH603" i="63" s="1"/>
  <c r="AI597" i="63" s="1"/>
  <c r="F604" i="63"/>
  <c r="J604" i="63"/>
  <c r="K604" i="63" s="1"/>
  <c r="AF604" i="63"/>
  <c r="AH604" i="63" s="1"/>
  <c r="AI598" i="63" s="1"/>
  <c r="F605" i="63"/>
  <c r="K605" i="63"/>
  <c r="L605" i="63"/>
  <c r="N605" i="63"/>
  <c r="O605" i="63"/>
  <c r="AF605" i="63"/>
  <c r="AH605" i="63"/>
  <c r="AI599" i="63" s="1"/>
  <c r="AK605" i="63"/>
  <c r="F606" i="63"/>
  <c r="J606" i="63"/>
  <c r="AF606" i="63"/>
  <c r="AH606" i="63" s="1"/>
  <c r="AI600" i="63" s="1"/>
  <c r="F607" i="63"/>
  <c r="J607" i="63"/>
  <c r="L607" i="63" s="1"/>
  <c r="AF607" i="63"/>
  <c r="AH607" i="63" s="1"/>
  <c r="AI601" i="63" s="1"/>
  <c r="F608" i="63"/>
  <c r="J608" i="63"/>
  <c r="K608" i="63" s="1"/>
  <c r="AF608" i="63"/>
  <c r="AH608" i="63" s="1"/>
  <c r="AI602" i="63" s="1"/>
  <c r="F609" i="63"/>
  <c r="J609" i="63"/>
  <c r="L609" i="63" s="1"/>
  <c r="AF609" i="63"/>
  <c r="AH609" i="63" s="1"/>
  <c r="AI603" i="63" s="1"/>
  <c r="AI609" i="63"/>
  <c r="F610" i="63"/>
  <c r="J610" i="63"/>
  <c r="K610" i="63" s="1"/>
  <c r="AF610" i="63"/>
  <c r="AH610" i="63" s="1"/>
  <c r="AI604" i="63" s="1"/>
  <c r="F611" i="63"/>
  <c r="J611" i="63"/>
  <c r="L611" i="63" s="1"/>
  <c r="AF611" i="63"/>
  <c r="AH611" i="63" s="1"/>
  <c r="AI605" i="63" s="1"/>
  <c r="F612" i="63"/>
  <c r="J612" i="63"/>
  <c r="K612" i="63" s="1"/>
  <c r="L612" i="63"/>
  <c r="AF612" i="63"/>
  <c r="AH612" i="63" s="1"/>
  <c r="AI606" i="63" s="1"/>
  <c r="F613" i="63"/>
  <c r="J613" i="63"/>
  <c r="L613" i="63" s="1"/>
  <c r="AF613" i="63"/>
  <c r="AH613" i="63" s="1"/>
  <c r="AI607" i="63" s="1"/>
  <c r="F614" i="63"/>
  <c r="K614" i="63"/>
  <c r="L614" i="63"/>
  <c r="N614" i="63"/>
  <c r="O614" i="63"/>
  <c r="AF614" i="63"/>
  <c r="AH614" i="63" s="1"/>
  <c r="AI608" i="63" s="1"/>
  <c r="AK614" i="63"/>
  <c r="F615" i="63"/>
  <c r="J615" i="63"/>
  <c r="K615" i="63" s="1"/>
  <c r="AF615" i="63"/>
  <c r="AH615" i="63" s="1"/>
  <c r="AI610" i="63" s="1"/>
  <c r="F616" i="63"/>
  <c r="J616" i="63"/>
  <c r="L616" i="63" s="1"/>
  <c r="AF616" i="63"/>
  <c r="AH616" i="63" s="1"/>
  <c r="AI611" i="63" s="1"/>
  <c r="F617" i="63"/>
  <c r="J617" i="63"/>
  <c r="L617" i="63" s="1"/>
  <c r="AF617" i="63"/>
  <c r="AH617" i="63" s="1"/>
  <c r="AI612" i="63" s="1"/>
  <c r="F618" i="63"/>
  <c r="J618" i="63"/>
  <c r="AF618" i="63"/>
  <c r="AH618" i="63" s="1"/>
  <c r="AI613" i="63" s="1"/>
  <c r="F619" i="63"/>
  <c r="J619" i="63"/>
  <c r="L619" i="63" s="1"/>
  <c r="AF619" i="63"/>
  <c r="AH619" i="63" s="1"/>
  <c r="AI614" i="63" s="1"/>
  <c r="F620" i="63"/>
  <c r="J620" i="63"/>
  <c r="K620" i="63" s="1"/>
  <c r="AF620" i="63"/>
  <c r="AH620" i="63" s="1"/>
  <c r="F621" i="63"/>
  <c r="J621" i="63"/>
  <c r="K621" i="63" s="1"/>
  <c r="AF621" i="63"/>
  <c r="AH621" i="63" s="1"/>
  <c r="AI615" i="63" s="1"/>
  <c r="F622" i="63"/>
  <c r="J622" i="63"/>
  <c r="AF622" i="63"/>
  <c r="AH622" i="63"/>
  <c r="AI616" i="63" s="1"/>
  <c r="F623" i="63"/>
  <c r="J623" i="63"/>
  <c r="AF623" i="63"/>
  <c r="AH623" i="63" s="1"/>
  <c r="AI617" i="63" s="1"/>
  <c r="F624" i="63"/>
  <c r="J624" i="63"/>
  <c r="AF624" i="63"/>
  <c r="AH624" i="63" s="1"/>
  <c r="AI618" i="63" s="1"/>
  <c r="F625" i="63"/>
  <c r="J625" i="63"/>
  <c r="L625" i="63" s="1"/>
  <c r="K625" i="63"/>
  <c r="AF625" i="63"/>
  <c r="AH625" i="63" s="1"/>
  <c r="AI619" i="63" s="1"/>
  <c r="F626" i="63"/>
  <c r="J626" i="63"/>
  <c r="K626" i="63" s="1"/>
  <c r="L626" i="63"/>
  <c r="AF626" i="63"/>
  <c r="AH626" i="63" s="1"/>
  <c r="AI620" i="63" s="1"/>
  <c r="F627" i="63"/>
  <c r="J627" i="63"/>
  <c r="K627" i="63" s="1"/>
  <c r="AF627" i="63"/>
  <c r="AH627" i="63" s="1"/>
  <c r="AI621" i="63" s="1"/>
  <c r="F628" i="63"/>
  <c r="J628" i="63"/>
  <c r="K628" i="63"/>
  <c r="L628" i="63"/>
  <c r="AF628" i="63"/>
  <c r="AH628" i="63" s="1"/>
  <c r="AI622" i="63" s="1"/>
  <c r="F629" i="63"/>
  <c r="J629" i="63"/>
  <c r="L629" i="63" s="1"/>
  <c r="AF629" i="63"/>
  <c r="AH629" i="63" s="1"/>
  <c r="AI623" i="63" s="1"/>
  <c r="F630" i="63"/>
  <c r="J630" i="63"/>
  <c r="K630" i="63"/>
  <c r="AF630" i="63"/>
  <c r="AH630" i="63" s="1"/>
  <c r="AI624" i="63" s="1"/>
  <c r="F631" i="63"/>
  <c r="J631" i="63"/>
  <c r="K631" i="63" s="1"/>
  <c r="AF631" i="63"/>
  <c r="AH631" i="63" s="1"/>
  <c r="AI625" i="63" s="1"/>
  <c r="F632" i="63"/>
  <c r="K632" i="63"/>
  <c r="L632" i="63"/>
  <c r="N632" i="63"/>
  <c r="O632" i="63"/>
  <c r="AK632" i="63"/>
  <c r="F633" i="63"/>
  <c r="J633" i="63"/>
  <c r="AF633" i="63"/>
  <c r="AH633" i="63" s="1"/>
  <c r="AI626" i="63" s="1"/>
  <c r="F634" i="63"/>
  <c r="J634" i="63"/>
  <c r="K634" i="63" s="1"/>
  <c r="AF634" i="63"/>
  <c r="AH634" i="63" s="1"/>
  <c r="AI627" i="63" s="1"/>
  <c r="F635" i="63"/>
  <c r="J635" i="63"/>
  <c r="K635" i="63" s="1"/>
  <c r="AF635" i="63"/>
  <c r="AH635" i="63" s="1"/>
  <c r="AI628" i="63" s="1"/>
  <c r="F636" i="63"/>
  <c r="J636" i="63"/>
  <c r="L636" i="63" s="1"/>
  <c r="AF636" i="63"/>
  <c r="AH636" i="63" s="1"/>
  <c r="AI629" i="63" s="1"/>
  <c r="F637" i="63"/>
  <c r="J637" i="63"/>
  <c r="AF637" i="63"/>
  <c r="AH637" i="63" s="1"/>
  <c r="AI630" i="63" s="1"/>
  <c r="AI637" i="63"/>
  <c r="F638" i="63"/>
  <c r="J638" i="63"/>
  <c r="K638" i="63" s="1"/>
  <c r="AF638" i="63"/>
  <c r="AH638" i="63"/>
  <c r="AI631" i="63" s="1"/>
  <c r="F639" i="63"/>
  <c r="J639" i="63"/>
  <c r="AF639" i="63"/>
  <c r="AH639" i="63" s="1"/>
  <c r="AI633" i="63" s="1"/>
  <c r="F640" i="63"/>
  <c r="J640" i="63"/>
  <c r="AF640" i="63"/>
  <c r="AH640" i="63" s="1"/>
  <c r="AI634" i="63" s="1"/>
  <c r="F641" i="63"/>
  <c r="J641" i="63"/>
  <c r="K641" i="63" s="1"/>
  <c r="AF641" i="63"/>
  <c r="AH641" i="63" s="1"/>
  <c r="AI635" i="63" s="1"/>
  <c r="F642" i="63"/>
  <c r="J642" i="63"/>
  <c r="K642" i="63" s="1"/>
  <c r="AF642" i="63"/>
  <c r="AH642" i="63" s="1"/>
  <c r="AI636" i="63" s="1"/>
  <c r="F643" i="63"/>
  <c r="J643" i="63"/>
  <c r="L643" i="63" s="1"/>
  <c r="AF643" i="63"/>
  <c r="AH643" i="63" s="1"/>
  <c r="AI638" i="63" s="1"/>
  <c r="F644" i="63"/>
  <c r="J644" i="63"/>
  <c r="K644" i="63" s="1"/>
  <c r="L644" i="63"/>
  <c r="AF644" i="63"/>
  <c r="AH644" i="63" s="1"/>
  <c r="AI639" i="63" s="1"/>
  <c r="F645" i="63"/>
  <c r="J645" i="63"/>
  <c r="AF645" i="63"/>
  <c r="AH645" i="63" s="1"/>
  <c r="AI640" i="63" s="1"/>
  <c r="F646" i="63"/>
  <c r="J646" i="63"/>
  <c r="AF646" i="63"/>
  <c r="AH646" i="63" s="1"/>
  <c r="AI641" i="63" s="1"/>
  <c r="F647" i="63"/>
  <c r="J647" i="63"/>
  <c r="AF647" i="63"/>
  <c r="AH647" i="63" s="1"/>
  <c r="AI642" i="63" s="1"/>
  <c r="AI647" i="63"/>
  <c r="F648" i="63"/>
  <c r="J648" i="63"/>
  <c r="K648" i="63" s="1"/>
  <c r="L648" i="63"/>
  <c r="AF648" i="63"/>
  <c r="AH648" i="63" s="1"/>
  <c r="F649" i="63"/>
  <c r="K649" i="63"/>
  <c r="L649" i="63"/>
  <c r="N649" i="63"/>
  <c r="O649" i="63"/>
  <c r="AF649" i="63"/>
  <c r="AH649" i="63" s="1"/>
  <c r="AI643" i="63" s="1"/>
  <c r="AK649" i="63"/>
  <c r="F650" i="63"/>
  <c r="J650" i="63"/>
  <c r="K650" i="63" s="1"/>
  <c r="AF650" i="63"/>
  <c r="AH650" i="63" s="1"/>
  <c r="AI644" i="63" s="1"/>
  <c r="F651" i="63"/>
  <c r="J651" i="63"/>
  <c r="K651" i="63" s="1"/>
  <c r="AF651" i="63"/>
  <c r="AH651" i="63" s="1"/>
  <c r="AI645" i="63" s="1"/>
  <c r="F652" i="63"/>
  <c r="K652" i="63"/>
  <c r="L652" i="63"/>
  <c r="N652" i="63"/>
  <c r="O652" i="63"/>
  <c r="AK652" i="63"/>
  <c r="F653" i="63"/>
  <c r="J653" i="63"/>
  <c r="F654" i="63"/>
  <c r="J654" i="63"/>
  <c r="L654" i="63" s="1"/>
  <c r="F655" i="63"/>
  <c r="J655" i="63"/>
  <c r="K655" i="63" s="1"/>
  <c r="F656" i="63"/>
  <c r="J656" i="63"/>
  <c r="K656" i="63" s="1"/>
  <c r="F657" i="63"/>
  <c r="J657" i="63"/>
  <c r="F658" i="63"/>
  <c r="J658" i="63"/>
  <c r="L658" i="63" s="1"/>
  <c r="F659" i="63"/>
  <c r="J659" i="63"/>
  <c r="L659" i="63" s="1"/>
  <c r="F660" i="63"/>
  <c r="J660" i="63"/>
  <c r="L660" i="63" s="1"/>
  <c r="F661" i="63"/>
  <c r="K661" i="63"/>
  <c r="L661" i="63"/>
  <c r="N661" i="63"/>
  <c r="O661" i="63"/>
  <c r="AA661" i="63" s="1"/>
  <c r="AB661" i="63" s="1"/>
  <c r="AK661" i="63"/>
  <c r="F662" i="63"/>
  <c r="J662" i="63"/>
  <c r="L662" i="63" s="1"/>
  <c r="F663" i="63"/>
  <c r="J663" i="63"/>
  <c r="L663" i="63" s="1"/>
  <c r="F664" i="63"/>
  <c r="J664" i="63"/>
  <c r="F665" i="63"/>
  <c r="J665" i="63"/>
  <c r="L665" i="63" s="1"/>
  <c r="F666" i="63"/>
  <c r="J666" i="63"/>
  <c r="L666" i="63" s="1"/>
  <c r="F667" i="63"/>
  <c r="J667" i="63"/>
  <c r="K667" i="63" s="1"/>
  <c r="F668" i="63"/>
  <c r="J668" i="63"/>
  <c r="K668" i="63" s="1"/>
  <c r="L668" i="63"/>
  <c r="F669" i="63"/>
  <c r="J669" i="63"/>
  <c r="L669" i="63" s="1"/>
  <c r="F670" i="63"/>
  <c r="J670" i="63"/>
  <c r="F671" i="63"/>
  <c r="J671" i="63"/>
  <c r="K671" i="63" s="1"/>
  <c r="F672" i="63"/>
  <c r="K672" i="63"/>
  <c r="L672" i="63"/>
  <c r="N672" i="63"/>
  <c r="O672" i="63"/>
  <c r="AK672" i="63"/>
  <c r="F673" i="63"/>
  <c r="K673" i="63"/>
  <c r="L673" i="63"/>
  <c r="N673" i="63"/>
  <c r="O673" i="63"/>
  <c r="AF673" i="63"/>
  <c r="AH673" i="63" s="1"/>
  <c r="AI573" i="63" s="1"/>
  <c r="AK673" i="63"/>
  <c r="F674" i="63"/>
  <c r="K674" i="63"/>
  <c r="L674" i="63"/>
  <c r="N674" i="63"/>
  <c r="O674" i="63"/>
  <c r="AK674" i="63"/>
  <c r="F675" i="63"/>
  <c r="K675" i="63"/>
  <c r="L675" i="63"/>
  <c r="N675" i="63"/>
  <c r="O675" i="63"/>
  <c r="AK675" i="63"/>
  <c r="K676" i="63"/>
  <c r="L676" i="63"/>
  <c r="N676" i="63"/>
  <c r="O676" i="63"/>
  <c r="AK676" i="63"/>
  <c r="K677" i="63"/>
  <c r="L677" i="63"/>
  <c r="N677" i="63"/>
  <c r="O677" i="63"/>
  <c r="AK677" i="63"/>
  <c r="F678" i="63"/>
  <c r="J678" i="63"/>
  <c r="AF678" i="63"/>
  <c r="AH678" i="63" s="1"/>
  <c r="AI666" i="63" s="1"/>
  <c r="F679" i="63"/>
  <c r="K679" i="63"/>
  <c r="L679" i="63"/>
  <c r="N679" i="63"/>
  <c r="O679" i="63"/>
  <c r="AA679" i="63" s="1"/>
  <c r="AB679" i="63" s="1"/>
  <c r="AF679" i="63"/>
  <c r="AH679" i="63" s="1"/>
  <c r="AI668" i="63" s="1"/>
  <c r="AK679" i="63"/>
  <c r="K680" i="63"/>
  <c r="L680" i="63"/>
  <c r="N680" i="63"/>
  <c r="O680" i="63"/>
  <c r="AK680" i="63"/>
  <c r="K681" i="63"/>
  <c r="L681" i="63"/>
  <c r="N681" i="63"/>
  <c r="O681" i="63"/>
  <c r="AK681" i="63"/>
  <c r="K682" i="63"/>
  <c r="L682" i="63"/>
  <c r="N682" i="63"/>
  <c r="O682" i="63"/>
  <c r="R682" i="63" s="1"/>
  <c r="S682" i="63" s="1"/>
  <c r="V682" i="63" s="1"/>
  <c r="AK682" i="63"/>
  <c r="K683" i="63"/>
  <c r="L683" i="63"/>
  <c r="N683" i="63"/>
  <c r="O683" i="63"/>
  <c r="AK683" i="63"/>
  <c r="F684" i="63"/>
  <c r="J684" i="63"/>
  <c r="AK684" i="63" s="1"/>
  <c r="AF684" i="63"/>
  <c r="AH684" i="63" s="1"/>
  <c r="K685" i="63"/>
  <c r="L685" i="63"/>
  <c r="O685" i="63"/>
  <c r="S685" i="63" s="1"/>
  <c r="T685" i="63" s="1"/>
  <c r="W685" i="63" s="1"/>
  <c r="P685" i="63"/>
  <c r="AK685" i="63"/>
  <c r="K686" i="63"/>
  <c r="L686" i="63"/>
  <c r="O686" i="63"/>
  <c r="P686" i="63"/>
  <c r="AK686" i="63"/>
  <c r="K687" i="63"/>
  <c r="L687" i="63"/>
  <c r="O687" i="63"/>
  <c r="P687" i="63"/>
  <c r="AK687" i="63"/>
  <c r="K688" i="63"/>
  <c r="L688" i="63"/>
  <c r="O688" i="63"/>
  <c r="S688" i="63" s="1"/>
  <c r="T688" i="63" s="1"/>
  <c r="W688" i="63" s="1"/>
  <c r="P688" i="63"/>
  <c r="AK688" i="63"/>
  <c r="K689" i="63"/>
  <c r="O689" i="63"/>
  <c r="P689" i="63"/>
  <c r="AK689" i="63"/>
  <c r="K690" i="63"/>
  <c r="O690" i="63"/>
  <c r="P690" i="63"/>
  <c r="AK690" i="63"/>
  <c r="K691" i="63"/>
  <c r="O691" i="63"/>
  <c r="P691" i="63"/>
  <c r="AK691" i="63"/>
  <c r="F692" i="63"/>
  <c r="K692" i="63"/>
  <c r="L692" i="63"/>
  <c r="N692" i="63"/>
  <c r="O692" i="63"/>
  <c r="AF692" i="63"/>
  <c r="AH692" i="63" s="1"/>
  <c r="AI692" i="63" s="1"/>
  <c r="AK692" i="63"/>
  <c r="K693" i="63"/>
  <c r="O693" i="63"/>
  <c r="P693" i="63"/>
  <c r="AK693" i="63"/>
  <c r="K694" i="63"/>
  <c r="O694" i="63"/>
  <c r="P694" i="63"/>
  <c r="AK694" i="63"/>
  <c r="K695" i="63"/>
  <c r="O695" i="63"/>
  <c r="P695" i="63"/>
  <c r="AK695" i="63"/>
  <c r="K696" i="63"/>
  <c r="O696" i="63"/>
  <c r="S696" i="63" s="1"/>
  <c r="T696" i="63" s="1"/>
  <c r="W696" i="63" s="1"/>
  <c r="P696" i="63"/>
  <c r="AK696" i="63"/>
  <c r="K697" i="63"/>
  <c r="O697" i="63"/>
  <c r="P697" i="63"/>
  <c r="AK697" i="63"/>
  <c r="F698" i="63"/>
  <c r="K698" i="63"/>
  <c r="L698" i="63"/>
  <c r="O698" i="63"/>
  <c r="P698" i="63"/>
  <c r="AK698" i="63"/>
  <c r="K699" i="63"/>
  <c r="L699" i="63"/>
  <c r="O699" i="63"/>
  <c r="P699" i="63"/>
  <c r="AK699" i="63"/>
  <c r="K700" i="63"/>
  <c r="L700" i="63"/>
  <c r="O700" i="63"/>
  <c r="P700" i="63"/>
  <c r="AK700" i="63"/>
  <c r="K701" i="63"/>
  <c r="L701" i="63"/>
  <c r="O701" i="63"/>
  <c r="P701" i="63"/>
  <c r="AK701" i="63"/>
  <c r="K702" i="63"/>
  <c r="L702" i="63"/>
  <c r="O702" i="63"/>
  <c r="P702" i="63"/>
  <c r="AK702" i="63"/>
  <c r="K703" i="63"/>
  <c r="L703" i="63"/>
  <c r="O703" i="63"/>
  <c r="P703" i="63"/>
  <c r="AK703" i="63"/>
  <c r="K704" i="63"/>
  <c r="L704" i="63"/>
  <c r="O704" i="63"/>
  <c r="P704" i="63"/>
  <c r="AK704" i="63"/>
  <c r="K705" i="63"/>
  <c r="L705" i="63"/>
  <c r="O705" i="63"/>
  <c r="P705" i="63"/>
  <c r="AK705" i="63"/>
  <c r="K706" i="63"/>
  <c r="L706" i="63"/>
  <c r="O706" i="63"/>
  <c r="P706" i="63"/>
  <c r="AK706" i="63"/>
  <c r="M707" i="63"/>
  <c r="P707" i="63"/>
  <c r="Q707" i="63"/>
  <c r="F709" i="63"/>
  <c r="K709" i="63"/>
  <c r="N709" i="63"/>
  <c r="O709" i="63"/>
  <c r="AK709" i="63"/>
  <c r="F710" i="63"/>
  <c r="K710" i="63"/>
  <c r="L710" i="63"/>
  <c r="N710" i="63"/>
  <c r="O710" i="63"/>
  <c r="AK710" i="63"/>
  <c r="F711" i="63"/>
  <c r="J711" i="63"/>
  <c r="K711" i="63" s="1"/>
  <c r="N711" i="63"/>
  <c r="AF711" i="63"/>
  <c r="AH711" i="63" s="1"/>
  <c r="AI669" i="63" s="1"/>
  <c r="AK711" i="63"/>
  <c r="F712" i="63"/>
  <c r="J712" i="63"/>
  <c r="N712" i="63" s="1"/>
  <c r="AF712" i="63"/>
  <c r="AH712" i="63" s="1"/>
  <c r="AI670" i="63" s="1"/>
  <c r="F713" i="63"/>
  <c r="J713" i="63"/>
  <c r="AK713" i="63" s="1"/>
  <c r="AF713" i="63"/>
  <c r="AH713" i="63" s="1"/>
  <c r="AI671" i="63" s="1"/>
  <c r="F714" i="63"/>
  <c r="J714" i="63"/>
  <c r="K714" i="63" s="1"/>
  <c r="AF714" i="63"/>
  <c r="AH714" i="63" s="1"/>
  <c r="AI678" i="63" s="1"/>
  <c r="F715" i="63"/>
  <c r="J715" i="63"/>
  <c r="N715" i="63" s="1"/>
  <c r="AF715" i="63"/>
  <c r="AH715" i="63" s="1"/>
  <c r="AI707" i="63" s="1"/>
  <c r="F716" i="63"/>
  <c r="J716" i="63"/>
  <c r="AF716" i="63"/>
  <c r="AH716" i="63" s="1"/>
  <c r="F717" i="63"/>
  <c r="J717" i="63"/>
  <c r="N717" i="63"/>
  <c r="AF717" i="63"/>
  <c r="AH717" i="63"/>
  <c r="AI711" i="63" s="1"/>
  <c r="F718" i="63"/>
  <c r="J718" i="63"/>
  <c r="AF718" i="63"/>
  <c r="AH718" i="63" s="1"/>
  <c r="AI712" i="63" s="1"/>
  <c r="AI718" i="63"/>
  <c r="F719" i="63"/>
  <c r="J719" i="63"/>
  <c r="N719" i="63" s="1"/>
  <c r="F720" i="63"/>
  <c r="J720" i="63"/>
  <c r="K720" i="63" s="1"/>
  <c r="AF720" i="63"/>
  <c r="AH720" i="63" s="1"/>
  <c r="F721" i="63"/>
  <c r="J721" i="63"/>
  <c r="N721" i="63" s="1"/>
  <c r="AF721" i="63"/>
  <c r="AH721" i="63" s="1"/>
  <c r="F722" i="63"/>
  <c r="J722" i="63"/>
  <c r="L722" i="63" s="1"/>
  <c r="F723" i="63"/>
  <c r="J723" i="63"/>
  <c r="L723" i="63" s="1"/>
  <c r="AF723" i="63"/>
  <c r="AH723" i="63"/>
  <c r="AI715" i="63" s="1"/>
  <c r="F724" i="63"/>
  <c r="J724" i="63"/>
  <c r="AF724" i="63"/>
  <c r="AH724" i="63" s="1"/>
  <c r="AI716" i="63" s="1"/>
  <c r="F725" i="63"/>
  <c r="J725" i="63"/>
  <c r="L725" i="63" s="1"/>
  <c r="AF725" i="63"/>
  <c r="AH725" i="63" s="1"/>
  <c r="AI717" i="63" s="1"/>
  <c r="AI725" i="63"/>
  <c r="F726" i="63"/>
  <c r="K726" i="63"/>
  <c r="L726" i="63"/>
  <c r="N726" i="63"/>
  <c r="O726" i="63"/>
  <c r="AF726" i="63"/>
  <c r="AH726" i="63" s="1"/>
  <c r="AI719" i="63" s="1"/>
  <c r="AI726" i="63"/>
  <c r="AK726" i="63"/>
  <c r="F727" i="63"/>
  <c r="J727" i="63"/>
  <c r="L727" i="63" s="1"/>
  <c r="AF727" i="63"/>
  <c r="AH727" i="63" s="1"/>
  <c r="AI722" i="63" s="1"/>
  <c r="F728" i="63"/>
  <c r="J728" i="63"/>
  <c r="AF728" i="63"/>
  <c r="AH728" i="63" s="1"/>
  <c r="AI723" i="63" s="1"/>
  <c r="F729" i="63"/>
  <c r="J729" i="63"/>
  <c r="K729" i="63" s="1"/>
  <c r="AF729" i="63"/>
  <c r="AH729" i="63" s="1"/>
  <c r="AI724" i="63" s="1"/>
  <c r="F730" i="63"/>
  <c r="J730" i="63"/>
  <c r="K730" i="63" s="1"/>
  <c r="AF730" i="63"/>
  <c r="AH730" i="63" s="1"/>
  <c r="F731" i="63"/>
  <c r="J731" i="63"/>
  <c r="AF731" i="63"/>
  <c r="AH731" i="63" s="1"/>
  <c r="AI727" i="63" s="1"/>
  <c r="F732" i="63"/>
  <c r="J732" i="63"/>
  <c r="AF732" i="63"/>
  <c r="AH732" i="63"/>
  <c r="AI728" i="63" s="1"/>
  <c r="F733" i="63"/>
  <c r="J733" i="63"/>
  <c r="L733" i="63" s="1"/>
  <c r="AF733" i="63"/>
  <c r="AH733" i="63" s="1"/>
  <c r="AI729" i="63" s="1"/>
  <c r="F734" i="63"/>
  <c r="J734" i="63"/>
  <c r="AF734" i="63"/>
  <c r="AH734" i="63" s="1"/>
  <c r="F735" i="63"/>
  <c r="J735" i="63"/>
  <c r="AF735" i="63"/>
  <c r="AH735" i="63" s="1"/>
  <c r="AI730" i="63" s="1"/>
  <c r="F736" i="63"/>
  <c r="J736" i="63"/>
  <c r="K736" i="63" s="1"/>
  <c r="AF736" i="63"/>
  <c r="AH736" i="63" s="1"/>
  <c r="F737" i="63"/>
  <c r="J737" i="63"/>
  <c r="K737" i="63" s="1"/>
  <c r="AF737" i="63"/>
  <c r="AH737" i="63" s="1"/>
  <c r="AI731" i="63" s="1"/>
  <c r="F738" i="63"/>
  <c r="J738" i="63"/>
  <c r="AF738" i="63"/>
  <c r="AH738" i="63" s="1"/>
  <c r="AI732" i="63" s="1"/>
  <c r="F739" i="63"/>
  <c r="J739" i="63"/>
  <c r="K739" i="63"/>
  <c r="L739" i="63"/>
  <c r="AF739" i="63"/>
  <c r="AH739" i="63" s="1"/>
  <c r="AI733" i="63" s="1"/>
  <c r="F740" i="63"/>
  <c r="J740" i="63"/>
  <c r="L740" i="63" s="1"/>
  <c r="AF740" i="63"/>
  <c r="AH740" i="63" s="1"/>
  <c r="AI734" i="63" s="1"/>
  <c r="AI740" i="63"/>
  <c r="F741" i="63"/>
  <c r="J741" i="63"/>
  <c r="K741" i="63" s="1"/>
  <c r="AF741" i="63"/>
  <c r="AH741" i="63" s="1"/>
  <c r="AI735" i="63" s="1"/>
  <c r="F742" i="63"/>
  <c r="J742" i="63"/>
  <c r="L742" i="63" s="1"/>
  <c r="AF742" i="63"/>
  <c r="AH742" i="63" s="1"/>
  <c r="AI736" i="63" s="1"/>
  <c r="F743" i="63"/>
  <c r="J743" i="63"/>
  <c r="AF743" i="63"/>
  <c r="AH743" i="63" s="1"/>
  <c r="AI737" i="63" s="1"/>
  <c r="AI743" i="63"/>
  <c r="F744" i="63"/>
  <c r="J744" i="63"/>
  <c r="L744" i="63" s="1"/>
  <c r="AF744" i="63"/>
  <c r="AH744" i="63" s="1"/>
  <c r="AI738" i="63" s="1"/>
  <c r="AI744" i="63"/>
  <c r="F745" i="63"/>
  <c r="J745" i="63"/>
  <c r="K745" i="63" s="1"/>
  <c r="AF745" i="63"/>
  <c r="AH745" i="63" s="1"/>
  <c r="AI739" i="63" s="1"/>
  <c r="AI745" i="63"/>
  <c r="F746" i="63"/>
  <c r="K746" i="63"/>
  <c r="L746" i="63"/>
  <c r="N746" i="63"/>
  <c r="O746" i="63"/>
  <c r="AK746" i="63"/>
  <c r="F747" i="63"/>
  <c r="K747" i="63"/>
  <c r="L747" i="63"/>
  <c r="N747" i="63"/>
  <c r="O747" i="63"/>
  <c r="AK747" i="63"/>
  <c r="F748" i="63"/>
  <c r="K748" i="63"/>
  <c r="L748" i="63"/>
  <c r="N748" i="63"/>
  <c r="O748" i="63"/>
  <c r="AF748" i="63"/>
  <c r="AH748" i="63" s="1"/>
  <c r="AI741" i="63" s="1"/>
  <c r="AI748" i="63"/>
  <c r="AK748" i="63"/>
  <c r="F749" i="63"/>
  <c r="K749" i="63"/>
  <c r="L749" i="63"/>
  <c r="N749" i="63"/>
  <c r="O749" i="63"/>
  <c r="AF749" i="63"/>
  <c r="AH749" i="63" s="1"/>
  <c r="AI742" i="63" s="1"/>
  <c r="AI749" i="63"/>
  <c r="AK749" i="63"/>
  <c r="F750" i="63"/>
  <c r="J750" i="63"/>
  <c r="L750" i="63" s="1"/>
  <c r="AF750" i="63"/>
  <c r="AH750" i="63" s="1"/>
  <c r="AI750" i="63" s="1"/>
  <c r="K751" i="63"/>
  <c r="L751" i="63"/>
  <c r="O751" i="63"/>
  <c r="P751" i="63"/>
  <c r="AK751" i="63"/>
  <c r="K752" i="63"/>
  <c r="L752" i="63"/>
  <c r="O752" i="63"/>
  <c r="P752" i="63"/>
  <c r="AK752" i="63"/>
  <c r="K753" i="63"/>
  <c r="L753" i="63"/>
  <c r="O753" i="63"/>
  <c r="P753" i="63"/>
  <c r="AK753" i="63"/>
  <c r="K754" i="63"/>
  <c r="O754" i="63"/>
  <c r="P754" i="63"/>
  <c r="AI754" i="63"/>
  <c r="AK754" i="63"/>
  <c r="K755" i="63"/>
  <c r="O755" i="63"/>
  <c r="P755" i="63"/>
  <c r="AI755" i="63"/>
  <c r="AK755" i="63"/>
  <c r="K756" i="63"/>
  <c r="O756" i="63"/>
  <c r="P756" i="63"/>
  <c r="S756" i="63" s="1"/>
  <c r="T756" i="63" s="1"/>
  <c r="W756" i="63" s="1"/>
  <c r="AI756" i="63"/>
  <c r="AK756" i="63"/>
  <c r="F757" i="63"/>
  <c r="K757" i="63"/>
  <c r="L757" i="63"/>
  <c r="N757" i="63"/>
  <c r="O757" i="63"/>
  <c r="AF757" i="63"/>
  <c r="AH757" i="63" s="1"/>
  <c r="AI757" i="63" s="1"/>
  <c r="AK757" i="63"/>
  <c r="O758" i="63"/>
  <c r="P758" i="63"/>
  <c r="AK758" i="63"/>
  <c r="Q759" i="63"/>
  <c r="F761" i="63"/>
  <c r="K761" i="63"/>
  <c r="N761" i="63"/>
  <c r="O761" i="63"/>
  <c r="AK761" i="63"/>
  <c r="F762" i="63"/>
  <c r="K762" i="63"/>
  <c r="L762" i="63"/>
  <c r="N762" i="63"/>
  <c r="O762" i="63"/>
  <c r="AF762" i="63"/>
  <c r="AH762" i="63" s="1"/>
  <c r="AK762" i="63"/>
  <c r="F763" i="63"/>
  <c r="J763" i="63"/>
  <c r="L763" i="63" s="1"/>
  <c r="AF763" i="63"/>
  <c r="AH763" i="63" s="1"/>
  <c r="AI763" i="63"/>
  <c r="F764" i="63"/>
  <c r="K764" i="63"/>
  <c r="L764" i="63"/>
  <c r="N764" i="63"/>
  <c r="R764" i="63" s="1"/>
  <c r="S764" i="63" s="1"/>
  <c r="V764" i="63" s="1"/>
  <c r="O764" i="63"/>
  <c r="AF764" i="63"/>
  <c r="AH764" i="63" s="1"/>
  <c r="AI764" i="63" s="1"/>
  <c r="AK764" i="63"/>
  <c r="F765" i="63"/>
  <c r="J765" i="63"/>
  <c r="O765" i="63" s="1"/>
  <c r="AF765" i="63"/>
  <c r="AH765" i="63" s="1"/>
  <c r="AI646" i="63" s="1"/>
  <c r="AK765" i="63"/>
  <c r="F766" i="63"/>
  <c r="J766" i="63"/>
  <c r="O766" i="63" s="1"/>
  <c r="AF766" i="63"/>
  <c r="AH766" i="63" s="1"/>
  <c r="AI759" i="63" s="1"/>
  <c r="F767" i="63"/>
  <c r="K767" i="63"/>
  <c r="L767" i="63"/>
  <c r="N767" i="63"/>
  <c r="O767" i="63"/>
  <c r="AF767" i="63"/>
  <c r="AH767" i="63" s="1"/>
  <c r="AI761" i="63" s="1"/>
  <c r="AK767" i="63"/>
  <c r="K768" i="63"/>
  <c r="L768" i="63"/>
  <c r="O768" i="63"/>
  <c r="P768" i="63"/>
  <c r="AK768" i="63"/>
  <c r="K769" i="63"/>
  <c r="L769" i="63"/>
  <c r="O769" i="63"/>
  <c r="P769" i="63"/>
  <c r="AK769" i="63"/>
  <c r="K770" i="63"/>
  <c r="L770" i="63"/>
  <c r="O770" i="63"/>
  <c r="P770" i="63"/>
  <c r="AK770" i="63"/>
  <c r="K771" i="63"/>
  <c r="L771" i="63"/>
  <c r="O771" i="63"/>
  <c r="P771" i="63"/>
  <c r="AK771" i="63"/>
  <c r="M772" i="63"/>
  <c r="P772" i="63"/>
  <c r="Q772" i="63"/>
  <c r="F774" i="63"/>
  <c r="K774" i="63"/>
  <c r="L774" i="63"/>
  <c r="N774" i="63"/>
  <c r="O774" i="63"/>
  <c r="AF774" i="63"/>
  <c r="AH774" i="63" s="1"/>
  <c r="AK774" i="63"/>
  <c r="F775" i="63"/>
  <c r="K775" i="63"/>
  <c r="L775" i="63"/>
  <c r="N775" i="63"/>
  <c r="O775" i="63"/>
  <c r="AF775" i="63"/>
  <c r="AH775" i="63" s="1"/>
  <c r="AI762" i="63" s="1"/>
  <c r="AI775" i="63"/>
  <c r="AK775" i="63"/>
  <c r="F776" i="63"/>
  <c r="K776" i="63"/>
  <c r="L776" i="63"/>
  <c r="N776" i="63"/>
  <c r="O776" i="63"/>
  <c r="AF776" i="63"/>
  <c r="AH776" i="63" s="1"/>
  <c r="AI766" i="63" s="1"/>
  <c r="AK776" i="63"/>
  <c r="F777" i="63"/>
  <c r="K777" i="63"/>
  <c r="L777" i="63"/>
  <c r="N777" i="63"/>
  <c r="O777" i="63"/>
  <c r="AA777" i="63" s="1"/>
  <c r="AB777" i="63" s="1"/>
  <c r="AF777" i="63"/>
  <c r="AH777" i="63" s="1"/>
  <c r="AI767" i="63" s="1"/>
  <c r="AK777" i="63"/>
  <c r="F778" i="63"/>
  <c r="K778" i="63"/>
  <c r="L778" i="63"/>
  <c r="N778" i="63"/>
  <c r="O778" i="63"/>
  <c r="AF778" i="63"/>
  <c r="AH778" i="63" s="1"/>
  <c r="AI778" i="63"/>
  <c r="AK778" i="63"/>
  <c r="F779" i="63"/>
  <c r="J779" i="63"/>
  <c r="K779" i="63" s="1"/>
  <c r="AF779" i="63"/>
  <c r="AH779" i="63" s="1"/>
  <c r="F780" i="63"/>
  <c r="J780" i="63"/>
  <c r="O780" i="63" s="1"/>
  <c r="AF780" i="63"/>
  <c r="AH780" i="63" s="1"/>
  <c r="F781" i="63"/>
  <c r="J781" i="63"/>
  <c r="O781" i="63" s="1"/>
  <c r="AF781" i="63"/>
  <c r="AH781" i="63" s="1"/>
  <c r="F782" i="63"/>
  <c r="J782" i="63"/>
  <c r="O782" i="63" s="1"/>
  <c r="AF782" i="63"/>
  <c r="AH782" i="63" s="1"/>
  <c r="AI776" i="63" s="1"/>
  <c r="AI782" i="63"/>
  <c r="F783" i="63"/>
  <c r="J783" i="63"/>
  <c r="K783" i="63" s="1"/>
  <c r="AF783" i="63"/>
  <c r="AH783" i="63" s="1"/>
  <c r="AI777" i="63" s="1"/>
  <c r="AI783" i="63"/>
  <c r="F784" i="63"/>
  <c r="K784" i="63"/>
  <c r="L784" i="63"/>
  <c r="N784" i="63"/>
  <c r="O784" i="63"/>
  <c r="AF784" i="63"/>
  <c r="AH784" i="63" s="1"/>
  <c r="AI779" i="63" s="1"/>
  <c r="AK784" i="63"/>
  <c r="F785" i="63"/>
  <c r="J785" i="63"/>
  <c r="O785" i="63" s="1"/>
  <c r="AF785" i="63"/>
  <c r="AH785" i="63" s="1"/>
  <c r="F786" i="63"/>
  <c r="J786" i="63"/>
  <c r="AF786" i="63"/>
  <c r="AH786" i="63" s="1"/>
  <c r="AI780" i="63" s="1"/>
  <c r="F787" i="63"/>
  <c r="J787" i="63"/>
  <c r="AF787" i="63"/>
  <c r="AH787" i="63" s="1"/>
  <c r="AI781" i="63" s="1"/>
  <c r="F788" i="63"/>
  <c r="J788" i="63"/>
  <c r="O788" i="63" s="1"/>
  <c r="AF788" i="63"/>
  <c r="AH788" i="63" s="1"/>
  <c r="F789" i="63"/>
  <c r="J789" i="63"/>
  <c r="K789" i="63" s="1"/>
  <c r="AF789" i="63"/>
  <c r="AH789" i="63" s="1"/>
  <c r="AI784" i="63" s="1"/>
  <c r="F790" i="63"/>
  <c r="J790" i="63"/>
  <c r="L790" i="63" s="1"/>
  <c r="AF790" i="63"/>
  <c r="AH790" i="63" s="1"/>
  <c r="AI785" i="63" s="1"/>
  <c r="AI790" i="63"/>
  <c r="F791" i="63"/>
  <c r="J791" i="63"/>
  <c r="AI791" i="63"/>
  <c r="F792" i="63"/>
  <c r="J792" i="63"/>
  <c r="AF792" i="63"/>
  <c r="AH792" i="63" s="1"/>
  <c r="F793" i="63"/>
  <c r="K793" i="63"/>
  <c r="L793" i="63"/>
  <c r="N793" i="63"/>
  <c r="O793" i="63"/>
  <c r="AF793" i="63"/>
  <c r="AH793" i="63" s="1"/>
  <c r="AI865" i="63" s="1"/>
  <c r="AK793" i="63"/>
  <c r="F794" i="63"/>
  <c r="K794" i="63"/>
  <c r="L794" i="63"/>
  <c r="N794" i="63"/>
  <c r="AA794" i="63" s="1"/>
  <c r="AB794" i="63" s="1"/>
  <c r="O794" i="63"/>
  <c r="AK794" i="63"/>
  <c r="F795" i="63"/>
  <c r="K795" i="63"/>
  <c r="L795" i="63"/>
  <c r="N795" i="63"/>
  <c r="O795" i="63"/>
  <c r="AK795" i="63"/>
  <c r="F796" i="63"/>
  <c r="K796" i="63"/>
  <c r="L796" i="63"/>
  <c r="N796" i="63"/>
  <c r="O796" i="63"/>
  <c r="AF796" i="63"/>
  <c r="AH796" i="63" s="1"/>
  <c r="AI787" i="63" s="1"/>
  <c r="AK796" i="63"/>
  <c r="F797" i="63"/>
  <c r="K797" i="63"/>
  <c r="L797" i="63"/>
  <c r="N797" i="63"/>
  <c r="O797" i="63"/>
  <c r="AK797" i="63"/>
  <c r="F798" i="63"/>
  <c r="K798" i="63"/>
  <c r="L798" i="63"/>
  <c r="N798" i="63"/>
  <c r="O798" i="63"/>
  <c r="AF798" i="63"/>
  <c r="AH798" i="63" s="1"/>
  <c r="AI788" i="63" s="1"/>
  <c r="AI798" i="63"/>
  <c r="AK798" i="63"/>
  <c r="K799" i="63"/>
  <c r="L799" i="63"/>
  <c r="N799" i="63"/>
  <c r="O799" i="63"/>
  <c r="AF799" i="63"/>
  <c r="AH799" i="63" s="1"/>
  <c r="AK799" i="63"/>
  <c r="K800" i="63"/>
  <c r="L800" i="63"/>
  <c r="O800" i="63"/>
  <c r="P800" i="63"/>
  <c r="AG800" i="63"/>
  <c r="AI800" i="63" s="1"/>
  <c r="AJ800" i="63"/>
  <c r="AK800" i="63"/>
  <c r="K801" i="63"/>
  <c r="L801" i="63"/>
  <c r="O801" i="63"/>
  <c r="P801" i="63"/>
  <c r="AG801" i="63"/>
  <c r="AI801" i="63"/>
  <c r="AJ801" i="63"/>
  <c r="AK801" i="63"/>
  <c r="K802" i="63"/>
  <c r="L802" i="63"/>
  <c r="O802" i="63"/>
  <c r="P802" i="63"/>
  <c r="AB802" i="63" s="1"/>
  <c r="AC802" i="63" s="1"/>
  <c r="AG802" i="63"/>
  <c r="AI802" i="63"/>
  <c r="AJ802" i="63"/>
  <c r="AK802" i="63"/>
  <c r="K803" i="63"/>
  <c r="L803" i="63"/>
  <c r="O803" i="63"/>
  <c r="P803" i="63"/>
  <c r="S803" i="63" s="1"/>
  <c r="T803" i="63" s="1"/>
  <c r="W803" i="63" s="1"/>
  <c r="AG803" i="63"/>
  <c r="AI803" i="63" s="1"/>
  <c r="AJ803" i="63"/>
  <c r="AK803" i="63"/>
  <c r="P804" i="63"/>
  <c r="Q804" i="63"/>
  <c r="AD804" i="63"/>
  <c r="AI804" i="63"/>
  <c r="AD805" i="63"/>
  <c r="F806" i="63"/>
  <c r="K806" i="63"/>
  <c r="L806" i="63"/>
  <c r="N806" i="63"/>
  <c r="AA806" i="63" s="1"/>
  <c r="AB806" i="63" s="1"/>
  <c r="O806" i="63"/>
  <c r="AF806" i="63"/>
  <c r="AH806" i="63" s="1"/>
  <c r="AK806" i="63"/>
  <c r="F807" i="63"/>
  <c r="K807" i="63"/>
  <c r="L807" i="63"/>
  <c r="N807" i="63"/>
  <c r="N809" i="63" s="1"/>
  <c r="O807" i="63"/>
  <c r="O809" i="63" s="1"/>
  <c r="AK807" i="63"/>
  <c r="F808" i="63"/>
  <c r="K808" i="63"/>
  <c r="L808" i="63"/>
  <c r="N808" i="63"/>
  <c r="O808" i="63"/>
  <c r="R808" i="63" s="1"/>
  <c r="S808" i="63" s="1"/>
  <c r="V808" i="63" s="1"/>
  <c r="AF808" i="63"/>
  <c r="AH808" i="63" s="1"/>
  <c r="AK808" i="63"/>
  <c r="J809" i="63"/>
  <c r="M809" i="63"/>
  <c r="P809" i="63"/>
  <c r="Q809" i="63"/>
  <c r="F811" i="63"/>
  <c r="K811" i="63"/>
  <c r="L811" i="63"/>
  <c r="O811" i="63"/>
  <c r="P811" i="63"/>
  <c r="AK811" i="63"/>
  <c r="F812" i="63"/>
  <c r="K812" i="63"/>
  <c r="L812" i="63"/>
  <c r="N812" i="63"/>
  <c r="O812" i="63"/>
  <c r="AF812" i="63"/>
  <c r="AH812" i="63" s="1"/>
  <c r="AI807" i="63" s="1"/>
  <c r="AK812" i="63"/>
  <c r="F813" i="63"/>
  <c r="J813" i="63"/>
  <c r="AF813" i="63"/>
  <c r="AH813" i="63" s="1"/>
  <c r="AI806" i="63" s="1"/>
  <c r="F814" i="63"/>
  <c r="J814" i="63"/>
  <c r="K814" i="63" s="1"/>
  <c r="AF814" i="63"/>
  <c r="AH814" i="63" s="1"/>
  <c r="AI48" i="63" s="1"/>
  <c r="F815" i="63"/>
  <c r="K815" i="63"/>
  <c r="L815" i="63"/>
  <c r="N815" i="63"/>
  <c r="O815" i="63"/>
  <c r="AF815" i="63"/>
  <c r="AH815" i="63" s="1"/>
  <c r="AI799" i="63" s="1"/>
  <c r="AK815" i="63"/>
  <c r="F816" i="63"/>
  <c r="J816" i="63"/>
  <c r="AK816" i="63" s="1"/>
  <c r="AF816" i="63"/>
  <c r="AH816" i="63" s="1"/>
  <c r="F817" i="63"/>
  <c r="J817" i="63"/>
  <c r="AF817" i="63"/>
  <c r="AH817" i="63" s="1"/>
  <c r="AI812" i="63" s="1"/>
  <c r="F818" i="63"/>
  <c r="J818" i="63"/>
  <c r="AF818" i="63"/>
  <c r="AH818" i="63" s="1"/>
  <c r="F819" i="63"/>
  <c r="J819" i="63"/>
  <c r="AF819" i="63"/>
  <c r="AH819" i="63" s="1"/>
  <c r="AI813" i="63" s="1"/>
  <c r="AI819" i="63"/>
  <c r="F820" i="63"/>
  <c r="J820" i="63"/>
  <c r="K820" i="63" s="1"/>
  <c r="AF820" i="63"/>
  <c r="AH820" i="63" s="1"/>
  <c r="F821" i="63"/>
  <c r="J821" i="63"/>
  <c r="K821" i="63" s="1"/>
  <c r="AF821" i="63"/>
  <c r="AH821" i="63" s="1"/>
  <c r="AI814" i="63" s="1"/>
  <c r="F822" i="63"/>
  <c r="J822" i="63"/>
  <c r="L822" i="63" s="1"/>
  <c r="AF822" i="63"/>
  <c r="AH822" i="63" s="1"/>
  <c r="AI815" i="63" s="1"/>
  <c r="AI822" i="63"/>
  <c r="F823" i="63"/>
  <c r="J823" i="63"/>
  <c r="K823" i="63" s="1"/>
  <c r="AF823" i="63"/>
  <c r="AH823" i="63" s="1"/>
  <c r="AI816" i="63" s="1"/>
  <c r="AI823" i="63"/>
  <c r="F824" i="63"/>
  <c r="K824" i="63"/>
  <c r="L824" i="63"/>
  <c r="N824" i="63"/>
  <c r="O824" i="63"/>
  <c r="AF824" i="63"/>
  <c r="AH824" i="63" s="1"/>
  <c r="AI817" i="63" s="1"/>
  <c r="AI824" i="63"/>
  <c r="AK824" i="63"/>
  <c r="F825" i="63"/>
  <c r="K825" i="63"/>
  <c r="L825" i="63"/>
  <c r="N825" i="63"/>
  <c r="O825" i="63"/>
  <c r="AF825" i="63"/>
  <c r="AH825" i="63" s="1"/>
  <c r="AI818" i="63" s="1"/>
  <c r="AI825" i="63"/>
  <c r="AK825" i="63"/>
  <c r="F826" i="63"/>
  <c r="K826" i="63"/>
  <c r="L826" i="63"/>
  <c r="N826" i="63"/>
  <c r="O826" i="63"/>
  <c r="AF826" i="63"/>
  <c r="AH826" i="63" s="1"/>
  <c r="AI826" i="63"/>
  <c r="AK826" i="63"/>
  <c r="F827" i="63"/>
  <c r="J827" i="63"/>
  <c r="K827" i="63" s="1"/>
  <c r="AF827" i="63"/>
  <c r="AH827" i="63" s="1"/>
  <c r="AI820" i="63" s="1"/>
  <c r="AI827" i="63"/>
  <c r="F828" i="63"/>
  <c r="K828" i="63"/>
  <c r="L828" i="63"/>
  <c r="N828" i="63"/>
  <c r="O828" i="63"/>
  <c r="AF828" i="63"/>
  <c r="AH828" i="63" s="1"/>
  <c r="AK828" i="63"/>
  <c r="F829" i="63"/>
  <c r="K829" i="63"/>
  <c r="L829" i="63"/>
  <c r="N829" i="63"/>
  <c r="O829" i="63"/>
  <c r="AA829" i="63" s="1"/>
  <c r="AB829" i="63" s="1"/>
  <c r="AF829" i="63"/>
  <c r="AH829" i="63" s="1"/>
  <c r="AK829" i="63"/>
  <c r="F830" i="63"/>
  <c r="K830" i="63"/>
  <c r="L830" i="63"/>
  <c r="N830" i="63"/>
  <c r="O830" i="63"/>
  <c r="R830" i="63" s="1"/>
  <c r="S830" i="63" s="1"/>
  <c r="V830" i="63" s="1"/>
  <c r="AK830" i="63"/>
  <c r="F831" i="63"/>
  <c r="K831" i="63"/>
  <c r="L831" i="63"/>
  <c r="N831" i="63"/>
  <c r="O831" i="63"/>
  <c r="AA831" i="63" s="1"/>
  <c r="AB831" i="63" s="1"/>
  <c r="AF831" i="63"/>
  <c r="AH831" i="63" s="1"/>
  <c r="AI907" i="63" s="1"/>
  <c r="AK831" i="63"/>
  <c r="K832" i="63"/>
  <c r="L832" i="63"/>
  <c r="N832" i="63"/>
  <c r="O832" i="63"/>
  <c r="AK832" i="63"/>
  <c r="F833" i="63"/>
  <c r="K833" i="63"/>
  <c r="L833" i="63"/>
  <c r="N833" i="63"/>
  <c r="O833" i="63"/>
  <c r="AA833" i="63" s="1"/>
  <c r="AB833" i="63" s="1"/>
  <c r="AK833" i="63"/>
  <c r="M834" i="63"/>
  <c r="P834" i="63"/>
  <c r="Q834" i="63"/>
  <c r="AI834" i="63"/>
  <c r="F836" i="63"/>
  <c r="K836" i="63"/>
  <c r="L836" i="63"/>
  <c r="N836" i="63"/>
  <c r="O836" i="63"/>
  <c r="AF836" i="63"/>
  <c r="AH836" i="63" s="1"/>
  <c r="AI240" i="63" s="1"/>
  <c r="AK836" i="63"/>
  <c r="F837" i="63"/>
  <c r="K837" i="63"/>
  <c r="L837" i="63"/>
  <c r="N837" i="63"/>
  <c r="O837" i="63"/>
  <c r="AF837" i="63"/>
  <c r="AH837" i="63" s="1"/>
  <c r="AI253" i="63" s="1"/>
  <c r="AK837" i="63"/>
  <c r="F838" i="63"/>
  <c r="K838" i="63"/>
  <c r="L838" i="63"/>
  <c r="N838" i="63"/>
  <c r="O838" i="63"/>
  <c r="AF838" i="63"/>
  <c r="AH838" i="63" s="1"/>
  <c r="AK838" i="63"/>
  <c r="F839" i="63"/>
  <c r="J839" i="63"/>
  <c r="AF839" i="63"/>
  <c r="AH839" i="63" s="1"/>
  <c r="F840" i="63"/>
  <c r="J840" i="63"/>
  <c r="AF840" i="63"/>
  <c r="AH840" i="63" s="1"/>
  <c r="F841" i="63"/>
  <c r="J841" i="63"/>
  <c r="K841" i="63" s="1"/>
  <c r="AF841" i="63"/>
  <c r="AH841" i="63" s="1"/>
  <c r="F842" i="63"/>
  <c r="K842" i="63"/>
  <c r="L842" i="63"/>
  <c r="N842" i="63"/>
  <c r="O842" i="63"/>
  <c r="AF842" i="63"/>
  <c r="AH842" i="63" s="1"/>
  <c r="AI836" i="63" s="1"/>
  <c r="AI842" i="63"/>
  <c r="AK842" i="63"/>
  <c r="F843" i="63"/>
  <c r="K843" i="63"/>
  <c r="L843" i="63"/>
  <c r="N843" i="63"/>
  <c r="O843" i="63"/>
  <c r="AF843" i="63"/>
  <c r="AH843" i="63" s="1"/>
  <c r="AK843" i="63"/>
  <c r="F844" i="63"/>
  <c r="K844" i="63"/>
  <c r="L844" i="63"/>
  <c r="N844" i="63"/>
  <c r="O844" i="63"/>
  <c r="AF844" i="63"/>
  <c r="AH844" i="63" s="1"/>
  <c r="AI839" i="63" s="1"/>
  <c r="AK844" i="63"/>
  <c r="F845" i="63"/>
  <c r="K845" i="63"/>
  <c r="L845" i="63"/>
  <c r="N845" i="63"/>
  <c r="O845" i="63"/>
  <c r="AF845" i="63"/>
  <c r="AH845" i="63" s="1"/>
  <c r="AI840" i="63" s="1"/>
  <c r="AI845" i="63"/>
  <c r="AK845" i="63"/>
  <c r="F846" i="63"/>
  <c r="K846" i="63"/>
  <c r="L846" i="63"/>
  <c r="N846" i="63"/>
  <c r="O846" i="63"/>
  <c r="AF846" i="63"/>
  <c r="AH846" i="63" s="1"/>
  <c r="AI841" i="63" s="1"/>
  <c r="AK846" i="63"/>
  <c r="F847" i="63"/>
  <c r="K847" i="63"/>
  <c r="L847" i="63"/>
  <c r="N847" i="63"/>
  <c r="O847" i="63"/>
  <c r="AF847" i="63"/>
  <c r="AH847" i="63" s="1"/>
  <c r="AI843" i="63" s="1"/>
  <c r="AK847" i="63"/>
  <c r="F848" i="63"/>
  <c r="K848" i="63"/>
  <c r="L848" i="63"/>
  <c r="N848" i="63"/>
  <c r="O848" i="63"/>
  <c r="AF848" i="63"/>
  <c r="AH848" i="63" s="1"/>
  <c r="AK848" i="63"/>
  <c r="F849" i="63"/>
  <c r="K849" i="63"/>
  <c r="L849" i="63"/>
  <c r="N849" i="63"/>
  <c r="R849" i="63" s="1"/>
  <c r="S849" i="63" s="1"/>
  <c r="V849" i="63" s="1"/>
  <c r="O849" i="63"/>
  <c r="AF849" i="63"/>
  <c r="AH849" i="63" s="1"/>
  <c r="AI844" i="63" s="1"/>
  <c r="AI849" i="63"/>
  <c r="AK849" i="63"/>
  <c r="F850" i="63"/>
  <c r="K850" i="63"/>
  <c r="L850" i="63"/>
  <c r="N850" i="63"/>
  <c r="O850" i="63"/>
  <c r="AF850" i="63"/>
  <c r="AH850" i="63" s="1"/>
  <c r="AK850" i="63"/>
  <c r="F851" i="63"/>
  <c r="K851" i="63"/>
  <c r="L851" i="63"/>
  <c r="N851" i="63"/>
  <c r="O851" i="63"/>
  <c r="AK851" i="63"/>
  <c r="K852" i="63"/>
  <c r="L852" i="63"/>
  <c r="N852" i="63"/>
  <c r="O852" i="63"/>
  <c r="AK852" i="63"/>
  <c r="J853" i="63"/>
  <c r="K853" i="63" s="1"/>
  <c r="AF853" i="63"/>
  <c r="AH853" i="63" s="1"/>
  <c r="AI853" i="63" s="1"/>
  <c r="K854" i="63"/>
  <c r="L854" i="63"/>
  <c r="N854" i="63"/>
  <c r="AA854" i="63" s="1"/>
  <c r="AB854" i="63" s="1"/>
  <c r="O854" i="63"/>
  <c r="AK854" i="63"/>
  <c r="K855" i="63"/>
  <c r="L855" i="63"/>
  <c r="N855" i="63"/>
  <c r="O855" i="63"/>
  <c r="AF855" i="63"/>
  <c r="AH855" i="63" s="1"/>
  <c r="AI855" i="63"/>
  <c r="AK855" i="63"/>
  <c r="K856" i="63"/>
  <c r="L856" i="63"/>
  <c r="O856" i="63"/>
  <c r="P856" i="63"/>
  <c r="AK856" i="63"/>
  <c r="K857" i="63"/>
  <c r="L857" i="63"/>
  <c r="O857" i="63"/>
  <c r="P857" i="63"/>
  <c r="AK857" i="63"/>
  <c r="O858" i="63"/>
  <c r="P858" i="63"/>
  <c r="AK858" i="63"/>
  <c r="O859" i="63"/>
  <c r="P859" i="63"/>
  <c r="AK859" i="63"/>
  <c r="F862" i="63"/>
  <c r="K862" i="63"/>
  <c r="N862" i="63"/>
  <c r="O862" i="63"/>
  <c r="AK862" i="63"/>
  <c r="F863" i="63"/>
  <c r="K863" i="63"/>
  <c r="L863" i="63"/>
  <c r="N863" i="63"/>
  <c r="O863" i="63"/>
  <c r="AF863" i="63"/>
  <c r="AH863" i="63" s="1"/>
  <c r="AK863" i="63"/>
  <c r="F864" i="63"/>
  <c r="K864" i="63"/>
  <c r="L864" i="63"/>
  <c r="N864" i="63"/>
  <c r="O864" i="63"/>
  <c r="AF864" i="63"/>
  <c r="AH864" i="63" s="1"/>
  <c r="AI864" i="63" s="1"/>
  <c r="AK864" i="63"/>
  <c r="F865" i="63"/>
  <c r="K865" i="63"/>
  <c r="L865" i="63"/>
  <c r="N865" i="63"/>
  <c r="O865" i="63"/>
  <c r="AF865" i="63"/>
  <c r="AH865" i="63" s="1"/>
  <c r="AI850" i="63" s="1"/>
  <c r="AK865" i="63"/>
  <c r="F866" i="63"/>
  <c r="K866" i="63"/>
  <c r="L866" i="63"/>
  <c r="N866" i="63"/>
  <c r="O866" i="63"/>
  <c r="AF866" i="63"/>
  <c r="AH866" i="63" s="1"/>
  <c r="AI862" i="63" s="1"/>
  <c r="AI866" i="63"/>
  <c r="AK866" i="63"/>
  <c r="F867" i="63"/>
  <c r="K867" i="63"/>
  <c r="L867" i="63"/>
  <c r="N867" i="63"/>
  <c r="O867" i="63"/>
  <c r="AF867" i="63"/>
  <c r="AH867" i="63" s="1"/>
  <c r="AI863" i="63" s="1"/>
  <c r="AK867" i="63"/>
  <c r="F868" i="63"/>
  <c r="K868" i="63"/>
  <c r="L868" i="63"/>
  <c r="N868" i="63"/>
  <c r="O868" i="63"/>
  <c r="AF868" i="63"/>
  <c r="AH868" i="63" s="1"/>
  <c r="AI160" i="63" s="1"/>
  <c r="AI868" i="63"/>
  <c r="AK868" i="63"/>
  <c r="F869" i="63"/>
  <c r="K869" i="63"/>
  <c r="L869" i="63"/>
  <c r="N869" i="63"/>
  <c r="O869" i="63"/>
  <c r="AK869" i="63"/>
  <c r="F870" i="63"/>
  <c r="K870" i="63"/>
  <c r="L870" i="63"/>
  <c r="N870" i="63"/>
  <c r="O870" i="63"/>
  <c r="AK870" i="63"/>
  <c r="F871" i="63"/>
  <c r="K871" i="63"/>
  <c r="L871" i="63"/>
  <c r="N871" i="63"/>
  <c r="O871" i="63"/>
  <c r="R871" i="63"/>
  <c r="S871" i="63" s="1"/>
  <c r="V871" i="63" s="1"/>
  <c r="AK871" i="63"/>
  <c r="K872" i="63"/>
  <c r="L872" i="63"/>
  <c r="O872" i="63"/>
  <c r="S872" i="63" s="1"/>
  <c r="T872" i="63" s="1"/>
  <c r="W872" i="63" s="1"/>
  <c r="P872" i="63"/>
  <c r="AK872" i="63"/>
  <c r="K873" i="63"/>
  <c r="L873" i="63"/>
  <c r="O873" i="63"/>
  <c r="P873" i="63"/>
  <c r="AK873" i="63"/>
  <c r="K874" i="63"/>
  <c r="L874" i="63"/>
  <c r="O874" i="63"/>
  <c r="P874" i="63"/>
  <c r="AB874" i="63" s="1"/>
  <c r="AC874" i="63" s="1"/>
  <c r="AK874" i="63"/>
  <c r="K875" i="63"/>
  <c r="L875" i="63"/>
  <c r="O875" i="63"/>
  <c r="P875" i="63"/>
  <c r="AK875" i="63"/>
  <c r="K876" i="63"/>
  <c r="L876" i="63"/>
  <c r="O876" i="63"/>
  <c r="P876" i="63"/>
  <c r="AK876" i="63"/>
  <c r="K877" i="63"/>
  <c r="L877" i="63"/>
  <c r="O877" i="63"/>
  <c r="S877" i="63" s="1"/>
  <c r="T877" i="63" s="1"/>
  <c r="W877" i="63" s="1"/>
  <c r="P877" i="63"/>
  <c r="AK877" i="63"/>
  <c r="K878" i="63"/>
  <c r="L878" i="63"/>
  <c r="O878" i="63"/>
  <c r="P878" i="63"/>
  <c r="AK878" i="63"/>
  <c r="K879" i="63"/>
  <c r="L879" i="63"/>
  <c r="O879" i="63"/>
  <c r="S879" i="63" s="1"/>
  <c r="T879" i="63" s="1"/>
  <c r="W879" i="63" s="1"/>
  <c r="P879" i="63"/>
  <c r="AK879" i="63"/>
  <c r="K880" i="63"/>
  <c r="L880" i="63"/>
  <c r="O880" i="63"/>
  <c r="S880" i="63" s="1"/>
  <c r="T880" i="63" s="1"/>
  <c r="W880" i="63" s="1"/>
  <c r="P880" i="63"/>
  <c r="AK880" i="63"/>
  <c r="K881" i="63"/>
  <c r="L881" i="63"/>
  <c r="O881" i="63"/>
  <c r="P881" i="63"/>
  <c r="S881" i="63" s="1"/>
  <c r="T881" i="63" s="1"/>
  <c r="W881" i="63" s="1"/>
  <c r="AK881" i="63"/>
  <c r="K882" i="63"/>
  <c r="L882" i="63"/>
  <c r="O882" i="63"/>
  <c r="P882" i="63"/>
  <c r="AB882" i="63" s="1"/>
  <c r="AC882" i="63" s="1"/>
  <c r="AK882" i="63"/>
  <c r="J883" i="63"/>
  <c r="M883" i="63"/>
  <c r="P883" i="63"/>
  <c r="Q883" i="63"/>
  <c r="F885" i="63"/>
  <c r="K885" i="63"/>
  <c r="N885" i="63"/>
  <c r="R885" i="63" s="1"/>
  <c r="S885" i="63" s="1"/>
  <c r="V885" i="63" s="1"/>
  <c r="O885" i="63"/>
  <c r="AK885" i="63"/>
  <c r="F886" i="63"/>
  <c r="K886" i="63"/>
  <c r="L886" i="63"/>
  <c r="N886" i="63"/>
  <c r="O886" i="63"/>
  <c r="AF886" i="63"/>
  <c r="AH886" i="63" s="1"/>
  <c r="AI261" i="63" s="1"/>
  <c r="AK886" i="63"/>
  <c r="F887" i="63"/>
  <c r="K887" i="63"/>
  <c r="L887" i="63"/>
  <c r="N887" i="63"/>
  <c r="O887" i="63"/>
  <c r="AF887" i="63"/>
  <c r="AH887" i="63" s="1"/>
  <c r="AK887" i="63"/>
  <c r="F888" i="63"/>
  <c r="K888" i="63"/>
  <c r="L888" i="63"/>
  <c r="N888" i="63"/>
  <c r="R888" i="63" s="1"/>
  <c r="S888" i="63" s="1"/>
  <c r="V888" i="63" s="1"/>
  <c r="O888" i="63"/>
  <c r="AF888" i="63"/>
  <c r="AH888" i="63" s="1"/>
  <c r="AI885" i="63" s="1"/>
  <c r="AI888" i="63"/>
  <c r="AK888" i="63"/>
  <c r="F889" i="63"/>
  <c r="K889" i="63"/>
  <c r="L889" i="63"/>
  <c r="N889" i="63"/>
  <c r="R889" i="63" s="1"/>
  <c r="S889" i="63" s="1"/>
  <c r="V889" i="63" s="1"/>
  <c r="O889" i="63"/>
  <c r="AF889" i="63"/>
  <c r="AH889" i="63" s="1"/>
  <c r="AI889" i="63"/>
  <c r="AK889" i="63"/>
  <c r="F890" i="63"/>
  <c r="K890" i="63"/>
  <c r="L890" i="63"/>
  <c r="N890" i="63"/>
  <c r="O890" i="63"/>
  <c r="AF890" i="63"/>
  <c r="AH890" i="63" s="1"/>
  <c r="AI908" i="63" s="1"/>
  <c r="AK890" i="63"/>
  <c r="F891" i="63"/>
  <c r="K891" i="63"/>
  <c r="L891" i="63"/>
  <c r="N891" i="63"/>
  <c r="O891" i="63"/>
  <c r="AF891" i="63"/>
  <c r="AH891" i="63" s="1"/>
  <c r="AK891" i="63"/>
  <c r="F892" i="63"/>
  <c r="K892" i="63"/>
  <c r="L892" i="63"/>
  <c r="N892" i="63"/>
  <c r="O892" i="63"/>
  <c r="AF892" i="63"/>
  <c r="AH892" i="63" s="1"/>
  <c r="AI883" i="63" s="1"/>
  <c r="AK892" i="63"/>
  <c r="F893" i="63"/>
  <c r="K893" i="63"/>
  <c r="L893" i="63"/>
  <c r="N893" i="63"/>
  <c r="O893" i="63"/>
  <c r="AF893" i="63"/>
  <c r="AH893" i="63" s="1"/>
  <c r="AI893" i="63"/>
  <c r="AK893" i="63"/>
  <c r="F894" i="63"/>
  <c r="K894" i="63"/>
  <c r="L894" i="63"/>
  <c r="N894" i="63"/>
  <c r="O894" i="63"/>
  <c r="AF894" i="63"/>
  <c r="AH894" i="63" s="1"/>
  <c r="AI45" i="63" s="1"/>
  <c r="AK894" i="63"/>
  <c r="F895" i="63"/>
  <c r="K895" i="63"/>
  <c r="L895" i="63"/>
  <c r="N895" i="63"/>
  <c r="R895" i="63" s="1"/>
  <c r="S895" i="63" s="1"/>
  <c r="V895" i="63" s="1"/>
  <c r="O895" i="63"/>
  <c r="AF895" i="63"/>
  <c r="AH895" i="63" s="1"/>
  <c r="AI891" i="63" s="1"/>
  <c r="AK895" i="63"/>
  <c r="F896" i="63"/>
  <c r="K896" i="63"/>
  <c r="L896" i="63"/>
  <c r="N896" i="63"/>
  <c r="O896" i="63"/>
  <c r="AF896" i="63"/>
  <c r="AH896" i="63" s="1"/>
  <c r="AI892" i="63" s="1"/>
  <c r="AK896" i="63"/>
  <c r="F897" i="63"/>
  <c r="K897" i="63"/>
  <c r="L897" i="63"/>
  <c r="N897" i="63"/>
  <c r="O897" i="63"/>
  <c r="AF897" i="63"/>
  <c r="AH897" i="63" s="1"/>
  <c r="AI894" i="63" s="1"/>
  <c r="AK897" i="63"/>
  <c r="F898" i="63"/>
  <c r="K898" i="63"/>
  <c r="L898" i="63"/>
  <c r="N898" i="63"/>
  <c r="O898" i="63"/>
  <c r="AF898" i="63"/>
  <c r="AH898" i="63" s="1"/>
  <c r="AI898" i="63"/>
  <c r="AK898" i="63"/>
  <c r="F899" i="63"/>
  <c r="K899" i="63"/>
  <c r="L899" i="63"/>
  <c r="N899" i="63"/>
  <c r="O899" i="63"/>
  <c r="R899" i="63" s="1"/>
  <c r="S899" i="63" s="1"/>
  <c r="V899" i="63" s="1"/>
  <c r="AF899" i="63"/>
  <c r="AH899" i="63" s="1"/>
  <c r="AI895" i="63" s="1"/>
  <c r="AI899" i="63"/>
  <c r="AK899" i="63"/>
  <c r="F900" i="63"/>
  <c r="K900" i="63"/>
  <c r="L900" i="63"/>
  <c r="N900" i="63"/>
  <c r="O900" i="63"/>
  <c r="AF900" i="63"/>
  <c r="AH900" i="63"/>
  <c r="AI896" i="63" s="1"/>
  <c r="AK900" i="63"/>
  <c r="F901" i="63"/>
  <c r="K901" i="63"/>
  <c r="L901" i="63"/>
  <c r="N901" i="63"/>
  <c r="O901" i="63"/>
  <c r="AF901" i="63"/>
  <c r="AH901" i="63" s="1"/>
  <c r="AK901" i="63"/>
  <c r="F902" i="63"/>
  <c r="K902" i="63"/>
  <c r="L902" i="63"/>
  <c r="N902" i="63"/>
  <c r="O902" i="63"/>
  <c r="AF902" i="63"/>
  <c r="AH902" i="63" s="1"/>
  <c r="AI217" i="63" s="1"/>
  <c r="AK902" i="63"/>
  <c r="F903" i="63"/>
  <c r="K903" i="63"/>
  <c r="L903" i="63"/>
  <c r="N903" i="63"/>
  <c r="O903" i="63"/>
  <c r="AA903" i="63" s="1"/>
  <c r="AB903" i="63" s="1"/>
  <c r="AF903" i="63"/>
  <c r="AH903" i="63" s="1"/>
  <c r="AI98" i="63" s="1"/>
  <c r="AI903" i="63"/>
  <c r="AK903" i="63"/>
  <c r="F904" i="63"/>
  <c r="K904" i="63"/>
  <c r="L904" i="63"/>
  <c r="N904" i="63"/>
  <c r="O904" i="63"/>
  <c r="AF904" i="63"/>
  <c r="AH904" i="63" s="1"/>
  <c r="AI897" i="63" s="1"/>
  <c r="AI904" i="63"/>
  <c r="AK904" i="63"/>
  <c r="F905" i="63"/>
  <c r="K905" i="63"/>
  <c r="L905" i="63"/>
  <c r="N905" i="63"/>
  <c r="O905" i="63"/>
  <c r="AF905" i="63"/>
  <c r="AH905" i="63" s="1"/>
  <c r="AI900" i="63" s="1"/>
  <c r="AK905" i="63"/>
  <c r="F906" i="63"/>
  <c r="K906" i="63"/>
  <c r="L906" i="63"/>
  <c r="N906" i="63"/>
  <c r="O906" i="63"/>
  <c r="AF906" i="63"/>
  <c r="AH906" i="63" s="1"/>
  <c r="AI901" i="63" s="1"/>
  <c r="AK906" i="63"/>
  <c r="F907" i="63"/>
  <c r="K907" i="63"/>
  <c r="L907" i="63"/>
  <c r="N907" i="63"/>
  <c r="O907" i="63"/>
  <c r="AF907" i="63"/>
  <c r="AH907" i="63" s="1"/>
  <c r="AI902" i="63" s="1"/>
  <c r="AK907" i="63"/>
  <c r="F908" i="63"/>
  <c r="K908" i="63"/>
  <c r="L908" i="63"/>
  <c r="N908" i="63"/>
  <c r="R908" i="63" s="1"/>
  <c r="S908" i="63" s="1"/>
  <c r="V908" i="63" s="1"/>
  <c r="O908" i="63"/>
  <c r="AF908" i="63"/>
  <c r="AH908" i="63" s="1"/>
  <c r="AK908" i="63"/>
  <c r="F909" i="63"/>
  <c r="K909" i="63"/>
  <c r="L909" i="63"/>
  <c r="N909" i="63"/>
  <c r="O909" i="63"/>
  <c r="AF909" i="63"/>
  <c r="AH909" i="63" s="1"/>
  <c r="AI905" i="63" s="1"/>
  <c r="AK909" i="63"/>
  <c r="F910" i="63"/>
  <c r="K910" i="63"/>
  <c r="L910" i="63"/>
  <c r="N910" i="63"/>
  <c r="O910" i="63"/>
  <c r="AA910" i="63" s="1"/>
  <c r="AB910" i="63" s="1"/>
  <c r="AF910" i="63"/>
  <c r="AH910" i="63" s="1"/>
  <c r="AI906" i="63" s="1"/>
  <c r="AK910" i="63"/>
  <c r="F911" i="63"/>
  <c r="K911" i="63"/>
  <c r="L911" i="63"/>
  <c r="N911" i="63"/>
  <c r="O911" i="63"/>
  <c r="AF911" i="63"/>
  <c r="AH911" i="63" s="1"/>
  <c r="AK911" i="63"/>
  <c r="F912" i="63"/>
  <c r="K912" i="63"/>
  <c r="L912" i="63"/>
  <c r="N912" i="63"/>
  <c r="O912" i="63"/>
  <c r="AF912" i="63"/>
  <c r="AH912" i="63" s="1"/>
  <c r="AK912" i="63"/>
  <c r="F913" i="63"/>
  <c r="K913" i="63"/>
  <c r="L913" i="63"/>
  <c r="N913" i="63"/>
  <c r="O913" i="63"/>
  <c r="AF913" i="63"/>
  <c r="AH913" i="63" s="1"/>
  <c r="AI909" i="63" s="1"/>
  <c r="AI913" i="63"/>
  <c r="AK913" i="63"/>
  <c r="F914" i="63"/>
  <c r="K914" i="63"/>
  <c r="L914" i="63"/>
  <c r="N914" i="63"/>
  <c r="O914" i="63"/>
  <c r="AF914" i="63"/>
  <c r="AH914" i="63" s="1"/>
  <c r="AI910" i="63" s="1"/>
  <c r="AK914" i="63"/>
  <c r="F915" i="63"/>
  <c r="K915" i="63"/>
  <c r="L915" i="63"/>
  <c r="N915" i="63"/>
  <c r="O915" i="63"/>
  <c r="AF915" i="63"/>
  <c r="AH915" i="63" s="1"/>
  <c r="AI831" i="63" s="1"/>
  <c r="AK915" i="63"/>
  <c r="F916" i="63"/>
  <c r="K916" i="63"/>
  <c r="L916" i="63"/>
  <c r="N916" i="63"/>
  <c r="O916" i="63"/>
  <c r="AF916" i="63"/>
  <c r="AH916" i="63"/>
  <c r="AI911" i="63" s="1"/>
  <c r="AK916" i="63"/>
  <c r="F917" i="63"/>
  <c r="K917" i="63"/>
  <c r="L917" i="63"/>
  <c r="N917" i="63"/>
  <c r="O917" i="63"/>
  <c r="AF917" i="63"/>
  <c r="AH917" i="63" s="1"/>
  <c r="AI912" i="63" s="1"/>
  <c r="AI917" i="63"/>
  <c r="AK917" i="63"/>
  <c r="F918" i="63"/>
  <c r="K918" i="63"/>
  <c r="L918" i="63"/>
  <c r="N918" i="63"/>
  <c r="O918" i="63"/>
  <c r="R918" i="63" s="1"/>
  <c r="S918" i="63" s="1"/>
  <c r="V918" i="63" s="1"/>
  <c r="AF918" i="63"/>
  <c r="AH918" i="63" s="1"/>
  <c r="AI829" i="63" s="1"/>
  <c r="AK918" i="63"/>
  <c r="F919" i="63"/>
  <c r="K919" i="63"/>
  <c r="L919" i="63"/>
  <c r="N919" i="63"/>
  <c r="O919" i="63"/>
  <c r="AF919" i="63"/>
  <c r="AH919" i="63" s="1"/>
  <c r="AI890" i="63" s="1"/>
  <c r="AK919" i="63"/>
  <c r="F920" i="63"/>
  <c r="K920" i="63"/>
  <c r="L920" i="63"/>
  <c r="N920" i="63"/>
  <c r="R920" i="63" s="1"/>
  <c r="S920" i="63" s="1"/>
  <c r="V920" i="63" s="1"/>
  <c r="O920" i="63"/>
  <c r="AF920" i="63"/>
  <c r="AH920" i="63" s="1"/>
  <c r="AI914" i="63" s="1"/>
  <c r="AI920" i="63"/>
  <c r="AK920" i="63"/>
  <c r="F921" i="63"/>
  <c r="K921" i="63"/>
  <c r="L921" i="63"/>
  <c r="N921" i="63"/>
  <c r="O921" i="63"/>
  <c r="AF921" i="63"/>
  <c r="AH921" i="63" s="1"/>
  <c r="AI915" i="63" s="1"/>
  <c r="AI921" i="63"/>
  <c r="AK921" i="63"/>
  <c r="F922" i="63"/>
  <c r="K922" i="63"/>
  <c r="L922" i="63"/>
  <c r="N922" i="63"/>
  <c r="O922" i="63"/>
  <c r="AF922" i="63"/>
  <c r="AH922" i="63" s="1"/>
  <c r="AI916" i="63" s="1"/>
  <c r="AK922" i="63"/>
  <c r="F923" i="63"/>
  <c r="K923" i="63"/>
  <c r="L923" i="63"/>
  <c r="N923" i="63"/>
  <c r="O923" i="63"/>
  <c r="AK923" i="63"/>
  <c r="F924" i="63"/>
  <c r="K924" i="63"/>
  <c r="L924" i="63"/>
  <c r="N924" i="63"/>
  <c r="O924" i="63"/>
  <c r="AK924" i="63"/>
  <c r="F925" i="63"/>
  <c r="K925" i="63"/>
  <c r="L925" i="63"/>
  <c r="N925" i="63"/>
  <c r="O925" i="63"/>
  <c r="AK925" i="63"/>
  <c r="F926" i="63"/>
  <c r="K926" i="63"/>
  <c r="L926" i="63"/>
  <c r="N926" i="63"/>
  <c r="O926" i="63"/>
  <c r="AK926" i="63"/>
  <c r="F927" i="63"/>
  <c r="K927" i="63"/>
  <c r="L927" i="63"/>
  <c r="N927" i="63"/>
  <c r="O927" i="63"/>
  <c r="AK927" i="63"/>
  <c r="F928" i="63"/>
  <c r="K928" i="63"/>
  <c r="L928" i="63"/>
  <c r="N928" i="63"/>
  <c r="O928" i="63"/>
  <c r="AK928" i="63"/>
  <c r="F929" i="63"/>
  <c r="K929" i="63"/>
  <c r="L929" i="63"/>
  <c r="N929" i="63"/>
  <c r="O929" i="63"/>
  <c r="AK929" i="63"/>
  <c r="F930" i="63"/>
  <c r="K930" i="63"/>
  <c r="L930" i="63"/>
  <c r="N930" i="63"/>
  <c r="O930" i="63"/>
  <c r="AK930" i="63"/>
  <c r="F931" i="63"/>
  <c r="K931" i="63"/>
  <c r="L931" i="63"/>
  <c r="N931" i="63"/>
  <c r="O931" i="63"/>
  <c r="AK931" i="63"/>
  <c r="K932" i="63"/>
  <c r="L932" i="63"/>
  <c r="N932" i="63"/>
  <c r="O932" i="63"/>
  <c r="AK932" i="63"/>
  <c r="K933" i="63"/>
  <c r="L933" i="63"/>
  <c r="O933" i="63"/>
  <c r="P933" i="63"/>
  <c r="AK933" i="63"/>
  <c r="K934" i="63"/>
  <c r="L934" i="63"/>
  <c r="O934" i="63"/>
  <c r="P934" i="63"/>
  <c r="AK934" i="63"/>
  <c r="K935" i="63"/>
  <c r="L935" i="63"/>
  <c r="O935" i="63"/>
  <c r="P935" i="63"/>
  <c r="AK935" i="63"/>
  <c r="K936" i="63"/>
  <c r="L936" i="63"/>
  <c r="O936" i="63"/>
  <c r="P936" i="63"/>
  <c r="AK936" i="63"/>
  <c r="K937" i="63"/>
  <c r="L937" i="63"/>
  <c r="O937" i="63"/>
  <c r="P937" i="63"/>
  <c r="AK937" i="63"/>
  <c r="K938" i="63"/>
  <c r="L938" i="63"/>
  <c r="O938" i="63"/>
  <c r="P938" i="63"/>
  <c r="AK938" i="63"/>
  <c r="K939" i="63"/>
  <c r="L939" i="63"/>
  <c r="O939" i="63"/>
  <c r="P939" i="63"/>
  <c r="AK939" i="63"/>
  <c r="K940" i="63"/>
  <c r="L940" i="63"/>
  <c r="O940" i="63"/>
  <c r="P940" i="63"/>
  <c r="AK940" i="63"/>
  <c r="K941" i="63"/>
  <c r="L941" i="63"/>
  <c r="O941" i="63"/>
  <c r="P941" i="63"/>
  <c r="AK941" i="63"/>
  <c r="K942" i="63"/>
  <c r="L942" i="63"/>
  <c r="O942" i="63"/>
  <c r="P942" i="63"/>
  <c r="AK942" i="63"/>
  <c r="K943" i="63"/>
  <c r="L943" i="63"/>
  <c r="O943" i="63"/>
  <c r="P943" i="63"/>
  <c r="AK943" i="63"/>
  <c r="K944" i="63"/>
  <c r="L944" i="63"/>
  <c r="O944" i="63"/>
  <c r="P944" i="63"/>
  <c r="AK944" i="63"/>
  <c r="K945" i="63"/>
  <c r="L945" i="63"/>
  <c r="O945" i="63"/>
  <c r="P945" i="63"/>
  <c r="AK945" i="63"/>
  <c r="K946" i="63"/>
  <c r="L946" i="63"/>
  <c r="O946" i="63"/>
  <c r="P946" i="63"/>
  <c r="AK946" i="63"/>
  <c r="F947" i="63"/>
  <c r="K947" i="63"/>
  <c r="L947" i="63"/>
  <c r="O947" i="63"/>
  <c r="P947" i="63"/>
  <c r="AK947" i="63"/>
  <c r="F948" i="63"/>
  <c r="K948" i="63"/>
  <c r="L948" i="63"/>
  <c r="O948" i="63"/>
  <c r="P948" i="63"/>
  <c r="AK948" i="63"/>
  <c r="K949" i="63"/>
  <c r="L949" i="63"/>
  <c r="O949" i="63"/>
  <c r="P949" i="63"/>
  <c r="S949" i="63" s="1"/>
  <c r="T949" i="63" s="1"/>
  <c r="W949" i="63" s="1"/>
  <c r="AK949" i="63"/>
  <c r="K950" i="63"/>
  <c r="L950" i="63"/>
  <c r="O950" i="63"/>
  <c r="P950" i="63"/>
  <c r="AK950" i="63"/>
  <c r="K951" i="63"/>
  <c r="L951" i="63"/>
  <c r="O951" i="63"/>
  <c r="P951" i="63"/>
  <c r="S951" i="63"/>
  <c r="T951" i="63" s="1"/>
  <c r="W951" i="63" s="1"/>
  <c r="AK951" i="63"/>
  <c r="K952" i="63"/>
  <c r="L952" i="63"/>
  <c r="O952" i="63"/>
  <c r="P952" i="63"/>
  <c r="AK952" i="63"/>
  <c r="J953" i="63"/>
  <c r="M953" i="63"/>
  <c r="P953" i="63"/>
  <c r="Q953" i="63"/>
  <c r="L956" i="63"/>
  <c r="M957" i="63"/>
  <c r="N957" i="63"/>
  <c r="O957" i="63"/>
  <c r="P957" i="63"/>
  <c r="S957" i="63"/>
  <c r="J978" i="63"/>
  <c r="J979" i="63"/>
  <c r="J980" i="63"/>
  <c r="J981" i="63"/>
  <c r="J983" i="63"/>
  <c r="J988" i="63"/>
  <c r="G6" i="60"/>
  <c r="G7" i="60"/>
  <c r="G8" i="60"/>
  <c r="G9" i="60"/>
  <c r="G10" i="60"/>
  <c r="B11" i="60"/>
  <c r="F11" i="60"/>
  <c r="D16" i="60"/>
  <c r="D19" i="60"/>
  <c r="C22" i="60"/>
  <c r="C31" i="60"/>
  <c r="D31" i="60"/>
  <c r="C8" i="57"/>
  <c r="D8" i="57"/>
  <c r="E8" i="57"/>
  <c r="F6" i="57" s="1"/>
  <c r="F9" i="57"/>
  <c r="F10" i="57"/>
  <c r="F11" i="57"/>
  <c r="F12" i="57"/>
  <c r="B13" i="57"/>
  <c r="B15" i="57" s="1"/>
  <c r="C13" i="57"/>
  <c r="D13" i="57"/>
  <c r="E13" i="57"/>
  <c r="F14" i="57"/>
  <c r="H6" i="55"/>
  <c r="H7" i="55"/>
  <c r="C8" i="55"/>
  <c r="E8" i="55"/>
  <c r="F8" i="55"/>
  <c r="G8" i="55"/>
  <c r="H9" i="55"/>
  <c r="H11" i="55"/>
  <c r="H12" i="55"/>
  <c r="B13" i="55"/>
  <c r="B15" i="55" s="1"/>
  <c r="C13" i="55"/>
  <c r="D13" i="55"/>
  <c r="D15" i="55" s="1"/>
  <c r="E13" i="55"/>
  <c r="F13" i="55"/>
  <c r="G13" i="55"/>
  <c r="H14" i="55"/>
  <c r="I24" i="55"/>
  <c r="I25" i="55" s="1"/>
  <c r="H29" i="55"/>
  <c r="H33" i="55"/>
  <c r="B43" i="55"/>
  <c r="F43" i="55"/>
  <c r="B8" i="46"/>
  <c r="C8" i="46"/>
  <c r="D8" i="46"/>
  <c r="E8" i="46"/>
  <c r="F8" i="46"/>
  <c r="G8" i="46"/>
  <c r="H8" i="46"/>
  <c r="I8" i="46"/>
  <c r="J8" i="46"/>
  <c r="K8" i="46"/>
  <c r="K15" i="46" s="1"/>
  <c r="B13" i="46"/>
  <c r="C13" i="46"/>
  <c r="D13" i="46"/>
  <c r="E13" i="46"/>
  <c r="F13" i="46"/>
  <c r="G13" i="46"/>
  <c r="H13" i="46"/>
  <c r="I13" i="46"/>
  <c r="J13" i="46"/>
  <c r="K13" i="46"/>
  <c r="L13" i="46"/>
  <c r="L15" i="46" s="1"/>
  <c r="M13" i="46"/>
  <c r="M15" i="46" s="1"/>
  <c r="G8" i="38"/>
  <c r="L8" i="38"/>
  <c r="O8" i="38" s="1"/>
  <c r="S8" i="38" s="1"/>
  <c r="L9" i="38"/>
  <c r="O9" i="38" s="1"/>
  <c r="S9" i="38" s="1"/>
  <c r="L10" i="38"/>
  <c r="O10" i="38" s="1"/>
  <c r="K11" i="38"/>
  <c r="M11" i="38"/>
  <c r="N11" i="38"/>
  <c r="E1" i="32"/>
  <c r="E2" i="32"/>
  <c r="E3" i="32"/>
  <c r="E4" i="32"/>
  <c r="E5" i="32"/>
  <c r="E6" i="32"/>
  <c r="E7" i="32"/>
  <c r="E8" i="32"/>
  <c r="E9" i="32"/>
  <c r="E10" i="32"/>
  <c r="E11" i="32"/>
  <c r="E12" i="32"/>
  <c r="E13" i="32"/>
  <c r="E14" i="32"/>
  <c r="E15" i="32"/>
  <c r="E16" i="32"/>
  <c r="E17" i="32"/>
  <c r="E18" i="32"/>
  <c r="E19" i="32"/>
  <c r="E20" i="32"/>
  <c r="E21" i="32"/>
  <c r="E22" i="32"/>
  <c r="E23" i="32"/>
  <c r="E24" i="32"/>
  <c r="E25" i="32"/>
  <c r="E26" i="32"/>
  <c r="E28" i="32"/>
  <c r="E29" i="32"/>
  <c r="E30" i="32"/>
  <c r="E31" i="32"/>
  <c r="E32" i="32"/>
  <c r="E33" i="32"/>
  <c r="E34" i="32"/>
  <c r="E35" i="32"/>
  <c r="E36" i="32"/>
  <c r="E39" i="32"/>
  <c r="E40" i="32"/>
  <c r="E41" i="32"/>
  <c r="E42" i="32"/>
  <c r="E43" i="32"/>
  <c r="E44" i="32"/>
  <c r="E45" i="32"/>
  <c r="E46" i="32"/>
  <c r="E47" i="32"/>
  <c r="E48" i="32"/>
  <c r="E49" i="32"/>
  <c r="E50" i="32"/>
  <c r="E51" i="32"/>
  <c r="E52" i="32"/>
  <c r="E53" i="32"/>
  <c r="E54" i="32"/>
  <c r="E55" i="32"/>
  <c r="E56" i="32"/>
  <c r="E57" i="32"/>
  <c r="E58" i="32"/>
  <c r="E59" i="32"/>
  <c r="E60" i="32"/>
  <c r="E61" i="32"/>
  <c r="E62" i="32"/>
  <c r="E63" i="32"/>
  <c r="E64" i="32"/>
  <c r="E65" i="32"/>
  <c r="E66" i="32"/>
  <c r="E67" i="32"/>
  <c r="E68" i="32"/>
  <c r="E69" i="32"/>
  <c r="E70" i="32"/>
  <c r="E71" i="32"/>
  <c r="E72" i="32"/>
  <c r="E73" i="32"/>
  <c r="E74" i="32"/>
  <c r="E75" i="32"/>
  <c r="E76" i="32"/>
  <c r="E77" i="32"/>
  <c r="E78" i="32"/>
  <c r="E79" i="32"/>
  <c r="E80" i="32"/>
  <c r="E81" i="32"/>
  <c r="E82" i="32"/>
  <c r="E83" i="32"/>
  <c r="E84" i="32"/>
  <c r="E85" i="32"/>
  <c r="E86" i="32"/>
  <c r="E87" i="32"/>
  <c r="E88" i="32"/>
  <c r="E89" i="32"/>
  <c r="E90" i="32"/>
  <c r="E91" i="32"/>
  <c r="E92" i="32"/>
  <c r="E93" i="32"/>
  <c r="E94" i="32"/>
  <c r="E96" i="32"/>
  <c r="E97" i="32"/>
  <c r="E98" i="32"/>
  <c r="E99" i="32"/>
  <c r="E100" i="32"/>
  <c r="I9" i="8"/>
  <c r="I10" i="8"/>
  <c r="I11" i="8"/>
  <c r="I12" i="8"/>
  <c r="I13" i="8"/>
  <c r="I14" i="8"/>
  <c r="I15" i="8"/>
  <c r="I16" i="8"/>
  <c r="I17" i="8"/>
  <c r="I18" i="8"/>
  <c r="I19" i="8"/>
  <c r="I20" i="8"/>
  <c r="I21" i="8"/>
  <c r="I22" i="8"/>
  <c r="I23" i="8"/>
  <c r="I24" i="8"/>
  <c r="I25" i="8"/>
  <c r="I26" i="8"/>
  <c r="I27" i="8"/>
  <c r="I28" i="8"/>
  <c r="I29" i="8"/>
  <c r="I30" i="8"/>
  <c r="I31" i="8"/>
  <c r="I32" i="8"/>
  <c r="I33" i="8"/>
  <c r="I34" i="8"/>
  <c r="I35" i="8"/>
  <c r="I36" i="8"/>
  <c r="I37" i="8"/>
  <c r="I38" i="8"/>
  <c r="I39" i="8"/>
  <c r="I40" i="8"/>
  <c r="I41" i="8"/>
  <c r="I42" i="8"/>
  <c r="I43" i="8"/>
  <c r="I46" i="8"/>
  <c r="I47" i="8"/>
  <c r="I48" i="8"/>
  <c r="I49" i="8"/>
  <c r="I50" i="8"/>
  <c r="I51" i="8"/>
  <c r="I52" i="8"/>
  <c r="I53" i="8"/>
  <c r="I54" i="8"/>
  <c r="I55" i="8"/>
  <c r="I56" i="8"/>
  <c r="I57" i="8"/>
  <c r="I58" i="8"/>
  <c r="I59" i="8"/>
  <c r="I60" i="8"/>
  <c r="I61" i="8"/>
  <c r="I62" i="8"/>
  <c r="I63" i="8"/>
  <c r="I64" i="8"/>
  <c r="I65" i="8"/>
  <c r="I66" i="8"/>
  <c r="I67" i="8"/>
  <c r="I68" i="8"/>
  <c r="I69" i="8"/>
  <c r="I70" i="8"/>
  <c r="I71" i="8"/>
  <c r="I72" i="8"/>
  <c r="I73" i="8"/>
  <c r="I74" i="8"/>
  <c r="I75" i="8"/>
  <c r="I76" i="8"/>
  <c r="I77" i="8"/>
  <c r="I78" i="8"/>
  <c r="I79" i="8"/>
  <c r="I80" i="8"/>
  <c r="I81" i="8"/>
  <c r="I82" i="8"/>
  <c r="I83" i="8"/>
  <c r="I84" i="8"/>
  <c r="I85" i="8"/>
  <c r="I86" i="8"/>
  <c r="I87" i="8"/>
  <c r="I88" i="8"/>
  <c r="I89" i="8"/>
  <c r="I90" i="8"/>
  <c r="I91" i="8"/>
  <c r="I92" i="8"/>
  <c r="I93" i="8"/>
  <c r="I94" i="8"/>
  <c r="I95" i="8"/>
  <c r="I96" i="8"/>
  <c r="I97" i="8"/>
  <c r="I98" i="8"/>
  <c r="I99" i="8"/>
  <c r="I100" i="8"/>
  <c r="I101" i="8"/>
  <c r="I102" i="8"/>
  <c r="I103" i="8"/>
  <c r="I104" i="8"/>
  <c r="I105" i="8"/>
  <c r="I106" i="8"/>
  <c r="I107" i="8"/>
  <c r="P9" i="25"/>
  <c r="Q9" i="25" s="1"/>
  <c r="R9" i="25"/>
  <c r="P10" i="25"/>
  <c r="Q10" i="25" s="1"/>
  <c r="S10" i="25" s="1"/>
  <c r="R10" i="25"/>
  <c r="P11" i="25"/>
  <c r="Q11" i="25" s="1"/>
  <c r="R11" i="25"/>
  <c r="P12" i="25"/>
  <c r="Q12" i="25" s="1"/>
  <c r="R12" i="25"/>
  <c r="E136" i="1"/>
  <c r="AO12" i="16"/>
  <c r="L5" i="2"/>
  <c r="L6" i="2"/>
  <c r="L7" i="2"/>
  <c r="L8" i="2"/>
  <c r="L9" i="2"/>
  <c r="L10" i="2"/>
  <c r="L11" i="2"/>
  <c r="L12" i="2"/>
  <c r="L13" i="2"/>
  <c r="L14" i="2"/>
  <c r="L15" i="2"/>
  <c r="L16" i="2"/>
  <c r="L17" i="2"/>
  <c r="L18" i="2"/>
  <c r="L19" i="2"/>
  <c r="L20" i="2"/>
  <c r="L21" i="2"/>
  <c r="L22" i="2"/>
  <c r="L23" i="2"/>
  <c r="L24" i="2"/>
  <c r="L25" i="2"/>
  <c r="L26" i="2"/>
  <c r="L27" i="2"/>
  <c r="L28" i="2"/>
  <c r="L29" i="2"/>
  <c r="L30" i="2"/>
  <c r="L31" i="2"/>
  <c r="L32" i="2"/>
  <c r="L33" i="2"/>
  <c r="L34" i="2"/>
  <c r="L35" i="2"/>
  <c r="L36" i="2"/>
  <c r="L37" i="2"/>
  <c r="L38" i="2"/>
  <c r="L39" i="2"/>
  <c r="L40" i="2"/>
  <c r="L41" i="2"/>
  <c r="L42" i="2"/>
  <c r="L43" i="2"/>
  <c r="L44" i="2"/>
  <c r="L45" i="2"/>
  <c r="L46" i="2"/>
  <c r="L47" i="2"/>
  <c r="L48" i="2"/>
  <c r="L49" i="2"/>
  <c r="L50" i="2"/>
  <c r="L51" i="2"/>
  <c r="L52" i="2"/>
  <c r="L53" i="2"/>
  <c r="L54" i="2"/>
  <c r="L55" i="2"/>
  <c r="L56" i="2"/>
  <c r="L57" i="2"/>
  <c r="L58" i="2"/>
  <c r="L59" i="2"/>
  <c r="L60" i="2"/>
  <c r="L61" i="2"/>
  <c r="L62" i="2"/>
  <c r="L63" i="2"/>
  <c r="L64" i="2"/>
  <c r="L65" i="2"/>
  <c r="L66" i="2"/>
  <c r="L67" i="2"/>
  <c r="L68" i="2"/>
  <c r="L69" i="2"/>
  <c r="L70" i="2"/>
  <c r="L71" i="2"/>
  <c r="L72" i="2"/>
  <c r="L73" i="2"/>
  <c r="L74" i="2"/>
  <c r="L75" i="2"/>
  <c r="L76" i="2"/>
  <c r="L77" i="2"/>
  <c r="L78" i="2"/>
  <c r="L79" i="2"/>
  <c r="L80" i="2"/>
  <c r="L81" i="2"/>
  <c r="L82" i="2"/>
  <c r="L83" i="2"/>
  <c r="L84" i="2"/>
  <c r="L85" i="2"/>
  <c r="L86" i="2"/>
  <c r="L87" i="2"/>
  <c r="L88" i="2"/>
  <c r="L89" i="2"/>
  <c r="L90" i="2"/>
  <c r="L91" i="2"/>
  <c r="L92" i="2"/>
  <c r="L93" i="2"/>
  <c r="L94" i="2"/>
  <c r="L95" i="2"/>
  <c r="L96" i="2"/>
  <c r="L97" i="2"/>
  <c r="L98" i="2"/>
  <c r="L99" i="2"/>
  <c r="L100" i="2"/>
  <c r="L101" i="2"/>
  <c r="L102" i="2"/>
  <c r="L103" i="2"/>
  <c r="L104" i="2"/>
  <c r="L105" i="2"/>
  <c r="L106" i="2"/>
  <c r="L107" i="2"/>
  <c r="L108" i="2"/>
  <c r="L109" i="2"/>
  <c r="L110" i="2"/>
  <c r="L111" i="2"/>
  <c r="L112" i="2"/>
  <c r="L113" i="2"/>
  <c r="L114" i="2"/>
  <c r="L115" i="2"/>
  <c r="L116" i="2"/>
  <c r="L117" i="2"/>
  <c r="L118" i="2"/>
  <c r="L119" i="2"/>
  <c r="L120" i="2"/>
  <c r="L121" i="2"/>
  <c r="L122" i="2"/>
  <c r="L123" i="2"/>
  <c r="L124" i="2"/>
  <c r="L125" i="2"/>
  <c r="L126" i="2"/>
  <c r="L127" i="2"/>
  <c r="L128" i="2"/>
  <c r="L129" i="2"/>
  <c r="L130" i="2"/>
  <c r="L131" i="2"/>
  <c r="L132" i="2"/>
  <c r="L133" i="2"/>
  <c r="L134" i="2"/>
  <c r="L135" i="2"/>
  <c r="L136" i="2"/>
  <c r="D24" i="67"/>
  <c r="K788" i="63"/>
  <c r="N788" i="63"/>
  <c r="R788" i="63" s="1"/>
  <c r="S788" i="63" s="1"/>
  <c r="V788" i="63" s="1"/>
  <c r="AK788" i="63"/>
  <c r="K785" i="63"/>
  <c r="N785" i="63"/>
  <c r="AK785" i="63"/>
  <c r="K782" i="63"/>
  <c r="N782" i="63"/>
  <c r="AK782" i="63"/>
  <c r="K780" i="63"/>
  <c r="N780" i="63"/>
  <c r="AK780" i="63"/>
  <c r="R762" i="63"/>
  <c r="S762" i="63" s="1"/>
  <c r="V762" i="63" s="1"/>
  <c r="L11" i="38"/>
  <c r="E15" i="57"/>
  <c r="F8" i="57"/>
  <c r="N883" i="63"/>
  <c r="AK853" i="63"/>
  <c r="N853" i="63"/>
  <c r="AK840" i="63"/>
  <c r="AK823" i="63"/>
  <c r="N823" i="63"/>
  <c r="AK820" i="63"/>
  <c r="N820" i="63"/>
  <c r="AK813" i="63"/>
  <c r="N813" i="63"/>
  <c r="L788" i="63"/>
  <c r="L785" i="63"/>
  <c r="L782" i="63"/>
  <c r="L780" i="63"/>
  <c r="K766" i="63"/>
  <c r="N766" i="63"/>
  <c r="AA766" i="63" s="1"/>
  <c r="AB766" i="63" s="1"/>
  <c r="AK766" i="63"/>
  <c r="K765" i="63"/>
  <c r="N765" i="63"/>
  <c r="K497" i="63"/>
  <c r="R466" i="63"/>
  <c r="S466" i="63" s="1"/>
  <c r="V466" i="63" s="1"/>
  <c r="O464" i="63"/>
  <c r="AI446" i="63"/>
  <c r="AA441" i="63"/>
  <c r="AB441" i="63" s="1"/>
  <c r="AD441" i="63" s="1"/>
  <c r="AF441" i="63" s="1"/>
  <c r="AH441" i="63" s="1"/>
  <c r="AI430" i="63" s="1"/>
  <c r="N464" i="63"/>
  <c r="N414" i="63"/>
  <c r="AK414" i="63"/>
  <c r="K387" i="63"/>
  <c r="N387" i="63"/>
  <c r="AA387" i="63" s="1"/>
  <c r="AB387" i="63" s="1"/>
  <c r="AK387" i="63"/>
  <c r="S384" i="63"/>
  <c r="T384" i="63" s="1"/>
  <c r="W384" i="63" s="1"/>
  <c r="P399" i="63"/>
  <c r="K372" i="63"/>
  <c r="O372" i="63"/>
  <c r="AA372" i="63" s="1"/>
  <c r="AB372" i="63" s="1"/>
  <c r="AD372" i="63" s="1"/>
  <c r="AF372" i="63" s="1"/>
  <c r="AH372" i="63" s="1"/>
  <c r="AI370" i="63" s="1"/>
  <c r="AK372" i="63"/>
  <c r="J399" i="63"/>
  <c r="N366" i="63"/>
  <c r="AK366" i="63"/>
  <c r="AK745" i="63"/>
  <c r="N745" i="63"/>
  <c r="AK743" i="63"/>
  <c r="N743" i="63"/>
  <c r="AK741" i="63"/>
  <c r="N741" i="63"/>
  <c r="AK739" i="63"/>
  <c r="N739" i="63"/>
  <c r="AK737" i="63"/>
  <c r="N737" i="63"/>
  <c r="AK735" i="63"/>
  <c r="AK733" i="63"/>
  <c r="N733" i="63"/>
  <c r="AK731" i="63"/>
  <c r="N731" i="63"/>
  <c r="AK729" i="63"/>
  <c r="N729" i="63"/>
  <c r="AK727" i="63"/>
  <c r="N727" i="63"/>
  <c r="AK724" i="63"/>
  <c r="N724" i="63"/>
  <c r="AK722" i="63"/>
  <c r="N722" i="63"/>
  <c r="O721" i="63"/>
  <c r="AK714" i="63"/>
  <c r="O714" i="63"/>
  <c r="N678" i="63"/>
  <c r="N670" i="63"/>
  <c r="AK668" i="63"/>
  <c r="N668" i="63"/>
  <c r="N667" i="63"/>
  <c r="N660" i="63"/>
  <c r="N659" i="63"/>
  <c r="N658" i="63"/>
  <c r="N657" i="63"/>
  <c r="N656" i="63"/>
  <c r="N655" i="63"/>
  <c r="N654" i="63"/>
  <c r="N648" i="63"/>
  <c r="AK646" i="63"/>
  <c r="N646" i="63"/>
  <c r="AK644" i="63"/>
  <c r="N644" i="63"/>
  <c r="AK642" i="63"/>
  <c r="N642" i="63"/>
  <c r="AK640" i="63"/>
  <c r="N640" i="63"/>
  <c r="AK638" i="63"/>
  <c r="N638" i="63"/>
  <c r="AK636" i="63"/>
  <c r="N636" i="63"/>
  <c r="AK634" i="63"/>
  <c r="N634" i="63"/>
  <c r="AK630" i="63"/>
  <c r="N630" i="63"/>
  <c r="AK628" i="63"/>
  <c r="N628" i="63"/>
  <c r="AK626" i="63"/>
  <c r="N626" i="63"/>
  <c r="AK624" i="63"/>
  <c r="N624" i="63"/>
  <c r="AK622" i="63"/>
  <c r="N622" i="63"/>
  <c r="AK620" i="63"/>
  <c r="N620" i="63"/>
  <c r="N618" i="63"/>
  <c r="AK616" i="63"/>
  <c r="N616" i="63"/>
  <c r="AK613" i="63"/>
  <c r="N613" i="63"/>
  <c r="AK611" i="63"/>
  <c r="N611" i="63"/>
  <c r="AK609" i="63"/>
  <c r="N609" i="63"/>
  <c r="AK607" i="63"/>
  <c r="N607" i="63"/>
  <c r="AK604" i="63"/>
  <c r="N604" i="63"/>
  <c r="N602" i="63"/>
  <c r="AK593" i="63"/>
  <c r="N593" i="63"/>
  <c r="AK590" i="63"/>
  <c r="N590" i="63"/>
  <c r="AK588" i="63"/>
  <c r="N588" i="63"/>
  <c r="AK586" i="63"/>
  <c r="N586" i="63"/>
  <c r="AK584" i="63"/>
  <c r="N584" i="63"/>
  <c r="AK582" i="63"/>
  <c r="N582" i="63"/>
  <c r="AK580" i="63"/>
  <c r="N580" i="63"/>
  <c r="AK578" i="63"/>
  <c r="N578" i="63"/>
  <c r="AK575" i="63"/>
  <c r="N575" i="63"/>
  <c r="AK573" i="63"/>
  <c r="N573" i="63"/>
  <c r="AK571" i="63"/>
  <c r="N571" i="63"/>
  <c r="N567" i="63"/>
  <c r="N563" i="63"/>
  <c r="N560" i="63"/>
  <c r="AK558" i="63"/>
  <c r="N558" i="63"/>
  <c r="N557" i="63"/>
  <c r="N556" i="63"/>
  <c r="N555" i="63"/>
  <c r="AK553" i="63"/>
  <c r="N553" i="63"/>
  <c r="AK551" i="63"/>
  <c r="N551" i="63"/>
  <c r="AK549" i="63"/>
  <c r="N549" i="63"/>
  <c r="AK546" i="63"/>
  <c r="N546" i="63"/>
  <c r="AK544" i="63"/>
  <c r="N544" i="63"/>
  <c r="AK541" i="63"/>
  <c r="N541" i="63"/>
  <c r="AK539" i="63"/>
  <c r="N539" i="63"/>
  <c r="AK537" i="63"/>
  <c r="N537" i="63"/>
  <c r="AK535" i="63"/>
  <c r="N535" i="63"/>
  <c r="AK533" i="63"/>
  <c r="N533" i="63"/>
  <c r="AK531" i="63"/>
  <c r="N531" i="63"/>
  <c r="AK527" i="63"/>
  <c r="N527" i="63"/>
  <c r="AK524" i="63"/>
  <c r="N524" i="63"/>
  <c r="AK522" i="63"/>
  <c r="N522" i="63"/>
  <c r="AK520" i="63"/>
  <c r="N520" i="63"/>
  <c r="AK517" i="63"/>
  <c r="N517" i="63"/>
  <c r="K515" i="63"/>
  <c r="N515" i="63"/>
  <c r="AK515" i="63"/>
  <c r="K513" i="63"/>
  <c r="N513" i="63"/>
  <c r="AK513" i="63"/>
  <c r="K509" i="63"/>
  <c r="O509" i="63"/>
  <c r="AK509" i="63"/>
  <c r="K507" i="63"/>
  <c r="O507" i="63"/>
  <c r="AK507" i="63"/>
  <c r="K505" i="63"/>
  <c r="O505" i="63"/>
  <c r="AK505" i="63"/>
  <c r="K503" i="63"/>
  <c r="O503" i="63"/>
  <c r="AK503" i="63"/>
  <c r="K501" i="63"/>
  <c r="O501" i="63"/>
  <c r="AK501" i="63"/>
  <c r="K432" i="63"/>
  <c r="N432" i="63"/>
  <c r="AK432" i="63"/>
  <c r="R401" i="63"/>
  <c r="S401" i="63" s="1"/>
  <c r="V401" i="63" s="1"/>
  <c r="O414" i="63"/>
  <c r="K390" i="63"/>
  <c r="N390" i="63"/>
  <c r="AK390" i="63"/>
  <c r="K379" i="63"/>
  <c r="N379" i="63"/>
  <c r="AK379" i="63"/>
  <c r="K377" i="63"/>
  <c r="N377" i="63"/>
  <c r="AK377" i="63"/>
  <c r="K375" i="63"/>
  <c r="N375" i="63"/>
  <c r="AK375" i="63"/>
  <c r="AA368" i="63"/>
  <c r="AB368" i="63" s="1"/>
  <c r="AD368" i="63" s="1"/>
  <c r="AF368" i="63" s="1"/>
  <c r="AH368" i="63" s="1"/>
  <c r="K310" i="63"/>
  <c r="O310" i="63"/>
  <c r="AK310" i="63"/>
  <c r="J351" i="63"/>
  <c r="N310" i="63"/>
  <c r="AA310" i="63" s="1"/>
  <c r="AB310" i="63" s="1"/>
  <c r="AD310" i="63" s="1"/>
  <c r="AF310" i="63" s="1"/>
  <c r="AH310" i="63" s="1"/>
  <c r="S219" i="63"/>
  <c r="V219" i="63" s="1"/>
  <c r="AK308" i="63"/>
  <c r="O308" i="63"/>
  <c r="O307" i="63"/>
  <c r="O306" i="63"/>
  <c r="O305" i="63"/>
  <c r="O304" i="63"/>
  <c r="AK302" i="63"/>
  <c r="O302" i="63"/>
  <c r="R302" i="63" s="1"/>
  <c r="S302" i="63" s="1"/>
  <c r="V302" i="63" s="1"/>
  <c r="AK300" i="63"/>
  <c r="O300" i="63"/>
  <c r="AK298" i="63"/>
  <c r="O298" i="63"/>
  <c r="AK291" i="63"/>
  <c r="O291" i="63"/>
  <c r="AK287" i="63"/>
  <c r="N287" i="63"/>
  <c r="N280" i="63"/>
  <c r="AK226" i="63"/>
  <c r="N226" i="63"/>
  <c r="AK224" i="63"/>
  <c r="N224" i="63"/>
  <c r="K104" i="63"/>
  <c r="N104" i="63"/>
  <c r="AA104" i="63" s="1"/>
  <c r="AB104" i="63" s="1"/>
  <c r="AK104" i="63"/>
  <c r="AK152" i="63"/>
  <c r="AK162" i="63" s="1"/>
  <c r="O152" i="63"/>
  <c r="AK141" i="63"/>
  <c r="O141" i="63"/>
  <c r="O146" i="63" s="1"/>
  <c r="AK138" i="63"/>
  <c r="N138" i="63"/>
  <c r="AK136" i="63"/>
  <c r="N136" i="63"/>
  <c r="AK134" i="63"/>
  <c r="N134" i="63"/>
  <c r="L104" i="63"/>
  <c r="N97" i="63"/>
  <c r="N35" i="63"/>
  <c r="N41" i="63" s="1"/>
  <c r="O29" i="63"/>
  <c r="O24" i="63"/>
  <c r="AK14" i="63"/>
  <c r="O14" i="63"/>
  <c r="N818" i="65"/>
  <c r="P130" i="65"/>
  <c r="U76" i="65"/>
  <c r="V76" i="65" s="1"/>
  <c r="Z76" i="65"/>
  <c r="AA76" i="65" s="1"/>
  <c r="M131" i="65"/>
  <c r="U63" i="65"/>
  <c r="V63" i="65" s="1"/>
  <c r="Y63" i="65"/>
  <c r="Z63" i="65" s="1"/>
  <c r="AB63" i="65" s="1"/>
  <c r="AD63" i="65" s="1"/>
  <c r="AF63" i="65" s="1"/>
  <c r="O131" i="65"/>
  <c r="U78" i="65"/>
  <c r="V78" i="65" s="1"/>
  <c r="Z78" i="65"/>
  <c r="AA78" i="65" s="1"/>
  <c r="U69" i="65"/>
  <c r="V69" i="65" s="1"/>
  <c r="Z69" i="65"/>
  <c r="AA69" i="65" s="1"/>
  <c r="Y47" i="65"/>
  <c r="Z47" i="65" s="1"/>
  <c r="AB47" i="65" s="1"/>
  <c r="AD47" i="65" s="1"/>
  <c r="AF47" i="65" s="1"/>
  <c r="Y44" i="65"/>
  <c r="Z44" i="65" s="1"/>
  <c r="AB44" i="65" s="1"/>
  <c r="AD44" i="65" s="1"/>
  <c r="AF44" i="65" s="1"/>
  <c r="Q33" i="65"/>
  <c r="Z19" i="65"/>
  <c r="AA19" i="65" s="1"/>
  <c r="Z18" i="65"/>
  <c r="AA18" i="65" s="1"/>
  <c r="Z17" i="65"/>
  <c r="AA17" i="65" s="1"/>
  <c r="Z16" i="65"/>
  <c r="AA16" i="65" s="1"/>
  <c r="Z15" i="65"/>
  <c r="AA15" i="65" s="1"/>
  <c r="Z14" i="65"/>
  <c r="AA14" i="65" s="1"/>
  <c r="R104" i="63"/>
  <c r="S104" i="63" s="1"/>
  <c r="V104" i="63" s="1"/>
  <c r="R766" i="63"/>
  <c r="S766" i="63" s="1"/>
  <c r="V766" i="63" s="1"/>
  <c r="E15" i="67"/>
  <c r="F15" i="67"/>
  <c r="N34" i="67"/>
  <c r="N38" i="67" s="1"/>
  <c r="N8" i="72"/>
  <c r="D24" i="72"/>
  <c r="J28" i="73"/>
  <c r="M828" i="73"/>
  <c r="K27" i="73"/>
  <c r="K28" i="73" s="1"/>
  <c r="T11" i="73"/>
  <c r="U11" i="73" s="1"/>
  <c r="X11" i="73" s="1"/>
  <c r="O16" i="73"/>
  <c r="T16" i="73" s="1"/>
  <c r="U16" i="73" s="1"/>
  <c r="T12" i="73"/>
  <c r="U12" i="73" s="1"/>
  <c r="X12" i="73" s="1"/>
  <c r="T15" i="73"/>
  <c r="U15" i="73" s="1"/>
  <c r="X15" i="73" s="1"/>
  <c r="T23" i="73"/>
  <c r="U23" i="73" s="1"/>
  <c r="X23" i="73" s="1"/>
  <c r="T26" i="73"/>
  <c r="U26" i="73" s="1"/>
  <c r="X26" i="73" s="1"/>
  <c r="K20" i="73"/>
  <c r="P13" i="73"/>
  <c r="AC23" i="73"/>
  <c r="AD23" i="73" s="1"/>
  <c r="O24" i="73"/>
  <c r="T24" i="73" s="1"/>
  <c r="U24" i="73" s="1"/>
  <c r="T19" i="73"/>
  <c r="T20" i="73" s="1"/>
  <c r="U20" i="73" s="1"/>
  <c r="U19" i="73"/>
  <c r="X19" i="73" s="1"/>
  <c r="O13" i="73"/>
  <c r="H57" i="73"/>
  <c r="L28" i="73"/>
  <c r="O27" i="73"/>
  <c r="P27" i="73"/>
  <c r="N34" i="72"/>
  <c r="C15" i="72"/>
  <c r="N13" i="72"/>
  <c r="N15" i="72" s="1"/>
  <c r="L15" i="72"/>
  <c r="I15" i="72"/>
  <c r="R887" i="63"/>
  <c r="S887" i="63" s="1"/>
  <c r="V887" i="63" s="1"/>
  <c r="R866" i="63"/>
  <c r="S866" i="63" s="1"/>
  <c r="V866" i="63" s="1"/>
  <c r="R865" i="63"/>
  <c r="S865" i="63" s="1"/>
  <c r="V865" i="63" s="1"/>
  <c r="R855" i="63"/>
  <c r="S855" i="63" s="1"/>
  <c r="V855" i="63" s="1"/>
  <c r="R854" i="63"/>
  <c r="S854" i="63" s="1"/>
  <c r="V854" i="63" s="1"/>
  <c r="O853" i="63"/>
  <c r="R850" i="63"/>
  <c r="S850" i="63" s="1"/>
  <c r="V850" i="63" s="1"/>
  <c r="R846" i="63"/>
  <c r="S846" i="63" s="1"/>
  <c r="V846" i="63" s="1"/>
  <c r="R843" i="63"/>
  <c r="S843" i="63" s="1"/>
  <c r="V843" i="63" s="1"/>
  <c r="N841" i="63"/>
  <c r="R831" i="63"/>
  <c r="S831" i="63" s="1"/>
  <c r="V831" i="63" s="1"/>
  <c r="N827" i="63"/>
  <c r="AK821" i="63"/>
  <c r="N821" i="63"/>
  <c r="O813" i="63"/>
  <c r="AA813" i="63" s="1"/>
  <c r="AB813" i="63" s="1"/>
  <c r="R812" i="63"/>
  <c r="S812" i="63" s="1"/>
  <c r="V812" i="63" s="1"/>
  <c r="R799" i="63"/>
  <c r="S799" i="63" s="1"/>
  <c r="V799" i="63" s="1"/>
  <c r="R796" i="63"/>
  <c r="S796" i="63" s="1"/>
  <c r="V796" i="63" s="1"/>
  <c r="AK789" i="63"/>
  <c r="O789" i="63"/>
  <c r="N789" i="63"/>
  <c r="O786" i="63"/>
  <c r="N786" i="63"/>
  <c r="R784" i="63"/>
  <c r="S784" i="63" s="1"/>
  <c r="V784" i="63" s="1"/>
  <c r="O783" i="63"/>
  <c r="N783" i="63"/>
  <c r="O779" i="63"/>
  <c r="N779" i="63"/>
  <c r="S771" i="63"/>
  <c r="T771" i="63" s="1"/>
  <c r="W771" i="63" s="1"/>
  <c r="S768" i="63"/>
  <c r="T768" i="63" s="1"/>
  <c r="W768" i="63" s="1"/>
  <c r="AK763" i="63"/>
  <c r="O763" i="63"/>
  <c r="N763" i="63"/>
  <c r="R761" i="63"/>
  <c r="S761" i="63" s="1"/>
  <c r="R757" i="63"/>
  <c r="S757" i="63" s="1"/>
  <c r="V757" i="63" s="1"/>
  <c r="O745" i="63"/>
  <c r="AA745" i="63" s="1"/>
  <c r="AB745" i="63" s="1"/>
  <c r="N744" i="63"/>
  <c r="AK742" i="63"/>
  <c r="N742" i="63"/>
  <c r="O741" i="63"/>
  <c r="AA741" i="63" s="1"/>
  <c r="N740" i="63"/>
  <c r="O739" i="63"/>
  <c r="K727" i="63"/>
  <c r="O727" i="63"/>
  <c r="R727" i="63" s="1"/>
  <c r="S727" i="63" s="1"/>
  <c r="V727" i="63" s="1"/>
  <c r="AA726" i="63"/>
  <c r="AB726" i="63" s="1"/>
  <c r="O723" i="63"/>
  <c r="K716" i="63"/>
  <c r="AK716" i="63"/>
  <c r="AK715" i="63"/>
  <c r="AA709" i="63"/>
  <c r="AB709" i="63" s="1"/>
  <c r="AD709" i="63" s="1"/>
  <c r="AF709" i="63" s="1"/>
  <c r="AH709" i="63" s="1"/>
  <c r="R709" i="63"/>
  <c r="S709" i="63" s="1"/>
  <c r="V709" i="63" s="1"/>
  <c r="O684" i="63"/>
  <c r="AA675" i="63"/>
  <c r="AB675" i="63" s="1"/>
  <c r="AD675" i="63" s="1"/>
  <c r="AF675" i="63" s="1"/>
  <c r="AH675" i="63" s="1"/>
  <c r="R675" i="63"/>
  <c r="S675" i="63" s="1"/>
  <c r="V675" i="63" s="1"/>
  <c r="K669" i="63"/>
  <c r="N669" i="63"/>
  <c r="K733" i="63"/>
  <c r="O733" i="63"/>
  <c r="R733" i="63" s="1"/>
  <c r="S733" i="63" s="1"/>
  <c r="V733" i="63" s="1"/>
  <c r="N728" i="63"/>
  <c r="K723" i="63"/>
  <c r="N723" i="63"/>
  <c r="AK723" i="63"/>
  <c r="K721" i="63"/>
  <c r="AK721" i="63"/>
  <c r="K719" i="63"/>
  <c r="O719" i="63"/>
  <c r="AK719" i="63"/>
  <c r="K715" i="63"/>
  <c r="O715" i="63"/>
  <c r="K684" i="63"/>
  <c r="N684" i="63"/>
  <c r="K678" i="63"/>
  <c r="K670" i="63"/>
  <c r="O660" i="63"/>
  <c r="O659" i="63"/>
  <c r="AA659" i="63" s="1"/>
  <c r="AB659" i="63" s="1"/>
  <c r="O658" i="63"/>
  <c r="O657" i="63"/>
  <c r="O656" i="63"/>
  <c r="O655" i="63"/>
  <c r="O654" i="63"/>
  <c r="AA654" i="63" s="1"/>
  <c r="AB654" i="63" s="1"/>
  <c r="AK651" i="63"/>
  <c r="N651" i="63"/>
  <c r="R649" i="63"/>
  <c r="S649" i="63" s="1"/>
  <c r="V649" i="63" s="1"/>
  <c r="N645" i="63"/>
  <c r="O644" i="63"/>
  <c r="AK641" i="63"/>
  <c r="N641" i="63"/>
  <c r="O640" i="63"/>
  <c r="AA640" i="63" s="1"/>
  <c r="AB640" i="63" s="1"/>
  <c r="AK635" i="63"/>
  <c r="N635" i="63"/>
  <c r="O634" i="63"/>
  <c r="AA634" i="63" s="1"/>
  <c r="AB634" i="63" s="1"/>
  <c r="AK629" i="63"/>
  <c r="N629" i="63"/>
  <c r="O628" i="63"/>
  <c r="AK625" i="63"/>
  <c r="N625" i="63"/>
  <c r="O624" i="63"/>
  <c r="AK621" i="63"/>
  <c r="N621" i="63"/>
  <c r="AK619" i="63"/>
  <c r="N619" i="63"/>
  <c r="O618" i="63"/>
  <c r="AK615" i="63"/>
  <c r="N615" i="63"/>
  <c r="O613" i="63"/>
  <c r="AK610" i="63"/>
  <c r="N610" i="63"/>
  <c r="AK608" i="63"/>
  <c r="N608" i="63"/>
  <c r="O607" i="63"/>
  <c r="AK603" i="63"/>
  <c r="N603" i="63"/>
  <c r="AK599" i="63"/>
  <c r="N599" i="63"/>
  <c r="AK596" i="63"/>
  <c r="N596" i="63"/>
  <c r="O595" i="63"/>
  <c r="R592" i="63"/>
  <c r="S592" i="63" s="1"/>
  <c r="V592" i="63" s="1"/>
  <c r="AK591" i="63"/>
  <c r="N591" i="63"/>
  <c r="O590" i="63"/>
  <c r="R590" i="63" s="1"/>
  <c r="S590" i="63" s="1"/>
  <c r="V590" i="63" s="1"/>
  <c r="AK587" i="63"/>
  <c r="N587" i="63"/>
  <c r="O586" i="63"/>
  <c r="AK581" i="63"/>
  <c r="N581" i="63"/>
  <c r="O580" i="63"/>
  <c r="R577" i="63"/>
  <c r="S577" i="63" s="1"/>
  <c r="V577" i="63" s="1"/>
  <c r="AK576" i="63"/>
  <c r="O575" i="63"/>
  <c r="AK563" i="63"/>
  <c r="O563" i="63"/>
  <c r="AK559" i="63"/>
  <c r="N559" i="63"/>
  <c r="O558" i="63"/>
  <c r="AA558" i="63" s="1"/>
  <c r="AB558" i="63" s="1"/>
  <c r="AK556" i="63"/>
  <c r="O556" i="63"/>
  <c r="AK554" i="63"/>
  <c r="O553" i="63"/>
  <c r="N552" i="63"/>
  <c r="O551" i="63"/>
  <c r="O544" i="63"/>
  <c r="AK540" i="63"/>
  <c r="N540" i="63"/>
  <c r="O539" i="63"/>
  <c r="N538" i="63"/>
  <c r="O537" i="63"/>
  <c r="AK534" i="63"/>
  <c r="N534" i="63"/>
  <c r="O533" i="63"/>
  <c r="O531" i="63"/>
  <c r="AA531" i="63" s="1"/>
  <c r="AB531" i="63" s="1"/>
  <c r="O527" i="63"/>
  <c r="O524" i="63"/>
  <c r="AA524" i="63" s="1"/>
  <c r="AB524" i="63" s="1"/>
  <c r="AK521" i="63"/>
  <c r="N521" i="63"/>
  <c r="R519" i="63"/>
  <c r="S519" i="63" s="1"/>
  <c r="V519" i="63" s="1"/>
  <c r="AK518" i="63"/>
  <c r="N518" i="63"/>
  <c r="O517" i="63"/>
  <c r="AA517" i="63" s="1"/>
  <c r="AB517" i="63" s="1"/>
  <c r="K502" i="63"/>
  <c r="O502" i="63"/>
  <c r="R502" i="63" s="1"/>
  <c r="S502" i="63" s="1"/>
  <c r="V502" i="63" s="1"/>
  <c r="AK502" i="63"/>
  <c r="K499" i="63"/>
  <c r="O499" i="63"/>
  <c r="K514" i="63"/>
  <c r="N514" i="63"/>
  <c r="O514" i="63"/>
  <c r="AK514" i="63"/>
  <c r="AA502" i="63"/>
  <c r="AB502" i="63" s="1"/>
  <c r="AD502" i="63" s="1"/>
  <c r="AF502" i="63" s="1"/>
  <c r="AH502" i="63" s="1"/>
  <c r="AI499" i="63" s="1"/>
  <c r="AA480" i="63"/>
  <c r="AB480" i="63" s="1"/>
  <c r="AD480" i="63" s="1"/>
  <c r="AF480" i="63" s="1"/>
  <c r="AH480" i="63" s="1"/>
  <c r="AI474" i="63" s="1"/>
  <c r="R480" i="63"/>
  <c r="S480" i="63" s="1"/>
  <c r="R444" i="63"/>
  <c r="S444" i="63" s="1"/>
  <c r="V444" i="63" s="1"/>
  <c r="R443" i="63"/>
  <c r="S443" i="63" s="1"/>
  <c r="V443" i="63" s="1"/>
  <c r="R442" i="63"/>
  <c r="S442" i="63" s="1"/>
  <c r="V442" i="63" s="1"/>
  <c r="J439" i="63"/>
  <c r="O430" i="63"/>
  <c r="N430" i="63"/>
  <c r="O429" i="63"/>
  <c r="N429" i="63"/>
  <c r="R419" i="63"/>
  <c r="S419" i="63" s="1"/>
  <c r="V419" i="63" s="1"/>
  <c r="R418" i="63"/>
  <c r="S418" i="63" s="1"/>
  <c r="V418" i="63" s="1"/>
  <c r="R393" i="63"/>
  <c r="S393" i="63" s="1"/>
  <c r="V393" i="63" s="1"/>
  <c r="AK391" i="63"/>
  <c r="O391" i="63"/>
  <c r="N391" i="63"/>
  <c r="R389" i="63"/>
  <c r="S389" i="63" s="1"/>
  <c r="V389" i="63" s="1"/>
  <c r="O378" i="63"/>
  <c r="N378" i="63"/>
  <c r="R373" i="63"/>
  <c r="S373" i="63" s="1"/>
  <c r="V373" i="63" s="1"/>
  <c r="R354" i="63"/>
  <c r="S354" i="63" s="1"/>
  <c r="V354" i="63" s="1"/>
  <c r="S341" i="63"/>
  <c r="T341" i="63" s="1"/>
  <c r="W341" i="63" s="1"/>
  <c r="R338" i="63"/>
  <c r="S338" i="63" s="1"/>
  <c r="V338" i="63" s="1"/>
  <c r="R335" i="63"/>
  <c r="S335" i="63" s="1"/>
  <c r="V335" i="63" s="1"/>
  <c r="R333" i="63"/>
  <c r="S333" i="63" s="1"/>
  <c r="V333" i="63" s="1"/>
  <c r="AK309" i="63"/>
  <c r="O309" i="63"/>
  <c r="AK307" i="63"/>
  <c r="AK305" i="63"/>
  <c r="AK303" i="63"/>
  <c r="O303" i="63"/>
  <c r="AK301" i="63"/>
  <c r="O301" i="63"/>
  <c r="O299" i="63"/>
  <c r="R295" i="63"/>
  <c r="R294" i="63"/>
  <c r="S294" i="63" s="1"/>
  <c r="V294" i="63" s="1"/>
  <c r="O284" i="63"/>
  <c r="O280" i="63"/>
  <c r="AA279" i="63"/>
  <c r="AB279" i="63" s="1"/>
  <c r="R278" i="63"/>
  <c r="R260" i="63"/>
  <c r="S260" i="63" s="1"/>
  <c r="V260" i="63" s="1"/>
  <c r="R257" i="63"/>
  <c r="S257" i="63" s="1"/>
  <c r="V257" i="63" s="1"/>
  <c r="R256" i="63"/>
  <c r="S256" i="63" s="1"/>
  <c r="V256" i="63" s="1"/>
  <c r="S237" i="63"/>
  <c r="T237" i="63" s="1"/>
  <c r="W237" i="63" s="1"/>
  <c r="S235" i="63"/>
  <c r="T235" i="63" s="1"/>
  <c r="W235" i="63" s="1"/>
  <c r="K287" i="63"/>
  <c r="O287" i="63"/>
  <c r="AK225" i="63"/>
  <c r="N225" i="63"/>
  <c r="O224" i="63"/>
  <c r="N220" i="63"/>
  <c r="R218" i="63"/>
  <c r="S218" i="63" s="1"/>
  <c r="V218" i="63" s="1"/>
  <c r="R183" i="63"/>
  <c r="S183" i="63" s="1"/>
  <c r="V183" i="63" s="1"/>
  <c r="R166" i="63"/>
  <c r="S166" i="63" s="1"/>
  <c r="V166" i="63" s="1"/>
  <c r="R160" i="63"/>
  <c r="S160" i="63" s="1"/>
  <c r="V160" i="63" s="1"/>
  <c r="J150" i="63"/>
  <c r="N149" i="63"/>
  <c r="K141" i="63"/>
  <c r="J146" i="63"/>
  <c r="R107" i="63"/>
  <c r="S107" i="63" s="1"/>
  <c r="V107" i="63" s="1"/>
  <c r="R102" i="63"/>
  <c r="S102" i="63" s="1"/>
  <c r="V102" i="63" s="1"/>
  <c r="R96" i="63"/>
  <c r="S96" i="63" s="1"/>
  <c r="V96" i="63" s="1"/>
  <c r="R71" i="63"/>
  <c r="S71" i="63" s="1"/>
  <c r="V71" i="63" s="1"/>
  <c r="AA65" i="63"/>
  <c r="AB65" i="63" s="1"/>
  <c r="AA64" i="63"/>
  <c r="AB64" i="63" s="1"/>
  <c r="O138" i="63"/>
  <c r="N137" i="63"/>
  <c r="O136" i="63"/>
  <c r="O134" i="63"/>
  <c r="O126" i="63"/>
  <c r="O46" i="63"/>
  <c r="AA26" i="63"/>
  <c r="AB26" i="63" s="1"/>
  <c r="AD26" i="63" s="1"/>
  <c r="AF26" i="63" s="1"/>
  <c r="AH26" i="63" s="1"/>
  <c r="AI26" i="63" s="1"/>
  <c r="AA21" i="63"/>
  <c r="AB21" i="63" s="1"/>
  <c r="AD21" i="63" s="1"/>
  <c r="AF21" i="63" s="1"/>
  <c r="AH21" i="63" s="1"/>
  <c r="AI21" i="63" s="1"/>
  <c r="N76" i="63"/>
  <c r="J15" i="63"/>
  <c r="Z77" i="65"/>
  <c r="AA77" i="65" s="1"/>
  <c r="U36" i="65"/>
  <c r="V36" i="65" s="1"/>
  <c r="N13" i="67"/>
  <c r="N15" i="67" s="1"/>
  <c r="Z79" i="65"/>
  <c r="AA79" i="65" s="1"/>
  <c r="Z72" i="65"/>
  <c r="AA72" i="65" s="1"/>
  <c r="P55" i="65"/>
  <c r="U55" i="65" s="1"/>
  <c r="V55" i="65" s="1"/>
  <c r="U49" i="65"/>
  <c r="V49" i="65" s="1"/>
  <c r="R527" i="63"/>
  <c r="S527" i="63" s="1"/>
  <c r="V527" i="63" s="1"/>
  <c r="R531" i="63"/>
  <c r="S531" i="63" s="1"/>
  <c r="V531" i="63" s="1"/>
  <c r="AA789" i="63"/>
  <c r="AB789" i="63" s="1"/>
  <c r="AB952" i="63"/>
  <c r="AC952" i="63" s="1"/>
  <c r="AE952" i="63" s="1"/>
  <c r="AG952" i="63" s="1"/>
  <c r="AI952" i="63" s="1"/>
  <c r="AJ952" i="63" s="1"/>
  <c r="AB951" i="63"/>
  <c r="AC951" i="63" s="1"/>
  <c r="AE951" i="63" s="1"/>
  <c r="AG951" i="63" s="1"/>
  <c r="AI951" i="63" s="1"/>
  <c r="AJ951" i="63" s="1"/>
  <c r="AB950" i="63"/>
  <c r="AC950" i="63" s="1"/>
  <c r="AE950" i="63" s="1"/>
  <c r="AG950" i="63" s="1"/>
  <c r="AI950" i="63" s="1"/>
  <c r="AJ950" i="63" s="1"/>
  <c r="AB949" i="63"/>
  <c r="AC949" i="63" s="1"/>
  <c r="AE949" i="63" s="1"/>
  <c r="AG949" i="63" s="1"/>
  <c r="AI949" i="63" s="1"/>
  <c r="AJ949" i="63" s="1"/>
  <c r="AB948" i="63"/>
  <c r="AC948" i="63" s="1"/>
  <c r="AE948" i="63" s="1"/>
  <c r="AG948" i="63" s="1"/>
  <c r="AI948" i="63" s="1"/>
  <c r="AJ948" i="63" s="1"/>
  <c r="AB945" i="63"/>
  <c r="AC945" i="63" s="1"/>
  <c r="AE945" i="63" s="1"/>
  <c r="AG945" i="63" s="1"/>
  <c r="AI945" i="63" s="1"/>
  <c r="AJ945" i="63" s="1"/>
  <c r="AB944" i="63"/>
  <c r="AC944" i="63" s="1"/>
  <c r="AE944" i="63" s="1"/>
  <c r="AG944" i="63" s="1"/>
  <c r="AI944" i="63" s="1"/>
  <c r="AJ944" i="63" s="1"/>
  <c r="AB941" i="63"/>
  <c r="AC941" i="63" s="1"/>
  <c r="AE941" i="63" s="1"/>
  <c r="AG941" i="63" s="1"/>
  <c r="AI941" i="63" s="1"/>
  <c r="AJ941" i="63" s="1"/>
  <c r="AB940" i="63"/>
  <c r="AC940" i="63" s="1"/>
  <c r="AE940" i="63" s="1"/>
  <c r="AG940" i="63" s="1"/>
  <c r="AI940" i="63" s="1"/>
  <c r="AJ940" i="63" s="1"/>
  <c r="AB937" i="63"/>
  <c r="AC937" i="63" s="1"/>
  <c r="AE937" i="63" s="1"/>
  <c r="AG937" i="63" s="1"/>
  <c r="AI937" i="63" s="1"/>
  <c r="AJ937" i="63" s="1"/>
  <c r="AB936" i="63"/>
  <c r="AC936" i="63" s="1"/>
  <c r="AE936" i="63" s="1"/>
  <c r="AG936" i="63" s="1"/>
  <c r="AI936" i="63" s="1"/>
  <c r="AJ936" i="63" s="1"/>
  <c r="AB935" i="63"/>
  <c r="AC935" i="63" s="1"/>
  <c r="AE935" i="63" s="1"/>
  <c r="AG935" i="63" s="1"/>
  <c r="AI935" i="63" s="1"/>
  <c r="AJ935" i="63" s="1"/>
  <c r="AB933" i="63"/>
  <c r="AC933" i="63" s="1"/>
  <c r="AE933" i="63" s="1"/>
  <c r="AG933" i="63" s="1"/>
  <c r="AI933" i="63" s="1"/>
  <c r="AJ933" i="63" s="1"/>
  <c r="AA932" i="63"/>
  <c r="AB932" i="63" s="1"/>
  <c r="AA931" i="63"/>
  <c r="AB931" i="63" s="1"/>
  <c r="AA927" i="63"/>
  <c r="AB927" i="63" s="1"/>
  <c r="AA923" i="63"/>
  <c r="AB923" i="63" s="1"/>
  <c r="AA920" i="63"/>
  <c r="AB920" i="63" s="1"/>
  <c r="AA919" i="63"/>
  <c r="AB919" i="63" s="1"/>
  <c r="AA918" i="63"/>
  <c r="AB918" i="63" s="1"/>
  <c r="AA906" i="63"/>
  <c r="AB906" i="63" s="1"/>
  <c r="AA899" i="63"/>
  <c r="AB899" i="63" s="1"/>
  <c r="AA898" i="63"/>
  <c r="AB898" i="63" s="1"/>
  <c r="AA895" i="63"/>
  <c r="AB895" i="63" s="1"/>
  <c r="AA894" i="63"/>
  <c r="AB894" i="63" s="1"/>
  <c r="AA893" i="63"/>
  <c r="AB893" i="63" s="1"/>
  <c r="AA892" i="63"/>
  <c r="AB892" i="63" s="1"/>
  <c r="AA888" i="63"/>
  <c r="AB888" i="63" s="1"/>
  <c r="AA868" i="63"/>
  <c r="AB868" i="63" s="1"/>
  <c r="AA867" i="63"/>
  <c r="AB867" i="63" s="1"/>
  <c r="AA852" i="63"/>
  <c r="AB852" i="63" s="1"/>
  <c r="AA851" i="63"/>
  <c r="AB851" i="63" s="1"/>
  <c r="AA842" i="63"/>
  <c r="AB842" i="63" s="1"/>
  <c r="AA836" i="63"/>
  <c r="AB836" i="63" s="1"/>
  <c r="AA830" i="63"/>
  <c r="AB830" i="63" s="1"/>
  <c r="AA826" i="63"/>
  <c r="AB826" i="63" s="1"/>
  <c r="AA824" i="63"/>
  <c r="AB824" i="63" s="1"/>
  <c r="AB803" i="63"/>
  <c r="AC803" i="63" s="1"/>
  <c r="AA798" i="63"/>
  <c r="AB798" i="63" s="1"/>
  <c r="AA797" i="63"/>
  <c r="AB797" i="63" s="1"/>
  <c r="AA775" i="63"/>
  <c r="AB775" i="63" s="1"/>
  <c r="AA764" i="63"/>
  <c r="AB764" i="63" s="1"/>
  <c r="K743" i="63"/>
  <c r="O743" i="63"/>
  <c r="G15" i="55"/>
  <c r="O840" i="63"/>
  <c r="O823" i="63"/>
  <c r="N822" i="63"/>
  <c r="O821" i="63"/>
  <c r="J772" i="63"/>
  <c r="L743" i="63"/>
  <c r="K742" i="63"/>
  <c r="O742" i="63"/>
  <c r="AA742" i="63" s="1"/>
  <c r="AB742" i="63" s="1"/>
  <c r="AA672" i="63"/>
  <c r="AB672" i="63" s="1"/>
  <c r="O642" i="63"/>
  <c r="O641" i="63"/>
  <c r="AK639" i="63"/>
  <c r="N639" i="63"/>
  <c r="O638" i="63"/>
  <c r="N637" i="63"/>
  <c r="O636" i="63"/>
  <c r="O635" i="63"/>
  <c r="AA635" i="63" s="1"/>
  <c r="N633" i="63"/>
  <c r="AK631" i="63"/>
  <c r="N631" i="63"/>
  <c r="O630" i="63"/>
  <c r="O629" i="63"/>
  <c r="AK627" i="63"/>
  <c r="N627" i="63"/>
  <c r="O626" i="63"/>
  <c r="R626" i="63" s="1"/>
  <c r="O625" i="63"/>
  <c r="AK623" i="63"/>
  <c r="N623" i="63"/>
  <c r="O622" i="63"/>
  <c r="O621" i="63"/>
  <c r="AA621" i="63" s="1"/>
  <c r="AB621" i="63" s="1"/>
  <c r="R614" i="63"/>
  <c r="S614" i="63" s="1"/>
  <c r="V614" i="63" s="1"/>
  <c r="O609" i="63"/>
  <c r="AA609" i="63" s="1"/>
  <c r="AB609" i="63" s="1"/>
  <c r="O608" i="63"/>
  <c r="R608" i="63" s="1"/>
  <c r="S608" i="63" s="1"/>
  <c r="V608" i="63" s="1"/>
  <c r="AK606" i="63"/>
  <c r="N606" i="63"/>
  <c r="O604" i="63"/>
  <c r="AA604" i="63" s="1"/>
  <c r="AB604" i="63" s="1"/>
  <c r="O603" i="63"/>
  <c r="AK601" i="63"/>
  <c r="O600" i="63"/>
  <c r="O599" i="63"/>
  <c r="AA599" i="63" s="1"/>
  <c r="AB599" i="63" s="1"/>
  <c r="O591" i="63"/>
  <c r="AK589" i="63"/>
  <c r="N589" i="63"/>
  <c r="O588" i="63"/>
  <c r="O587" i="63"/>
  <c r="AK585" i="63"/>
  <c r="N585" i="63"/>
  <c r="O584" i="63"/>
  <c r="N583" i="63"/>
  <c r="O582" i="63"/>
  <c r="O581" i="63"/>
  <c r="AK579" i="63"/>
  <c r="N579" i="63"/>
  <c r="O578" i="63"/>
  <c r="AA578" i="63" s="1"/>
  <c r="AB578" i="63" s="1"/>
  <c r="O552" i="63"/>
  <c r="AK550" i="63"/>
  <c r="N550" i="63"/>
  <c r="O549" i="63"/>
  <c r="R548" i="63"/>
  <c r="S548" i="63" s="1"/>
  <c r="V548" i="63" s="1"/>
  <c r="AK547" i="63"/>
  <c r="N547" i="63"/>
  <c r="O546" i="63"/>
  <c r="O538" i="63"/>
  <c r="R538" i="63" s="1"/>
  <c r="AK536" i="63"/>
  <c r="N536" i="63"/>
  <c r="O535" i="63"/>
  <c r="O534" i="63"/>
  <c r="AK532" i="63"/>
  <c r="N532" i="63"/>
  <c r="AK528" i="63"/>
  <c r="N528" i="63"/>
  <c r="AK523" i="63"/>
  <c r="N523" i="63"/>
  <c r="R523" i="63" s="1"/>
  <c r="S523" i="63" s="1"/>
  <c r="V523" i="63" s="1"/>
  <c r="O522" i="63"/>
  <c r="R522" i="63" s="1"/>
  <c r="S522" i="63" s="1"/>
  <c r="V522" i="63" s="1"/>
  <c r="O521" i="63"/>
  <c r="O518" i="63"/>
  <c r="R512" i="63"/>
  <c r="S512" i="63" s="1"/>
  <c r="V512" i="63" s="1"/>
  <c r="R510" i="63"/>
  <c r="S510" i="63" s="1"/>
  <c r="V510" i="63" s="1"/>
  <c r="R498" i="63"/>
  <c r="R484" i="63"/>
  <c r="R475" i="63"/>
  <c r="S475" i="63" s="1"/>
  <c r="V475" i="63" s="1"/>
  <c r="R473" i="63"/>
  <c r="S473" i="63" s="1"/>
  <c r="V473" i="63" s="1"/>
  <c r="R469" i="63"/>
  <c r="S469" i="63" s="1"/>
  <c r="V469" i="63" s="1"/>
  <c r="R454" i="63"/>
  <c r="S454" i="63" s="1"/>
  <c r="V454" i="63" s="1"/>
  <c r="R453" i="63"/>
  <c r="S453" i="63" s="1"/>
  <c r="V453" i="63" s="1"/>
  <c r="R451" i="63"/>
  <c r="S451" i="63" s="1"/>
  <c r="V451" i="63" s="1"/>
  <c r="R450" i="63"/>
  <c r="S450" i="63" s="1"/>
  <c r="V450" i="63" s="1"/>
  <c r="R449" i="63"/>
  <c r="S449" i="63" s="1"/>
  <c r="V449" i="63" s="1"/>
  <c r="R448" i="63"/>
  <c r="S448" i="63" s="1"/>
  <c r="V448" i="63" s="1"/>
  <c r="R447" i="63"/>
  <c r="S447" i="63" s="1"/>
  <c r="V447" i="63" s="1"/>
  <c r="R446" i="63"/>
  <c r="S446" i="63" s="1"/>
  <c r="V446" i="63" s="1"/>
  <c r="R445" i="63"/>
  <c r="S445" i="63" s="1"/>
  <c r="V445" i="63" s="1"/>
  <c r="S438" i="63"/>
  <c r="T438" i="63" s="1"/>
  <c r="W438" i="63" s="1"/>
  <c r="AK430" i="63"/>
  <c r="AA418" i="63"/>
  <c r="AB418" i="63" s="1"/>
  <c r="AD418" i="63" s="1"/>
  <c r="AF418" i="63" s="1"/>
  <c r="AH418" i="63" s="1"/>
  <c r="AI414" i="63" s="1"/>
  <c r="AA413" i="63"/>
  <c r="AB413" i="63" s="1"/>
  <c r="AD413" i="63" s="1"/>
  <c r="AF413" i="63" s="1"/>
  <c r="AH413" i="63" s="1"/>
  <c r="S413" i="63"/>
  <c r="T413" i="63" s="1"/>
  <c r="W413" i="63" s="1"/>
  <c r="R409" i="63"/>
  <c r="S409" i="63" s="1"/>
  <c r="V409" i="63" s="1"/>
  <c r="R408" i="63"/>
  <c r="AK732" i="63"/>
  <c r="N732" i="63"/>
  <c r="O731" i="63"/>
  <c r="AA731" i="63" s="1"/>
  <c r="AB731" i="63" s="1"/>
  <c r="O722" i="63"/>
  <c r="R722" i="63" s="1"/>
  <c r="S722" i="63" s="1"/>
  <c r="V722" i="63" s="1"/>
  <c r="AK720" i="63"/>
  <c r="O720" i="63"/>
  <c r="AK718" i="63"/>
  <c r="O717" i="63"/>
  <c r="O713" i="63"/>
  <c r="O712" i="63"/>
  <c r="O711" i="63"/>
  <c r="R679" i="63"/>
  <c r="S679" i="63" s="1"/>
  <c r="V679" i="63" s="1"/>
  <c r="R673" i="63"/>
  <c r="S673" i="63" s="1"/>
  <c r="V673" i="63" s="1"/>
  <c r="AK671" i="63"/>
  <c r="N671" i="63"/>
  <c r="AK669" i="63"/>
  <c r="AK659" i="63"/>
  <c r="AK657" i="63"/>
  <c r="AK655" i="63"/>
  <c r="AK650" i="63"/>
  <c r="N650" i="63"/>
  <c r="S396" i="63"/>
  <c r="T396" i="63" s="1"/>
  <c r="W396" i="63" s="1"/>
  <c r="S395" i="63"/>
  <c r="T395" i="63" s="1"/>
  <c r="W395" i="63" s="1"/>
  <c r="S394" i="63"/>
  <c r="T394" i="63" s="1"/>
  <c r="W394" i="63" s="1"/>
  <c r="R386" i="63"/>
  <c r="S386" i="63" s="1"/>
  <c r="V386" i="63" s="1"/>
  <c r="R385" i="63"/>
  <c r="S385" i="63" s="1"/>
  <c r="V385" i="63" s="1"/>
  <c r="AK376" i="63"/>
  <c r="N376" i="63"/>
  <c r="N374" i="63"/>
  <c r="AK369" i="63"/>
  <c r="N369" i="63"/>
  <c r="S365" i="63"/>
  <c r="T365" i="63" s="1"/>
  <c r="W365" i="63" s="1"/>
  <c r="R363" i="63"/>
  <c r="S363" i="63" s="1"/>
  <c r="V363" i="63" s="1"/>
  <c r="R357" i="63"/>
  <c r="S357" i="63" s="1"/>
  <c r="V357" i="63" s="1"/>
  <c r="R345" i="63"/>
  <c r="S345" i="63" s="1"/>
  <c r="V345" i="63" s="1"/>
  <c r="R336" i="63"/>
  <c r="S336" i="63" s="1"/>
  <c r="V336" i="63" s="1"/>
  <c r="R334" i="63"/>
  <c r="S334" i="63" s="1"/>
  <c r="V334" i="63" s="1"/>
  <c r="R331" i="63"/>
  <c r="S331" i="63" s="1"/>
  <c r="V331" i="63" s="1"/>
  <c r="AK306" i="63"/>
  <c r="R293" i="63"/>
  <c r="S293" i="63" s="1"/>
  <c r="R292" i="63"/>
  <c r="S292" i="63" s="1"/>
  <c r="V292" i="63" s="1"/>
  <c r="AK286" i="63"/>
  <c r="AK288" i="63" s="1"/>
  <c r="O286" i="63"/>
  <c r="R277" i="63"/>
  <c r="S277" i="63" s="1"/>
  <c r="V277" i="63" s="1"/>
  <c r="AK265" i="63"/>
  <c r="AA229" i="63"/>
  <c r="AB229" i="63" s="1"/>
  <c r="AA228" i="63"/>
  <c r="AB228" i="63" s="1"/>
  <c r="AA223" i="63"/>
  <c r="AB223" i="63" s="1"/>
  <c r="AA222" i="63"/>
  <c r="AB222" i="63" s="1"/>
  <c r="AA219" i="63"/>
  <c r="AB219" i="63" s="1"/>
  <c r="AA216" i="63"/>
  <c r="AB216" i="63" s="1"/>
  <c r="AA214" i="63"/>
  <c r="AB214" i="63" s="1"/>
  <c r="AA213" i="63"/>
  <c r="AB213" i="63" s="1"/>
  <c r="AA212" i="63"/>
  <c r="AB212" i="63" s="1"/>
  <c r="AA211" i="63"/>
  <c r="AB211" i="63" s="1"/>
  <c r="AA210" i="63"/>
  <c r="AB210" i="63" s="1"/>
  <c r="AA209" i="63"/>
  <c r="AB209" i="63" s="1"/>
  <c r="AA208" i="63"/>
  <c r="AB208" i="63" s="1"/>
  <c r="AA207" i="63"/>
  <c r="AB207" i="63" s="1"/>
  <c r="AA206" i="63"/>
  <c r="AB206" i="63" s="1"/>
  <c r="AA205" i="63"/>
  <c r="AB205" i="63" s="1"/>
  <c r="AA204" i="63"/>
  <c r="AB204" i="63" s="1"/>
  <c r="AA203" i="63"/>
  <c r="AB203" i="63" s="1"/>
  <c r="AA202" i="63"/>
  <c r="AB202" i="63" s="1"/>
  <c r="AA201" i="63"/>
  <c r="AB201" i="63" s="1"/>
  <c r="AA200" i="63"/>
  <c r="AB200" i="63" s="1"/>
  <c r="AA199" i="63"/>
  <c r="AB199" i="63" s="1"/>
  <c r="AA198" i="63"/>
  <c r="AB198" i="63" s="1"/>
  <c r="AA197" i="63"/>
  <c r="AB197" i="63" s="1"/>
  <c r="AA196" i="63"/>
  <c r="AB196" i="63" s="1"/>
  <c r="AA158" i="63"/>
  <c r="AB158" i="63" s="1"/>
  <c r="AA157" i="63"/>
  <c r="AB157" i="63" s="1"/>
  <c r="AA156" i="63"/>
  <c r="AB156" i="63" s="1"/>
  <c r="AA154" i="63"/>
  <c r="AB154" i="63" s="1"/>
  <c r="AA153" i="63"/>
  <c r="AB153" i="63" s="1"/>
  <c r="O137" i="63"/>
  <c r="AA137" i="63" s="1"/>
  <c r="AB137" i="63" s="1"/>
  <c r="R128" i="63"/>
  <c r="S128" i="63" s="1"/>
  <c r="V128" i="63" s="1"/>
  <c r="R121" i="63"/>
  <c r="S121" i="63" s="1"/>
  <c r="V121" i="63" s="1"/>
  <c r="R119" i="63"/>
  <c r="S119" i="63" s="1"/>
  <c r="V119" i="63" s="1"/>
  <c r="R117" i="63"/>
  <c r="S117" i="63" s="1"/>
  <c r="V117" i="63" s="1"/>
  <c r="AK227" i="63"/>
  <c r="N227" i="63"/>
  <c r="O226" i="63"/>
  <c r="O225" i="63"/>
  <c r="O185" i="63"/>
  <c r="O149" i="63"/>
  <c r="R87" i="63"/>
  <c r="S87" i="63" s="1"/>
  <c r="V87" i="63" s="1"/>
  <c r="R86" i="63"/>
  <c r="S86" i="63" s="1"/>
  <c r="V86" i="63" s="1"/>
  <c r="R84" i="63"/>
  <c r="S84" i="63" s="1"/>
  <c r="V84" i="63" s="1"/>
  <c r="R83" i="63"/>
  <c r="S83" i="63" s="1"/>
  <c r="V83" i="63" s="1"/>
  <c r="R82" i="63"/>
  <c r="S82" i="63" s="1"/>
  <c r="V82" i="63" s="1"/>
  <c r="R81" i="63"/>
  <c r="S81" i="63" s="1"/>
  <c r="V81" i="63" s="1"/>
  <c r="R80" i="63"/>
  <c r="S80" i="63" s="1"/>
  <c r="V80" i="63" s="1"/>
  <c r="R79" i="63"/>
  <c r="S79" i="63" s="1"/>
  <c r="V79" i="63" s="1"/>
  <c r="AA73" i="63"/>
  <c r="AB73" i="63" s="1"/>
  <c r="AA54" i="63"/>
  <c r="AB54" i="63" s="1"/>
  <c r="AA53" i="63"/>
  <c r="AB53" i="63" s="1"/>
  <c r="AA52" i="63"/>
  <c r="AB52" i="63" s="1"/>
  <c r="AA51" i="63"/>
  <c r="AB51" i="63" s="1"/>
  <c r="O97" i="63"/>
  <c r="R97" i="63" s="1"/>
  <c r="S97" i="63" s="1"/>
  <c r="V97" i="63" s="1"/>
  <c r="R50" i="63"/>
  <c r="S50" i="63" s="1"/>
  <c r="V50" i="63" s="1"/>
  <c r="R49" i="63"/>
  <c r="S49" i="63" s="1"/>
  <c r="V49" i="63" s="1"/>
  <c r="P46" i="63"/>
  <c r="R40" i="63"/>
  <c r="S40" i="63" s="1"/>
  <c r="V40" i="63" s="1"/>
  <c r="R39" i="63"/>
  <c r="S39" i="63" s="1"/>
  <c r="V39" i="63" s="1"/>
  <c r="R38" i="63"/>
  <c r="S38" i="63" s="1"/>
  <c r="V38" i="63" s="1"/>
  <c r="O35" i="63"/>
  <c r="O41" i="63" s="1"/>
  <c r="R34" i="63"/>
  <c r="S8" i="63"/>
  <c r="T8" i="63" s="1"/>
  <c r="W8" i="63" s="1"/>
  <c r="Q130" i="65"/>
  <c r="P74" i="65"/>
  <c r="U74" i="65" s="1"/>
  <c r="V74" i="65" s="1"/>
  <c r="P67" i="65"/>
  <c r="U67" i="65" s="1"/>
  <c r="V67" i="65" s="1"/>
  <c r="Q61" i="65"/>
  <c r="U61" i="65" s="1"/>
  <c r="V61" i="65" s="1"/>
  <c r="Y53" i="65"/>
  <c r="Z53" i="65" s="1"/>
  <c r="AB53" i="65" s="1"/>
  <c r="AD53" i="65" s="1"/>
  <c r="AF53" i="65" s="1"/>
  <c r="U53" i="65"/>
  <c r="V53" i="65" s="1"/>
  <c r="Y49" i="65"/>
  <c r="Z49" i="65" s="1"/>
  <c r="AB49" i="65" s="1"/>
  <c r="AD49" i="65" s="1"/>
  <c r="AF49" i="65" s="1"/>
  <c r="Q25" i="65"/>
  <c r="U25" i="65" s="1"/>
  <c r="V25" i="65" s="1"/>
  <c r="S408" i="63"/>
  <c r="V408" i="63" s="1"/>
  <c r="R625" i="63"/>
  <c r="S625" i="63" s="1"/>
  <c r="V625" i="63" s="1"/>
  <c r="AA642" i="63"/>
  <c r="AB642" i="63" s="1"/>
  <c r="R642" i="63"/>
  <c r="S642" i="63" s="1"/>
  <c r="V642" i="63" s="1"/>
  <c r="S498" i="63"/>
  <c r="V498" i="63" s="1"/>
  <c r="AA523" i="63"/>
  <c r="AB523" i="63" s="1"/>
  <c r="R609" i="63"/>
  <c r="S609" i="63" s="1"/>
  <c r="V609" i="63" s="1"/>
  <c r="AA823" i="63"/>
  <c r="AB823" i="63" s="1"/>
  <c r="R913" i="63"/>
  <c r="S913" i="63" s="1"/>
  <c r="V913" i="63" s="1"/>
  <c r="R911" i="63"/>
  <c r="S911" i="63" s="1"/>
  <c r="V911" i="63" s="1"/>
  <c r="R901" i="63"/>
  <c r="S901" i="63" s="1"/>
  <c r="V901" i="63" s="1"/>
  <c r="AA891" i="63"/>
  <c r="AB891" i="63" s="1"/>
  <c r="AA890" i="63"/>
  <c r="AB890" i="63" s="1"/>
  <c r="AA889" i="63"/>
  <c r="AB889" i="63" s="1"/>
  <c r="AA838" i="63"/>
  <c r="AB838" i="63" s="1"/>
  <c r="R825" i="63"/>
  <c r="S825" i="63" s="1"/>
  <c r="V825" i="63" s="1"/>
  <c r="O822" i="63"/>
  <c r="O820" i="63"/>
  <c r="N819" i="63"/>
  <c r="R806" i="63"/>
  <c r="S806" i="63" s="1"/>
  <c r="V806" i="63" s="1"/>
  <c r="S802" i="63"/>
  <c r="T802" i="63" s="1"/>
  <c r="W802" i="63" s="1"/>
  <c r="S800" i="63"/>
  <c r="T800" i="63" s="1"/>
  <c r="W800" i="63" s="1"/>
  <c r="R794" i="63"/>
  <c r="S794" i="63" s="1"/>
  <c r="V794" i="63" s="1"/>
  <c r="R793" i="63"/>
  <c r="S793" i="63" s="1"/>
  <c r="V793" i="63" s="1"/>
  <c r="N792" i="63"/>
  <c r="AK790" i="63"/>
  <c r="N790" i="63"/>
  <c r="AK783" i="63"/>
  <c r="AK781" i="63"/>
  <c r="N781" i="63"/>
  <c r="AK779" i="63"/>
  <c r="R778" i="63"/>
  <c r="S778" i="63" s="1"/>
  <c r="V778" i="63" s="1"/>
  <c r="R777" i="63"/>
  <c r="S777" i="63" s="1"/>
  <c r="V777" i="63" s="1"/>
  <c r="R776" i="63"/>
  <c r="S776" i="63" s="1"/>
  <c r="V776" i="63" s="1"/>
  <c r="R774" i="63"/>
  <c r="S774" i="63" s="1"/>
  <c r="V774" i="63" s="1"/>
  <c r="O744" i="63"/>
  <c r="R744" i="63" s="1"/>
  <c r="S744" i="63" s="1"/>
  <c r="V744" i="63" s="1"/>
  <c r="O671" i="63"/>
  <c r="O668" i="63"/>
  <c r="O667" i="63"/>
  <c r="AA667" i="63" s="1"/>
  <c r="AB667" i="63" s="1"/>
  <c r="N666" i="63"/>
  <c r="N665" i="63"/>
  <c r="N664" i="63"/>
  <c r="N663" i="63"/>
  <c r="N662" i="63"/>
  <c r="R661" i="63"/>
  <c r="S661" i="63" s="1"/>
  <c r="V661" i="63" s="1"/>
  <c r="AK660" i="63"/>
  <c r="AK656" i="63"/>
  <c r="O651" i="63"/>
  <c r="AA651" i="63" s="1"/>
  <c r="AB651" i="63" s="1"/>
  <c r="O650" i="63"/>
  <c r="R650" i="63" s="1"/>
  <c r="S650" i="63" s="1"/>
  <c r="V650" i="63" s="1"/>
  <c r="O639" i="63"/>
  <c r="O633" i="63"/>
  <c r="AA633" i="63" s="1"/>
  <c r="AB633" i="63" s="1"/>
  <c r="O627" i="63"/>
  <c r="O620" i="63"/>
  <c r="R620" i="63" s="1"/>
  <c r="S620" i="63" s="1"/>
  <c r="V620" i="63" s="1"/>
  <c r="O619" i="63"/>
  <c r="AK617" i="63"/>
  <c r="N617" i="63"/>
  <c r="O616" i="63"/>
  <c r="O615" i="63"/>
  <c r="AA615" i="63" s="1"/>
  <c r="AB615" i="63" s="1"/>
  <c r="R605" i="63"/>
  <c r="S605" i="63" s="1"/>
  <c r="V605" i="63" s="1"/>
  <c r="O601" i="63"/>
  <c r="AA601" i="63" s="1"/>
  <c r="AB601" i="63" s="1"/>
  <c r="O589" i="63"/>
  <c r="O579" i="63"/>
  <c r="AA579" i="63" s="1"/>
  <c r="AB579" i="63" s="1"/>
  <c r="O576" i="63"/>
  <c r="AK574" i="63"/>
  <c r="N574" i="63"/>
  <c r="O573" i="63"/>
  <c r="AA573" i="63" s="1"/>
  <c r="AB573" i="63" s="1"/>
  <c r="O571" i="63"/>
  <c r="N570" i="63"/>
  <c r="R569" i="63"/>
  <c r="S569" i="63" s="1"/>
  <c r="V569" i="63" s="1"/>
  <c r="R568" i="63"/>
  <c r="S568" i="63" s="1"/>
  <c r="V568" i="63" s="1"/>
  <c r="O567" i="63"/>
  <c r="R567" i="63" s="1"/>
  <c r="S567" i="63" s="1"/>
  <c r="V567" i="63" s="1"/>
  <c r="N566" i="63"/>
  <c r="R565" i="63"/>
  <c r="S565" i="63" s="1"/>
  <c r="V565" i="63" s="1"/>
  <c r="AK564" i="63"/>
  <c r="O564" i="63"/>
  <c r="AK562" i="63"/>
  <c r="N562" i="63"/>
  <c r="AA562" i="63" s="1"/>
  <c r="AB562" i="63" s="1"/>
  <c r="O560" i="63"/>
  <c r="R560" i="63" s="1"/>
  <c r="S560" i="63" s="1"/>
  <c r="V560" i="63" s="1"/>
  <c r="O559" i="63"/>
  <c r="AK557" i="63"/>
  <c r="O557" i="63"/>
  <c r="AK555" i="63"/>
  <c r="O555" i="63"/>
  <c r="R555" i="63" s="1"/>
  <c r="S555" i="63" s="1"/>
  <c r="V555" i="63" s="1"/>
  <c r="O554" i="63"/>
  <c r="AK552" i="63"/>
  <c r="O547" i="63"/>
  <c r="R547" i="63" s="1"/>
  <c r="S547" i="63" s="1"/>
  <c r="V547" i="63" s="1"/>
  <c r="R542" i="63"/>
  <c r="S542" i="63" s="1"/>
  <c r="V542" i="63" s="1"/>
  <c r="L539" i="63"/>
  <c r="AA885" i="63"/>
  <c r="AB885" i="63" s="1"/>
  <c r="AD885" i="63" s="1"/>
  <c r="AF885" i="63" s="1"/>
  <c r="AH885" i="63" s="1"/>
  <c r="AI793" i="63" s="1"/>
  <c r="K536" i="63"/>
  <c r="O536" i="63"/>
  <c r="AA421" i="63"/>
  <c r="AB421" i="63" s="1"/>
  <c r="AD421" i="63" s="1"/>
  <c r="AF421" i="63" s="1"/>
  <c r="AH421" i="63" s="1"/>
  <c r="AI418" i="63" s="1"/>
  <c r="AA416" i="63"/>
  <c r="AB416" i="63" s="1"/>
  <c r="AD416" i="63" s="1"/>
  <c r="AF416" i="63" s="1"/>
  <c r="AH416" i="63" s="1"/>
  <c r="AI412" i="63" s="1"/>
  <c r="AA412" i="63"/>
  <c r="AB412" i="63"/>
  <c r="AD412" i="63" s="1"/>
  <c r="AF412" i="63" s="1"/>
  <c r="AH412" i="63" s="1"/>
  <c r="AI408" i="63" s="1"/>
  <c r="AA382" i="63"/>
  <c r="AB382" i="63" s="1"/>
  <c r="K374" i="63"/>
  <c r="O374" i="63"/>
  <c r="AK374" i="63"/>
  <c r="K369" i="63"/>
  <c r="O369" i="63"/>
  <c r="O528" i="63"/>
  <c r="AA528" i="63" s="1"/>
  <c r="AB528" i="63" s="1"/>
  <c r="O520" i="63"/>
  <c r="AA520" i="63" s="1"/>
  <c r="R470" i="63"/>
  <c r="S434" i="63"/>
  <c r="T434" i="63" s="1"/>
  <c r="W434" i="63" s="1"/>
  <c r="AK429" i="63"/>
  <c r="R420" i="63"/>
  <c r="S420" i="63" s="1"/>
  <c r="V420" i="63" s="1"/>
  <c r="R411" i="63"/>
  <c r="S411" i="63"/>
  <c r="V411" i="63" s="1"/>
  <c r="R410" i="63"/>
  <c r="S410" i="63" s="1"/>
  <c r="V410" i="63" s="1"/>
  <c r="R407" i="63"/>
  <c r="S407" i="63" s="1"/>
  <c r="V407" i="63" s="1"/>
  <c r="R406" i="63"/>
  <c r="S406" i="63" s="1"/>
  <c r="V406" i="63" s="1"/>
  <c r="R405" i="63"/>
  <c r="S405" i="63" s="1"/>
  <c r="V405" i="63" s="1"/>
  <c r="R404" i="63"/>
  <c r="S404" i="63" s="1"/>
  <c r="V404" i="63" s="1"/>
  <c r="N388" i="63"/>
  <c r="K378" i="63"/>
  <c r="AK378" i="63"/>
  <c r="L374" i="63"/>
  <c r="L369" i="63"/>
  <c r="R343" i="63"/>
  <c r="S343" i="63" s="1"/>
  <c r="V343" i="63" s="1"/>
  <c r="R337" i="63"/>
  <c r="S337" i="63" s="1"/>
  <c r="V337" i="63" s="1"/>
  <c r="R267" i="63"/>
  <c r="S267" i="63" s="1"/>
  <c r="V267" i="63" s="1"/>
  <c r="R240" i="63"/>
  <c r="S240" i="63" s="1"/>
  <c r="V240" i="63" s="1"/>
  <c r="R236" i="63"/>
  <c r="S236" i="63" s="1"/>
  <c r="V236" i="63" s="1"/>
  <c r="O220" i="63"/>
  <c r="AA220" i="63" s="1"/>
  <c r="AB220" i="63" s="1"/>
  <c r="R217" i="63"/>
  <c r="S217" i="63" s="1"/>
  <c r="V217" i="63" s="1"/>
  <c r="R215" i="63"/>
  <c r="S215" i="63" s="1"/>
  <c r="V215" i="63" s="1"/>
  <c r="R195" i="63"/>
  <c r="S195" i="63" s="1"/>
  <c r="V195" i="63" s="1"/>
  <c r="R189" i="63"/>
  <c r="S189" i="63" s="1"/>
  <c r="V189" i="63" s="1"/>
  <c r="AA180" i="63"/>
  <c r="AB180" i="63" s="1"/>
  <c r="R180" i="63"/>
  <c r="S180" i="63" s="1"/>
  <c r="V180" i="63" s="1"/>
  <c r="AK185" i="63"/>
  <c r="R178" i="63"/>
  <c r="S178" i="63" s="1"/>
  <c r="V178" i="63" s="1"/>
  <c r="R177" i="63"/>
  <c r="S177" i="63" s="1"/>
  <c r="V177" i="63" s="1"/>
  <c r="R176" i="63"/>
  <c r="S176" i="63" s="1"/>
  <c r="V176" i="63" s="1"/>
  <c r="R175" i="63"/>
  <c r="S175" i="63" s="1"/>
  <c r="V175" i="63" s="1"/>
  <c r="R174" i="63"/>
  <c r="S174" i="63" s="1"/>
  <c r="V174" i="63" s="1"/>
  <c r="R173" i="63"/>
  <c r="S173" i="63" s="1"/>
  <c r="V173" i="63" s="1"/>
  <c r="R172" i="63"/>
  <c r="S172" i="63" s="1"/>
  <c r="V172" i="63" s="1"/>
  <c r="R171" i="63"/>
  <c r="S171" i="63" s="1"/>
  <c r="V171" i="63" s="1"/>
  <c r="R170" i="63"/>
  <c r="S170" i="63" s="1"/>
  <c r="V170" i="63" s="1"/>
  <c r="R168" i="63"/>
  <c r="S168" i="63" s="1"/>
  <c r="V168" i="63" s="1"/>
  <c r="J162" i="63"/>
  <c r="R144" i="63"/>
  <c r="S144" i="63" s="1"/>
  <c r="V144" i="63" s="1"/>
  <c r="R143" i="63"/>
  <c r="S143" i="63" s="1"/>
  <c r="V143" i="63" s="1"/>
  <c r="R142" i="63"/>
  <c r="S142" i="63" s="1"/>
  <c r="V142" i="63" s="1"/>
  <c r="AK137" i="63"/>
  <c r="AK135" i="63"/>
  <c r="O135" i="63"/>
  <c r="R118" i="63"/>
  <c r="S118" i="63" s="1"/>
  <c r="V118" i="63" s="1"/>
  <c r="S110" i="63"/>
  <c r="T110" i="63" s="1"/>
  <c r="W110" i="63" s="1"/>
  <c r="S109" i="63"/>
  <c r="T109" i="63" s="1"/>
  <c r="W109" i="63" s="1"/>
  <c r="S108" i="63"/>
  <c r="T108" i="63" s="1"/>
  <c r="W108" i="63" s="1"/>
  <c r="N101" i="63"/>
  <c r="R98" i="63"/>
  <c r="S98" i="63" s="1"/>
  <c r="V98" i="63" s="1"/>
  <c r="AK97" i="63"/>
  <c r="R69" i="63"/>
  <c r="S69" i="63" s="1"/>
  <c r="V69" i="63" s="1"/>
  <c r="R59" i="63"/>
  <c r="S59" i="63" s="1"/>
  <c r="V59" i="63" s="1"/>
  <c r="R58" i="63"/>
  <c r="S58" i="63" s="1"/>
  <c r="V58" i="63" s="1"/>
  <c r="R57" i="63"/>
  <c r="S57" i="63" s="1"/>
  <c r="V57" i="63" s="1"/>
  <c r="R56" i="63"/>
  <c r="S56" i="63" s="1"/>
  <c r="V56" i="63" s="1"/>
  <c r="R55" i="63"/>
  <c r="R45" i="63"/>
  <c r="S45" i="63" s="1"/>
  <c r="V45" i="63" s="1"/>
  <c r="R44" i="63"/>
  <c r="R32" i="63"/>
  <c r="R28" i="63"/>
  <c r="S28" i="63" s="1"/>
  <c r="V28" i="63" s="1"/>
  <c r="N29" i="63"/>
  <c r="AA23" i="63"/>
  <c r="AB23" i="63" s="1"/>
  <c r="AA22" i="63"/>
  <c r="AB22" i="63" s="1"/>
  <c r="AA9" i="63"/>
  <c r="AB9" i="63" s="1"/>
  <c r="U50" i="65"/>
  <c r="V50" i="65" s="1"/>
  <c r="R17" i="63"/>
  <c r="O13" i="63"/>
  <c r="U48" i="65"/>
  <c r="V48" i="65" s="1"/>
  <c r="Q20" i="65"/>
  <c r="U20" i="65" s="1"/>
  <c r="S17" i="63"/>
  <c r="V17" i="63" s="1"/>
  <c r="S470" i="63"/>
  <c r="V470" i="63" s="1"/>
  <c r="AA369" i="63"/>
  <c r="AB369" i="63" s="1"/>
  <c r="AA567" i="63"/>
  <c r="AB567" i="63" s="1"/>
  <c r="R616" i="63"/>
  <c r="S616" i="63" s="1"/>
  <c r="V616" i="63" s="1"/>
  <c r="R671" i="63"/>
  <c r="S671" i="63" s="1"/>
  <c r="V671" i="63" s="1"/>
  <c r="R822" i="63"/>
  <c r="S822" i="63" s="1"/>
  <c r="V822" i="63" s="1"/>
  <c r="S55" i="63"/>
  <c r="V55" i="63" s="1"/>
  <c r="AB520" i="63"/>
  <c r="R601" i="63"/>
  <c r="S601" i="63" s="1"/>
  <c r="V601" i="63" s="1"/>
  <c r="AA744" i="63"/>
  <c r="AB744" i="63" s="1"/>
  <c r="R667" i="63"/>
  <c r="S667" i="63" s="1"/>
  <c r="V667" i="63" s="1"/>
  <c r="AB635" i="63"/>
  <c r="R635" i="63"/>
  <c r="S635" i="63" s="1"/>
  <c r="V635" i="63" s="1"/>
  <c r="S484" i="63"/>
  <c r="V484" i="63" s="1"/>
  <c r="AA620" i="63"/>
  <c r="AB620" i="63" s="1"/>
  <c r="R621" i="63"/>
  <c r="S621" i="63" s="1"/>
  <c r="V621" i="63" s="1"/>
  <c r="R641" i="63"/>
  <c r="S641" i="63" s="1"/>
  <c r="V641" i="63" s="1"/>
  <c r="R712" i="63"/>
  <c r="S712" i="63" s="1"/>
  <c r="V712" i="63" s="1"/>
  <c r="AA712" i="63"/>
  <c r="AB712" i="63" s="1"/>
  <c r="AA717" i="63"/>
  <c r="AB717" i="63" s="1"/>
  <c r="R717" i="63"/>
  <c r="S717" i="63" s="1"/>
  <c r="V717" i="63" s="1"/>
  <c r="R786" i="63"/>
  <c r="AA225" i="63"/>
  <c r="AB225" i="63" s="1"/>
  <c r="R225" i="63"/>
  <c r="S225" i="63" s="1"/>
  <c r="V225" i="63" s="1"/>
  <c r="AA533" i="63"/>
  <c r="AB533" i="63" s="1"/>
  <c r="R533" i="63"/>
  <c r="S533" i="63" s="1"/>
  <c r="V533" i="63" s="1"/>
  <c r="S538" i="63"/>
  <c r="V538" i="63" s="1"/>
  <c r="AA538" i="63"/>
  <c r="AB538" i="63" s="1"/>
  <c r="AA596" i="63"/>
  <c r="AB596" i="63" s="1"/>
  <c r="R596" i="63"/>
  <c r="S596" i="63" s="1"/>
  <c r="V596" i="63" s="1"/>
  <c r="AA608" i="63"/>
  <c r="AB608" i="63" s="1"/>
  <c r="S295" i="63"/>
  <c r="V295" i="63" s="1"/>
  <c r="V761" i="63"/>
  <c r="AA603" i="63"/>
  <c r="AB603" i="63" s="1"/>
  <c r="AA625" i="63"/>
  <c r="AB625" i="63" s="1"/>
  <c r="AA644" i="63"/>
  <c r="AB644" i="63" s="1"/>
  <c r="R657" i="63"/>
  <c r="S657" i="63" s="1"/>
  <c r="V657" i="63" s="1"/>
  <c r="AB741" i="63"/>
  <c r="R745" i="63"/>
  <c r="S745" i="63" s="1"/>
  <c r="V745" i="63" s="1"/>
  <c r="R684" i="63"/>
  <c r="S684" i="63" s="1"/>
  <c r="V684" i="63" s="1"/>
  <c r="R517" i="63"/>
  <c r="S517" i="63" s="1"/>
  <c r="V517" i="63" s="1"/>
  <c r="AA522" i="63"/>
  <c r="AB522" i="63" s="1"/>
  <c r="R741" i="63"/>
  <c r="S741" i="63" s="1"/>
  <c r="V741" i="63" s="1"/>
  <c r="R387" i="63"/>
  <c r="S387" i="63" s="1"/>
  <c r="V387" i="63" s="1"/>
  <c r="G15" i="46"/>
  <c r="R372" i="63"/>
  <c r="S372" i="63" s="1"/>
  <c r="V372" i="63" s="1"/>
  <c r="B15" i="46"/>
  <c r="E15" i="46"/>
  <c r="C15" i="57"/>
  <c r="O637" i="63"/>
  <c r="K637" i="63"/>
  <c r="K623" i="63"/>
  <c r="O623" i="63"/>
  <c r="R623" i="63" s="1"/>
  <c r="S623" i="63" s="1"/>
  <c r="V623" i="63" s="1"/>
  <c r="L579" i="63"/>
  <c r="K579" i="63"/>
  <c r="K578" i="63"/>
  <c r="L578" i="63"/>
  <c r="O841" i="63"/>
  <c r="O819" i="63"/>
  <c r="N814" i="63"/>
  <c r="N750" i="63"/>
  <c r="K750" i="63"/>
  <c r="AK750" i="63"/>
  <c r="S691" i="63"/>
  <c r="T691" i="63" s="1"/>
  <c r="W691" i="63" s="1"/>
  <c r="R674" i="63"/>
  <c r="S674" i="63" s="1"/>
  <c r="V674" i="63" s="1"/>
  <c r="R672" i="63"/>
  <c r="S672" i="63" s="1"/>
  <c r="V672" i="63" s="1"/>
  <c r="R652" i="63"/>
  <c r="S652" i="63" s="1"/>
  <c r="V652" i="63" s="1"/>
  <c r="K566" i="63"/>
  <c r="L566" i="63"/>
  <c r="O566" i="63"/>
  <c r="AA566" i="63" s="1"/>
  <c r="AB566" i="63" s="1"/>
  <c r="K563" i="63"/>
  <c r="L563" i="63"/>
  <c r="N499" i="63"/>
  <c r="AK499" i="63"/>
  <c r="R916" i="63"/>
  <c r="S916" i="63" s="1"/>
  <c r="V916" i="63" s="1"/>
  <c r="R914" i="63"/>
  <c r="S914" i="63" s="1"/>
  <c r="V914" i="63" s="1"/>
  <c r="AB872" i="63"/>
  <c r="AC872" i="63" s="1"/>
  <c r="AB856" i="63"/>
  <c r="AC856" i="63" s="1"/>
  <c r="L853" i="63"/>
  <c r="AA849" i="63"/>
  <c r="AB849" i="63" s="1"/>
  <c r="AA847" i="63"/>
  <c r="AB847" i="63" s="1"/>
  <c r="AK841" i="63"/>
  <c r="L841" i="63"/>
  <c r="L823" i="63"/>
  <c r="AK822" i="63"/>
  <c r="L821" i="63"/>
  <c r="L819" i="63"/>
  <c r="AA815" i="63"/>
  <c r="AB815" i="63" s="1"/>
  <c r="O814" i="63"/>
  <c r="L814" i="63"/>
  <c r="AA807" i="63"/>
  <c r="AB807" i="63" s="1"/>
  <c r="AA776" i="63"/>
  <c r="AB776" i="63" s="1"/>
  <c r="S758" i="63"/>
  <c r="T758" i="63" s="1"/>
  <c r="W758" i="63" s="1"/>
  <c r="O750" i="63"/>
  <c r="K744" i="63"/>
  <c r="AK744" i="63"/>
  <c r="AA677" i="63"/>
  <c r="AB677" i="63" s="1"/>
  <c r="R632" i="63"/>
  <c r="S632" i="63" s="1"/>
  <c r="V632" i="63" s="1"/>
  <c r="K594" i="63"/>
  <c r="AK594" i="63"/>
  <c r="L594" i="63"/>
  <c r="L586" i="63"/>
  <c r="K586" i="63"/>
  <c r="L574" i="63"/>
  <c r="O574" i="63"/>
  <c r="K574" i="63"/>
  <c r="K573" i="63"/>
  <c r="L573" i="63"/>
  <c r="L550" i="63"/>
  <c r="O550" i="63"/>
  <c r="AA550" i="63" s="1"/>
  <c r="AB550" i="63" s="1"/>
  <c r="K550" i="63"/>
  <c r="K549" i="63"/>
  <c r="L549" i="63"/>
  <c r="K540" i="63"/>
  <c r="L540" i="63"/>
  <c r="O540" i="63"/>
  <c r="AA540" i="63" s="1"/>
  <c r="AB540" i="63" s="1"/>
  <c r="AK814" i="63"/>
  <c r="R797" i="63"/>
  <c r="S797" i="63" s="1"/>
  <c r="V797" i="63" s="1"/>
  <c r="O790" i="63"/>
  <c r="AA790" i="63" s="1"/>
  <c r="AB790" i="63" s="1"/>
  <c r="AA762" i="63"/>
  <c r="AB762" i="63" s="1"/>
  <c r="AA761" i="63"/>
  <c r="AB761" i="63" s="1"/>
  <c r="AD761" i="63" s="1"/>
  <c r="AF761" i="63" s="1"/>
  <c r="AH761" i="63" s="1"/>
  <c r="AA748" i="63"/>
  <c r="AB748" i="63" s="1"/>
  <c r="R746" i="63"/>
  <c r="S746" i="63" s="1"/>
  <c r="V746" i="63" s="1"/>
  <c r="S694" i="63"/>
  <c r="T694" i="63" s="1"/>
  <c r="W694" i="63" s="1"/>
  <c r="R692" i="63"/>
  <c r="S692" i="63" s="1"/>
  <c r="V692" i="63" s="1"/>
  <c r="O669" i="63"/>
  <c r="AK658" i="63"/>
  <c r="K658" i="63"/>
  <c r="L655" i="63"/>
  <c r="L650" i="63"/>
  <c r="AA649" i="63"/>
  <c r="AB649" i="63" s="1"/>
  <c r="L642" i="63"/>
  <c r="AK637" i="63"/>
  <c r="L637" i="63"/>
  <c r="L630" i="63"/>
  <c r="L623" i="63"/>
  <c r="L620" i="63"/>
  <c r="O617" i="63"/>
  <c r="K617" i="63"/>
  <c r="L608" i="63"/>
  <c r="L601" i="63"/>
  <c r="K601" i="63"/>
  <c r="K593" i="63"/>
  <c r="L593" i="63"/>
  <c r="L590" i="63"/>
  <c r="K590" i="63"/>
  <c r="L585" i="63"/>
  <c r="K585" i="63"/>
  <c r="L583" i="63"/>
  <c r="O583" i="63"/>
  <c r="R583" i="63" s="1"/>
  <c r="S583" i="63" s="1"/>
  <c r="V583" i="63" s="1"/>
  <c r="AK583" i="63"/>
  <c r="K583" i="63"/>
  <c r="K582" i="63"/>
  <c r="L582" i="63"/>
  <c r="L570" i="63"/>
  <c r="AK570" i="63"/>
  <c r="O570" i="63"/>
  <c r="AA570" i="63" s="1"/>
  <c r="AB570" i="63" s="1"/>
  <c r="K570" i="63"/>
  <c r="K541" i="63"/>
  <c r="L541" i="63"/>
  <c r="O541" i="63"/>
  <c r="AA541" i="63" s="1"/>
  <c r="AB541" i="63" s="1"/>
  <c r="AA592" i="63"/>
  <c r="AB592" i="63" s="1"/>
  <c r="K559" i="63"/>
  <c r="L559" i="63"/>
  <c r="K557" i="63"/>
  <c r="L557" i="63"/>
  <c r="K547" i="63"/>
  <c r="L432" i="63"/>
  <c r="O432" i="63"/>
  <c r="AA334" i="63"/>
  <c r="AB334" i="63" s="1"/>
  <c r="AD334" i="63" s="1"/>
  <c r="AF334" i="63" s="1"/>
  <c r="AH334" i="63" s="1"/>
  <c r="N301" i="63"/>
  <c r="R301" i="63" s="1"/>
  <c r="S301" i="63" s="1"/>
  <c r="V301" i="63" s="1"/>
  <c r="K301" i="63"/>
  <c r="K225" i="63"/>
  <c r="L225" i="63"/>
  <c r="J253" i="63"/>
  <c r="R129" i="63"/>
  <c r="S129" i="63" s="1"/>
  <c r="V129" i="63" s="1"/>
  <c r="AA129" i="63"/>
  <c r="AB129" i="63" s="1"/>
  <c r="K546" i="63"/>
  <c r="L546" i="63"/>
  <c r="L543" i="63"/>
  <c r="N543" i="63"/>
  <c r="O543" i="63"/>
  <c r="AK543" i="63"/>
  <c r="L532" i="63"/>
  <c r="O532" i="63"/>
  <c r="L522" i="63"/>
  <c r="K522" i="63"/>
  <c r="L137" i="63"/>
  <c r="K137" i="63"/>
  <c r="O736" i="63"/>
  <c r="O725" i="63"/>
  <c r="AK717" i="63"/>
  <c r="O643" i="63"/>
  <c r="O612" i="63"/>
  <c r="AA561" i="63"/>
  <c r="AB561" i="63" s="1"/>
  <c r="K553" i="63"/>
  <c r="L553" i="63"/>
  <c r="K544" i="63"/>
  <c r="L544" i="63"/>
  <c r="AA417" i="63"/>
  <c r="AB417" i="63" s="1"/>
  <c r="R417" i="63"/>
  <c r="S417" i="63" s="1"/>
  <c r="V417" i="63" s="1"/>
  <c r="R368" i="63"/>
  <c r="S368" i="63" s="1"/>
  <c r="V368" i="63" s="1"/>
  <c r="AA511" i="63"/>
  <c r="AB511" i="63" s="1"/>
  <c r="AD511" i="63" s="1"/>
  <c r="AF511" i="63" s="1"/>
  <c r="AH511" i="63" s="1"/>
  <c r="AA450" i="63"/>
  <c r="AB450" i="63" s="1"/>
  <c r="AD450" i="63" s="1"/>
  <c r="AF450" i="63" s="1"/>
  <c r="AH450" i="63" s="1"/>
  <c r="AI447" i="63" s="1"/>
  <c r="R441" i="63"/>
  <c r="S441" i="63" s="1"/>
  <c r="V441" i="63" s="1"/>
  <c r="R428" i="63"/>
  <c r="S428" i="63" s="1"/>
  <c r="V428" i="63" s="1"/>
  <c r="AA407" i="63"/>
  <c r="AB407" i="63" s="1"/>
  <c r="AD407" i="63" s="1"/>
  <c r="AF407" i="63" s="1"/>
  <c r="AH407" i="63" s="1"/>
  <c r="AI403" i="63" s="1"/>
  <c r="R403" i="63"/>
  <c r="S383" i="63"/>
  <c r="T383" i="63" s="1"/>
  <c r="W383" i="63" s="1"/>
  <c r="AA357" i="63"/>
  <c r="AB357" i="63" s="1"/>
  <c r="S349" i="63"/>
  <c r="T349" i="63" s="1"/>
  <c r="W349" i="63" s="1"/>
  <c r="AA341" i="63"/>
  <c r="AB341" i="63" s="1"/>
  <c r="AD341" i="63" s="1"/>
  <c r="AF341" i="63" s="1"/>
  <c r="AH341" i="63" s="1"/>
  <c r="K303" i="63"/>
  <c r="N303" i="63"/>
  <c r="R303" i="63" s="1"/>
  <c r="S303" i="63" s="1"/>
  <c r="V303" i="63" s="1"/>
  <c r="R296" i="63"/>
  <c r="S296" i="63" s="1"/>
  <c r="V296" i="63" s="1"/>
  <c r="AA296" i="63"/>
  <c r="AB296" i="63" s="1"/>
  <c r="AD296" i="63" s="1"/>
  <c r="AF296" i="63" s="1"/>
  <c r="AH296" i="63" s="1"/>
  <c r="AI350" i="63" s="1"/>
  <c r="AA271" i="63"/>
  <c r="AB271" i="63" s="1"/>
  <c r="R271" i="63"/>
  <c r="S271" i="63" s="1"/>
  <c r="V271" i="63" s="1"/>
  <c r="S246" i="63"/>
  <c r="T246" i="63" s="1"/>
  <c r="W246" i="63" s="1"/>
  <c r="S234" i="63"/>
  <c r="T234" i="63" s="1"/>
  <c r="W234" i="63" s="1"/>
  <c r="AB234" i="63"/>
  <c r="AC234" i="63" s="1"/>
  <c r="R222" i="63"/>
  <c r="S222" i="63" s="1"/>
  <c r="V222" i="63" s="1"/>
  <c r="R188" i="63"/>
  <c r="S188" i="63" s="1"/>
  <c r="V188" i="63" s="1"/>
  <c r="N191" i="63"/>
  <c r="AA519" i="63"/>
  <c r="AB519" i="63" s="1"/>
  <c r="L516" i="63"/>
  <c r="O516" i="63"/>
  <c r="AK516" i="63"/>
  <c r="S493" i="63"/>
  <c r="T493" i="63" s="1"/>
  <c r="W493" i="63" s="1"/>
  <c r="AA469" i="63"/>
  <c r="AB469" i="63" s="1"/>
  <c r="AD469" i="63" s="1"/>
  <c r="AF469" i="63" s="1"/>
  <c r="AH469" i="63" s="1"/>
  <c r="AA453" i="63"/>
  <c r="AB453" i="63" s="1"/>
  <c r="AD453" i="63" s="1"/>
  <c r="AF453" i="63" s="1"/>
  <c r="AH453" i="63" s="1"/>
  <c r="AI450" i="63" s="1"/>
  <c r="AA445" i="63"/>
  <c r="AB445" i="63" s="1"/>
  <c r="AD445" i="63" s="1"/>
  <c r="AF445" i="63" s="1"/>
  <c r="AH445" i="63" s="1"/>
  <c r="AI441" i="63" s="1"/>
  <c r="AA438" i="63"/>
  <c r="AB438" i="63" s="1"/>
  <c r="AD438" i="63" s="1"/>
  <c r="AF438" i="63" s="1"/>
  <c r="AH438" i="63" s="1"/>
  <c r="R431" i="63"/>
  <c r="S431" i="63" s="1"/>
  <c r="V431" i="63" s="1"/>
  <c r="R421" i="63"/>
  <c r="S421" i="63" s="1"/>
  <c r="V421" i="63" s="1"/>
  <c r="AA389" i="63"/>
  <c r="AB389" i="63" s="1"/>
  <c r="AA361" i="63"/>
  <c r="AB361" i="63" s="1"/>
  <c r="K291" i="63"/>
  <c r="N291" i="63"/>
  <c r="AA264" i="63"/>
  <c r="AB264" i="63" s="1"/>
  <c r="AA240" i="63"/>
  <c r="AB240" i="63" s="1"/>
  <c r="R232" i="63"/>
  <c r="S232" i="63" s="1"/>
  <c r="V232" i="63" s="1"/>
  <c r="AA172" i="63"/>
  <c r="AB172" i="63" s="1"/>
  <c r="L149" i="63"/>
  <c r="K149" i="63"/>
  <c r="AA121" i="63"/>
  <c r="AB121" i="63" s="1"/>
  <c r="R525" i="63"/>
  <c r="S525" i="63" s="1"/>
  <c r="V525" i="63" s="1"/>
  <c r="O504" i="63"/>
  <c r="AA504" i="63" s="1"/>
  <c r="AB504" i="63" s="1"/>
  <c r="AD504" i="63" s="1"/>
  <c r="AF504" i="63" s="1"/>
  <c r="AH504" i="63" s="1"/>
  <c r="AA498" i="63"/>
  <c r="AB498" i="63" s="1"/>
  <c r="AA484" i="63"/>
  <c r="AB484" i="63" s="1"/>
  <c r="AD484" i="63" s="1"/>
  <c r="AF484" i="63" s="1"/>
  <c r="AH484" i="63" s="1"/>
  <c r="AI480" i="63" s="1"/>
  <c r="S476" i="63"/>
  <c r="T476" i="63" s="1"/>
  <c r="W476" i="63" s="1"/>
  <c r="AA402" i="63"/>
  <c r="AB402" i="63" s="1"/>
  <c r="R382" i="63"/>
  <c r="S382" i="63" s="1"/>
  <c r="V382" i="63" s="1"/>
  <c r="O376" i="63"/>
  <c r="R376" i="63" s="1"/>
  <c r="S376" i="63" s="1"/>
  <c r="V376" i="63" s="1"/>
  <c r="AB365" i="63"/>
  <c r="AC365" i="63" s="1"/>
  <c r="S350" i="63"/>
  <c r="T350" i="63" s="1"/>
  <c r="W350" i="63" s="1"/>
  <c r="AA338" i="63"/>
  <c r="AB338" i="63" s="1"/>
  <c r="K304" i="63"/>
  <c r="N304" i="63"/>
  <c r="AA304" i="63" s="1"/>
  <c r="AB304" i="63" s="1"/>
  <c r="AD304" i="63" s="1"/>
  <c r="AF304" i="63" s="1"/>
  <c r="AH304" i="63" s="1"/>
  <c r="S242" i="63"/>
  <c r="T242" i="63" s="1"/>
  <c r="W242" i="63" s="1"/>
  <c r="L226" i="63"/>
  <c r="K226" i="63"/>
  <c r="R221" i="63"/>
  <c r="S221" i="63" s="1"/>
  <c r="V221" i="63" s="1"/>
  <c r="AA166" i="63"/>
  <c r="AB166" i="63" s="1"/>
  <c r="AK149" i="63"/>
  <c r="AK150" i="63" s="1"/>
  <c r="N146" i="63"/>
  <c r="K136" i="63"/>
  <c r="L136" i="63"/>
  <c r="R187" i="63"/>
  <c r="S187" i="63" s="1"/>
  <c r="V187" i="63" s="1"/>
  <c r="AA187" i="63"/>
  <c r="AB187" i="63" s="1"/>
  <c r="AD187" i="63" s="1"/>
  <c r="AF187" i="63" s="1"/>
  <c r="AH187" i="63" s="1"/>
  <c r="AI187" i="63" s="1"/>
  <c r="AA181" i="63"/>
  <c r="AB181" i="63" s="1"/>
  <c r="AA168" i="63"/>
  <c r="AB168" i="63" s="1"/>
  <c r="R130" i="63"/>
  <c r="S130" i="63" s="1"/>
  <c r="V130" i="63" s="1"/>
  <c r="AA130" i="63"/>
  <c r="AB130" i="63" s="1"/>
  <c r="AA122" i="63"/>
  <c r="AB122" i="63" s="1"/>
  <c r="L97" i="63"/>
  <c r="J112" i="63"/>
  <c r="AA72" i="63"/>
  <c r="AB72" i="63" s="1"/>
  <c r="R72" i="63"/>
  <c r="S72" i="63" s="1"/>
  <c r="V72" i="63" s="1"/>
  <c r="AA67" i="63"/>
  <c r="AB67" i="63" s="1"/>
  <c r="R67" i="63"/>
  <c r="S67" i="63" s="1"/>
  <c r="V67" i="63" s="1"/>
  <c r="R223" i="63"/>
  <c r="S223" i="63" s="1"/>
  <c r="V223" i="63" s="1"/>
  <c r="AA148" i="63"/>
  <c r="AB148" i="63" s="1"/>
  <c r="AA119" i="63"/>
  <c r="AB119" i="63" s="1"/>
  <c r="U84" i="65"/>
  <c r="V84" i="65" s="1"/>
  <c r="Y84" i="65"/>
  <c r="Z84" i="65" s="1"/>
  <c r="AB108" i="63"/>
  <c r="AC108" i="63" s="1"/>
  <c r="AE108" i="63" s="1"/>
  <c r="AG108" i="63" s="1"/>
  <c r="AI108" i="63" s="1"/>
  <c r="AJ108" i="63" s="1"/>
  <c r="AA100" i="63"/>
  <c r="AB100" i="63" s="1"/>
  <c r="AA98" i="63"/>
  <c r="AB98" i="63" s="1"/>
  <c r="AA88" i="63"/>
  <c r="AB88" i="63" s="1"/>
  <c r="R75" i="63"/>
  <c r="S75" i="63" s="1"/>
  <c r="V75" i="63" s="1"/>
  <c r="AA75" i="63"/>
  <c r="AB75" i="63" s="1"/>
  <c r="AA74" i="63"/>
  <c r="AB74" i="63" s="1"/>
  <c r="R74" i="63"/>
  <c r="S74" i="63" s="1"/>
  <c r="V74" i="63" s="1"/>
  <c r="R70" i="63"/>
  <c r="S70" i="63" s="1"/>
  <c r="V70" i="63" s="1"/>
  <c r="AA70" i="63"/>
  <c r="AB70" i="63" s="1"/>
  <c r="AA66" i="63"/>
  <c r="AB66" i="63" s="1"/>
  <c r="AA60" i="63"/>
  <c r="AB60" i="63" s="1"/>
  <c r="AA58" i="63"/>
  <c r="AB58" i="63" s="1"/>
  <c r="R22" i="63"/>
  <c r="N24" i="63"/>
  <c r="S111" i="63"/>
  <c r="T111" i="63" s="1"/>
  <c r="W111" i="63" s="1"/>
  <c r="AA94" i="63"/>
  <c r="AB94" i="63" s="1"/>
  <c r="AA62" i="63"/>
  <c r="AB62" i="63" s="1"/>
  <c r="AA34" i="63"/>
  <c r="AB34" i="63" s="1"/>
  <c r="AA57" i="63"/>
  <c r="AB57" i="63" s="1"/>
  <c r="Q121" i="65"/>
  <c r="U100" i="65"/>
  <c r="V100" i="65" s="1"/>
  <c r="Q38" i="65"/>
  <c r="K131" i="65"/>
  <c r="K40" i="69"/>
  <c r="U106" i="65"/>
  <c r="V106" i="65" s="1"/>
  <c r="U77" i="65"/>
  <c r="V77" i="65" s="1"/>
  <c r="P38" i="65"/>
  <c r="U116" i="65"/>
  <c r="V116" i="65" s="1"/>
  <c r="U108" i="65"/>
  <c r="V108" i="65" s="1"/>
  <c r="U72" i="65"/>
  <c r="V72" i="65" s="1"/>
  <c r="C15" i="67"/>
  <c r="U118" i="65"/>
  <c r="V118" i="65" s="1"/>
  <c r="U110" i="65"/>
  <c r="V110" i="65" s="1"/>
  <c r="U102" i="65"/>
  <c r="V102" i="65" s="1"/>
  <c r="U32" i="65"/>
  <c r="B15" i="67"/>
  <c r="T16" i="69"/>
  <c r="U16" i="69" s="1"/>
  <c r="J40" i="69"/>
  <c r="AA303" i="63"/>
  <c r="AB303" i="63" s="1"/>
  <c r="AD303" i="63" s="1"/>
  <c r="AF303" i="63" s="1"/>
  <c r="AH303" i="63" s="1"/>
  <c r="AI300" i="63" s="1"/>
  <c r="S403" i="63"/>
  <c r="V403" i="63" s="1"/>
  <c r="R570" i="63"/>
  <c r="S570" i="63" s="1"/>
  <c r="V570" i="63" s="1"/>
  <c r="R432" i="63"/>
  <c r="S432" i="63" s="1"/>
  <c r="V432" i="63" s="1"/>
  <c r="S786" i="63"/>
  <c r="V786" i="63" s="1"/>
  <c r="AA841" i="63"/>
  <c r="AB841" i="63" s="1"/>
  <c r="R841" i="63"/>
  <c r="S841" i="63" s="1"/>
  <c r="V841" i="63" s="1"/>
  <c r="AA671" i="63"/>
  <c r="AB671" i="63" s="1"/>
  <c r="R627" i="63"/>
  <c r="S627" i="63" s="1"/>
  <c r="V627" i="63" s="1"/>
  <c r="R137" i="63"/>
  <c r="S137" i="63" s="1"/>
  <c r="V137" i="63" s="1"/>
  <c r="AA587" i="63"/>
  <c r="AB587" i="63" s="1"/>
  <c r="R587" i="63"/>
  <c r="S587" i="63" s="1"/>
  <c r="V587" i="63" s="1"/>
  <c r="AA733" i="63"/>
  <c r="AB733" i="63" s="1"/>
  <c r="R655" i="63"/>
  <c r="S655" i="63" s="1"/>
  <c r="V655" i="63" s="1"/>
  <c r="R524" i="63"/>
  <c r="S524" i="63" s="1"/>
  <c r="V524" i="63" s="1"/>
  <c r="R783" i="63"/>
  <c r="S783" i="63" s="1"/>
  <c r="V783" i="63" s="1"/>
  <c r="N772" i="63"/>
  <c r="R310" i="63"/>
  <c r="S310" i="63" s="1"/>
  <c r="V310" i="63" s="1"/>
  <c r="AA527" i="63"/>
  <c r="AB527" i="63" s="1"/>
  <c r="AA563" i="63"/>
  <c r="AB563" i="63" s="1"/>
  <c r="AA618" i="63"/>
  <c r="AB618" i="63" s="1"/>
  <c r="AA721" i="63"/>
  <c r="AB721" i="63" s="1"/>
  <c r="S9" i="25"/>
  <c r="AA900" i="63"/>
  <c r="AB900" i="63" s="1"/>
  <c r="AB881" i="63"/>
  <c r="AC881" i="63" s="1"/>
  <c r="AB880" i="63"/>
  <c r="AC880" i="63" s="1"/>
  <c r="AB879" i="63"/>
  <c r="AC879" i="63" s="1"/>
  <c r="AB878" i="63"/>
  <c r="AC878" i="63" s="1"/>
  <c r="AB877" i="63"/>
  <c r="AC877" i="63" s="1"/>
  <c r="AB876" i="63"/>
  <c r="AC876" i="63" s="1"/>
  <c r="AB875" i="63"/>
  <c r="AC875" i="63" s="1"/>
  <c r="AB873" i="63"/>
  <c r="AC873" i="63" s="1"/>
  <c r="AA871" i="63"/>
  <c r="AB871" i="63" s="1"/>
  <c r="AA869" i="63"/>
  <c r="AB869" i="63" s="1"/>
  <c r="AA863" i="63"/>
  <c r="AB863" i="63" s="1"/>
  <c r="AA862" i="63"/>
  <c r="AB862" i="63" s="1"/>
  <c r="AD862" i="63" s="1"/>
  <c r="AF862" i="63" s="1"/>
  <c r="AH862" i="63" s="1"/>
  <c r="AI848" i="63" s="1"/>
  <c r="AA845" i="63"/>
  <c r="AB845" i="63" s="1"/>
  <c r="L606" i="63"/>
  <c r="O606" i="63"/>
  <c r="AA606" i="63" s="1"/>
  <c r="AB606" i="63" s="1"/>
  <c r="R598" i="63"/>
  <c r="S598" i="63" s="1"/>
  <c r="V598" i="63" s="1"/>
  <c r="AA598" i="63"/>
  <c r="AB598" i="63" s="1"/>
  <c r="L781" i="63"/>
  <c r="R767" i="63"/>
  <c r="S767" i="63" s="1"/>
  <c r="V767" i="63" s="1"/>
  <c r="O732" i="63"/>
  <c r="R732" i="63" s="1"/>
  <c r="S732" i="63" s="1"/>
  <c r="V732" i="63" s="1"/>
  <c r="AK730" i="63"/>
  <c r="N730" i="63"/>
  <c r="O729" i="63"/>
  <c r="AK667" i="63"/>
  <c r="O666" i="63"/>
  <c r="O665" i="63"/>
  <c r="AA665" i="63" s="1"/>
  <c r="AB665" i="63" s="1"/>
  <c r="O664" i="63"/>
  <c r="O663" i="63"/>
  <c r="AA663" i="63" s="1"/>
  <c r="AB663" i="63" s="1"/>
  <c r="O662" i="63"/>
  <c r="R662" i="63" s="1"/>
  <c r="S662" i="63" s="1"/>
  <c r="V662" i="63" s="1"/>
  <c r="N612" i="63"/>
  <c r="AA612" i="63" s="1"/>
  <c r="AB612" i="63" s="1"/>
  <c r="K606" i="63"/>
  <c r="AA597" i="63"/>
  <c r="AB597" i="63" s="1"/>
  <c r="L596" i="63"/>
  <c r="L562" i="63"/>
  <c r="L545" i="63"/>
  <c r="AK538" i="63"/>
  <c r="O530" i="63"/>
  <c r="AK297" i="63"/>
  <c r="N297" i="63"/>
  <c r="R230" i="63"/>
  <c r="S230" i="63" s="1"/>
  <c r="V230" i="63" s="1"/>
  <c r="L227" i="63"/>
  <c r="O194" i="63"/>
  <c r="R164" i="63"/>
  <c r="S164" i="63" s="1"/>
  <c r="V164" i="63" s="1"/>
  <c r="R124" i="63"/>
  <c r="S124" i="63" s="1"/>
  <c r="V124" i="63" s="1"/>
  <c r="O101" i="63"/>
  <c r="R93" i="63"/>
  <c r="S93" i="63" s="1"/>
  <c r="V93" i="63" s="1"/>
  <c r="R92" i="63"/>
  <c r="S92" i="63" s="1"/>
  <c r="V92" i="63" s="1"/>
  <c r="R91" i="63"/>
  <c r="S91" i="63" s="1"/>
  <c r="V91" i="63" s="1"/>
  <c r="R90" i="63"/>
  <c r="S90" i="63" s="1"/>
  <c r="V90" i="63" s="1"/>
  <c r="R68" i="63"/>
  <c r="S68" i="63" s="1"/>
  <c r="V68" i="63" s="1"/>
  <c r="N13" i="63"/>
  <c r="R13" i="63" s="1"/>
  <c r="S13" i="63" s="1"/>
  <c r="V13" i="63" s="1"/>
  <c r="R665" i="63"/>
  <c r="S665" i="63" s="1"/>
  <c r="V665" i="63" s="1"/>
  <c r="T198" i="77"/>
  <c r="U198" i="77" s="1"/>
  <c r="X198" i="77" s="1"/>
  <c r="T199" i="77"/>
  <c r="U199" i="77" s="1"/>
  <c r="X199" i="77" s="1"/>
  <c r="S202" i="77"/>
  <c r="T202" i="77" s="1"/>
  <c r="W202" i="77" s="1"/>
  <c r="S431" i="77"/>
  <c r="T431" i="77" s="1"/>
  <c r="W431" i="77" s="1"/>
  <c r="S433" i="77"/>
  <c r="T433" i="77" s="1"/>
  <c r="W433" i="77" s="1"/>
  <c r="L434" i="77"/>
  <c r="L452" i="77"/>
  <c r="L461" i="77"/>
  <c r="L622" i="77"/>
  <c r="S705" i="77"/>
  <c r="T705" i="77" s="1"/>
  <c r="W705" i="77" s="1"/>
  <c r="AJ521" i="77"/>
  <c r="AJ470" i="77"/>
  <c r="L193" i="77"/>
  <c r="AB519" i="77"/>
  <c r="AC519" i="77" s="1"/>
  <c r="S520" i="77"/>
  <c r="T520" i="77" s="1"/>
  <c r="W520" i="77" s="1"/>
  <c r="L523" i="77"/>
  <c r="L553" i="77"/>
  <c r="L628" i="77"/>
  <c r="L629" i="77"/>
  <c r="K675" i="77"/>
  <c r="S684" i="77"/>
  <c r="T684" i="77" s="1"/>
  <c r="W684" i="77" s="1"/>
  <c r="L710" i="77"/>
  <c r="L711" i="77"/>
  <c r="AB712" i="77"/>
  <c r="AC712" i="77" s="1"/>
  <c r="S724" i="77"/>
  <c r="T724" i="77" s="1"/>
  <c r="W724" i="77" s="1"/>
  <c r="T85" i="77"/>
  <c r="U85" i="77" s="1"/>
  <c r="X85" i="77" s="1"/>
  <c r="L86" i="77"/>
  <c r="L96" i="77" s="1"/>
  <c r="AB87" i="77"/>
  <c r="AC87" i="77" s="1"/>
  <c r="T88" i="77"/>
  <c r="U88" i="77" s="1"/>
  <c r="X88" i="77" s="1"/>
  <c r="AC91" i="77"/>
  <c r="AD91" i="77" s="1"/>
  <c r="AF91" i="77" s="1"/>
  <c r="AH91" i="77" s="1"/>
  <c r="AJ91" i="77" s="1"/>
  <c r="AK91" i="77" s="1"/>
  <c r="T92" i="77"/>
  <c r="U92" i="77" s="1"/>
  <c r="X92" i="77" s="1"/>
  <c r="S94" i="77"/>
  <c r="T94" i="77" s="1"/>
  <c r="W94" i="77" s="1"/>
  <c r="S95" i="77"/>
  <c r="T95" i="77" s="1"/>
  <c r="W95" i="77" s="1"/>
  <c r="T98" i="77"/>
  <c r="U98" i="77" s="1"/>
  <c r="X98" i="77" s="1"/>
  <c r="L376" i="77"/>
  <c r="S443" i="77"/>
  <c r="T443" i="77" s="1"/>
  <c r="W443" i="77" s="1"/>
  <c r="L472" i="77"/>
  <c r="L503" i="77"/>
  <c r="AB581" i="77"/>
  <c r="AC581" i="77" s="1"/>
  <c r="L642" i="77"/>
  <c r="T159" i="77"/>
  <c r="U159" i="77" s="1"/>
  <c r="X159" i="77" s="1"/>
  <c r="V160" i="77"/>
  <c r="W160" i="77" s="1"/>
  <c r="AB165" i="77"/>
  <c r="AC165" i="77" s="1"/>
  <c r="U173" i="77"/>
  <c r="V173" i="77" s="1"/>
  <c r="Y173" i="77" s="1"/>
  <c r="AB233" i="77"/>
  <c r="AC233" i="77" s="1"/>
  <c r="AB241" i="77"/>
  <c r="AC241" i="77" s="1"/>
  <c r="AE241" i="77" s="1"/>
  <c r="AG241" i="77" s="1"/>
  <c r="AI241" i="77" s="1"/>
  <c r="T401" i="77"/>
  <c r="U401" i="77" s="1"/>
  <c r="T402" i="77"/>
  <c r="U402" i="77" s="1"/>
  <c r="U405" i="77"/>
  <c r="V405" i="77" s="1"/>
  <c r="X405" i="77" s="1"/>
  <c r="Z405" i="77" s="1"/>
  <c r="AB405" i="77" s="1"/>
  <c r="L410" i="77"/>
  <c r="S421" i="77"/>
  <c r="T421" i="77" s="1"/>
  <c r="W421" i="77" s="1"/>
  <c r="S422" i="77"/>
  <c r="T422" i="77" s="1"/>
  <c r="W422" i="77" s="1"/>
  <c r="S423" i="77"/>
  <c r="T423" i="77" s="1"/>
  <c r="W423" i="77" s="1"/>
  <c r="L424" i="77"/>
  <c r="L457" i="77"/>
  <c r="L464" i="77"/>
  <c r="L465" i="77"/>
  <c r="L563" i="77"/>
  <c r="L564" i="77"/>
  <c r="L565" i="77"/>
  <c r="L574" i="77"/>
  <c r="AB590" i="77"/>
  <c r="AC590" i="77" s="1"/>
  <c r="S591" i="77"/>
  <c r="T591" i="77" s="1"/>
  <c r="W591" i="77" s="1"/>
  <c r="AB592" i="77"/>
  <c r="AC592" i="77" s="1"/>
  <c r="AE592" i="77" s="1"/>
  <c r="AG592" i="77" s="1"/>
  <c r="AI592" i="77" s="1"/>
  <c r="AB593" i="77"/>
  <c r="AC593" i="77" s="1"/>
  <c r="S594" i="77"/>
  <c r="T594" i="77" s="1"/>
  <c r="W594" i="77" s="1"/>
  <c r="S598" i="77"/>
  <c r="T598" i="77" s="1"/>
  <c r="W598" i="77" s="1"/>
  <c r="T604" i="77"/>
  <c r="U604" i="77"/>
  <c r="X604" i="77" s="1"/>
  <c r="T608" i="77"/>
  <c r="U608" i="77" s="1"/>
  <c r="X608" i="77" s="1"/>
  <c r="T610" i="77"/>
  <c r="U610" i="77" s="1"/>
  <c r="X610" i="77" s="1"/>
  <c r="K663" i="77"/>
  <c r="S618" i="77"/>
  <c r="T618" i="77" s="1"/>
  <c r="W618" i="77" s="1"/>
  <c r="L638" i="77"/>
  <c r="L644" i="77"/>
  <c r="L646" i="77"/>
  <c r="S647" i="77"/>
  <c r="T647" i="77" s="1"/>
  <c r="W647" i="77" s="1"/>
  <c r="L648" i="77"/>
  <c r="L669" i="77"/>
  <c r="AC672" i="77"/>
  <c r="AD672" i="77" s="1"/>
  <c r="T673" i="77"/>
  <c r="U673" i="77" s="1"/>
  <c r="X673" i="77" s="1"/>
  <c r="AB692" i="77"/>
  <c r="AC692" i="77" s="1"/>
  <c r="S693" i="77"/>
  <c r="T693" i="77" s="1"/>
  <c r="W693" i="77" s="1"/>
  <c r="S695" i="77"/>
  <c r="T695" i="77" s="1"/>
  <c r="W695" i="77" s="1"/>
  <c r="S696" i="77"/>
  <c r="T696" i="77" s="1"/>
  <c r="W696" i="77" s="1"/>
  <c r="AB697" i="77"/>
  <c r="AC697" i="77" s="1"/>
  <c r="T698" i="77"/>
  <c r="U698" i="77" s="1"/>
  <c r="X698" i="77" s="1"/>
  <c r="T699" i="77"/>
  <c r="U699" i="77" s="1"/>
  <c r="X699" i="77" s="1"/>
  <c r="S783" i="77"/>
  <c r="T783" i="77" s="1"/>
  <c r="W783" i="77" s="1"/>
  <c r="AB784" i="77"/>
  <c r="AC784" i="77" s="1"/>
  <c r="AB793" i="77"/>
  <c r="AC793" i="77" s="1"/>
  <c r="S794" i="77"/>
  <c r="T794" i="77" s="1"/>
  <c r="W794" i="77" s="1"/>
  <c r="AB797" i="77"/>
  <c r="AC797" i="77" s="1"/>
  <c r="S799" i="77"/>
  <c r="T799" i="77" s="1"/>
  <c r="W799" i="77" s="1"/>
  <c r="S800" i="77"/>
  <c r="T800" i="77" s="1"/>
  <c r="W800" i="77" s="1"/>
  <c r="AB71" i="77"/>
  <c r="AC71" i="77" s="1"/>
  <c r="AB147" i="77"/>
  <c r="AC147" i="77" s="1"/>
  <c r="T342" i="77"/>
  <c r="U342" i="77" s="1"/>
  <c r="X342" i="77" s="1"/>
  <c r="S489" i="77"/>
  <c r="T489" i="77" s="1"/>
  <c r="W489" i="77" s="1"/>
  <c r="L509" i="77"/>
  <c r="L527" i="77"/>
  <c r="L539" i="77"/>
  <c r="L549" i="77"/>
  <c r="L558" i="77"/>
  <c r="T827" i="77"/>
  <c r="U827" i="77" s="1"/>
  <c r="X827" i="77" s="1"/>
  <c r="O494" i="77"/>
  <c r="L494" i="77"/>
  <c r="AJ655" i="77"/>
  <c r="AJ648" i="77"/>
  <c r="T10" i="77"/>
  <c r="U10" i="77" s="1"/>
  <c r="X10" i="77" s="1"/>
  <c r="X12" i="77"/>
  <c r="Y12" i="77" s="1"/>
  <c r="AB12" i="77" s="1"/>
  <c r="S13" i="77"/>
  <c r="T13" i="77" s="1"/>
  <c r="W13" i="77" s="1"/>
  <c r="AB16" i="77"/>
  <c r="AC16" i="77" s="1"/>
  <c r="AE16" i="77" s="1"/>
  <c r="AG16" i="77" s="1"/>
  <c r="AI16" i="77" s="1"/>
  <c r="AJ313" i="77" s="1"/>
  <c r="O22" i="77"/>
  <c r="U25" i="77"/>
  <c r="V25" i="77" s="1"/>
  <c r="Y25" i="77" s="1"/>
  <c r="P38" i="77"/>
  <c r="AB47" i="77"/>
  <c r="AC47" i="77" s="1"/>
  <c r="U63" i="77"/>
  <c r="V63" i="77" s="1"/>
  <c r="Y63" i="77" s="1"/>
  <c r="AB110" i="77"/>
  <c r="AC110" i="77" s="1"/>
  <c r="AB121" i="77"/>
  <c r="AC121" i="77" s="1"/>
  <c r="K123" i="77"/>
  <c r="AB152" i="77"/>
  <c r="AC152" i="77" s="1"/>
  <c r="AB153" i="77"/>
  <c r="AC153" i="77" s="1"/>
  <c r="AB183" i="77"/>
  <c r="AC183" i="77" s="1"/>
  <c r="S185" i="77"/>
  <c r="T185" i="77" s="1"/>
  <c r="W185" i="77" s="1"/>
  <c r="S186" i="77"/>
  <c r="T186" i="77" s="1"/>
  <c r="W186" i="77" s="1"/>
  <c r="L195" i="77"/>
  <c r="AB200" i="77"/>
  <c r="AC200" i="77" s="1"/>
  <c r="T201" i="77"/>
  <c r="U201" i="77" s="1"/>
  <c r="X201" i="77" s="1"/>
  <c r="T203" i="77"/>
  <c r="U203" i="77" s="1"/>
  <c r="X203" i="77" s="1"/>
  <c r="T205" i="77"/>
  <c r="U205" i="77" s="1"/>
  <c r="X205" i="77" s="1"/>
  <c r="T210" i="77"/>
  <c r="S217" i="77"/>
  <c r="T217" i="77" s="1"/>
  <c r="W217" i="77" s="1"/>
  <c r="AB220" i="77"/>
  <c r="AC220" i="77" s="1"/>
  <c r="AB228" i="77"/>
  <c r="AC228" i="77" s="1"/>
  <c r="AB231" i="77"/>
  <c r="AC231" i="77" s="1"/>
  <c r="S232" i="77"/>
  <c r="T232" i="77" s="1"/>
  <c r="W232" i="77" s="1"/>
  <c r="T249" i="77"/>
  <c r="U249" i="77" s="1"/>
  <c r="X249" i="77" s="1"/>
  <c r="T250" i="77"/>
  <c r="U250" i="77" s="1"/>
  <c r="X250" i="77" s="1"/>
  <c r="U276" i="77"/>
  <c r="V276" i="77" s="1"/>
  <c r="Y276" i="77" s="1"/>
  <c r="Q302" i="77"/>
  <c r="S305" i="77"/>
  <c r="T305" i="77" s="1"/>
  <c r="W305" i="77" s="1"/>
  <c r="S312" i="77"/>
  <c r="T312" i="77" s="1"/>
  <c r="W312" i="77" s="1"/>
  <c r="S326" i="77"/>
  <c r="T326" i="77" s="1"/>
  <c r="W326" i="77" s="1"/>
  <c r="S328" i="77"/>
  <c r="T328" i="77" s="1"/>
  <c r="W328" i="77" s="1"/>
  <c r="T332" i="77"/>
  <c r="U332" i="77" s="1"/>
  <c r="X332" i="77" s="1"/>
  <c r="T333" i="77"/>
  <c r="S334" i="77"/>
  <c r="T334" i="77" s="1"/>
  <c r="W334" i="77" s="1"/>
  <c r="S363" i="77"/>
  <c r="T363" i="77" s="1"/>
  <c r="W363" i="77" s="1"/>
  <c r="S364" i="77"/>
  <c r="T364" i="77" s="1"/>
  <c r="W364" i="77" s="1"/>
  <c r="S365" i="77"/>
  <c r="T365" i="77" s="1"/>
  <c r="W365" i="77" s="1"/>
  <c r="T379" i="77"/>
  <c r="U379" i="77" s="1"/>
  <c r="X379" i="77" s="1"/>
  <c r="AB380" i="77"/>
  <c r="AC380" i="77" s="1"/>
  <c r="AE380" i="77" s="1"/>
  <c r="AG380" i="77" s="1"/>
  <c r="AI380" i="77" s="1"/>
  <c r="V384" i="77"/>
  <c r="W384" i="77" s="1"/>
  <c r="S425" i="77"/>
  <c r="T425" i="77" s="1"/>
  <c r="W425" i="77" s="1"/>
  <c r="L430" i="77"/>
  <c r="L435" i="77"/>
  <c r="AB444" i="77"/>
  <c r="AC444" i="77" s="1"/>
  <c r="S445" i="77"/>
  <c r="T445" i="77" s="1"/>
  <c r="W445" i="77" s="1"/>
  <c r="L455" i="77"/>
  <c r="L459" i="77"/>
  <c r="L463" i="77"/>
  <c r="O467" i="77"/>
  <c r="AB468" i="77"/>
  <c r="AC468" i="77" s="1"/>
  <c r="S470" i="77"/>
  <c r="T470" i="77" s="1"/>
  <c r="W470" i="77" s="1"/>
  <c r="AB474" i="77"/>
  <c r="AC474" i="77" s="1"/>
  <c r="S486" i="77"/>
  <c r="T486" i="77" s="1"/>
  <c r="W486" i="77" s="1"/>
  <c r="L488" i="77"/>
  <c r="S492" i="77"/>
  <c r="T492" i="77" s="1"/>
  <c r="W492" i="77" s="1"/>
  <c r="O493" i="77"/>
  <c r="L493" i="77"/>
  <c r="T828" i="77"/>
  <c r="U828" i="77" s="1"/>
  <c r="X828" i="77" s="1"/>
  <c r="S495" i="77"/>
  <c r="T495" i="77" s="1"/>
  <c r="S497" i="77"/>
  <c r="T497" i="77" s="1"/>
  <c r="W497" i="77" s="1"/>
  <c r="L504" i="77"/>
  <c r="L505" i="77"/>
  <c r="L507" i="77"/>
  <c r="L511" i="77"/>
  <c r="L525" i="77"/>
  <c r="AB537" i="77"/>
  <c r="AC537" i="77" s="1"/>
  <c r="L541" i="77"/>
  <c r="AB547" i="77"/>
  <c r="AC547" i="77" s="1"/>
  <c r="L551" i="77"/>
  <c r="L555" i="77"/>
  <c r="L561" i="77"/>
  <c r="L567" i="77"/>
  <c r="S570" i="77"/>
  <c r="T570" i="77" s="1"/>
  <c r="W570" i="77" s="1"/>
  <c r="L572" i="77"/>
  <c r="L576" i="77"/>
  <c r="S579" i="77"/>
  <c r="T579" i="77" s="1"/>
  <c r="W579" i="77" s="1"/>
  <c r="L589" i="77"/>
  <c r="S595" i="77"/>
  <c r="T595" i="77" s="1"/>
  <c r="W595" i="77" s="1"/>
  <c r="S596" i="77"/>
  <c r="T596" i="77" s="1"/>
  <c r="W596" i="77" s="1"/>
  <c r="S597" i="77"/>
  <c r="T597" i="77" s="1"/>
  <c r="W597" i="77" s="1"/>
  <c r="AB598" i="77"/>
  <c r="AC598" i="77" s="1"/>
  <c r="L620" i="77"/>
  <c r="L627" i="77"/>
  <c r="L636" i="77"/>
  <c r="L640" i="77"/>
  <c r="T650" i="77"/>
  <c r="U650" i="77" s="1"/>
  <c r="X650" i="77" s="1"/>
  <c r="T651" i="77"/>
  <c r="U651" i="77" s="1"/>
  <c r="X651" i="77" s="1"/>
  <c r="L654" i="77"/>
  <c r="T656" i="77"/>
  <c r="U656" i="77" s="1"/>
  <c r="X656" i="77" s="1"/>
  <c r="T658" i="77"/>
  <c r="U658" i="77" s="1"/>
  <c r="X658" i="77" s="1"/>
  <c r="T660" i="77"/>
  <c r="U660" i="77" s="1"/>
  <c r="X660" i="77" s="1"/>
  <c r="AB668" i="77"/>
  <c r="AC668" i="77" s="1"/>
  <c r="AC673" i="77"/>
  <c r="AD673" i="77" s="1"/>
  <c r="AJ675" i="77"/>
  <c r="S677" i="77"/>
  <c r="T677" i="77" s="1"/>
  <c r="W677" i="77" s="1"/>
  <c r="S691" i="77"/>
  <c r="T691" i="77" s="1"/>
  <c r="W691" i="77" s="1"/>
  <c r="Y701" i="77"/>
  <c r="Z701" i="77" s="1"/>
  <c r="AA701" i="77" s="1"/>
  <c r="AB704" i="77"/>
  <c r="AC704" i="77" s="1"/>
  <c r="AB706" i="77"/>
  <c r="AC706" i="77" s="1"/>
  <c r="AB709" i="77"/>
  <c r="AC709" i="77" s="1"/>
  <c r="AB722" i="77"/>
  <c r="AC722" i="77" s="1"/>
  <c r="S723" i="77"/>
  <c r="T723" i="77" s="1"/>
  <c r="W723" i="77" s="1"/>
  <c r="S730" i="77"/>
  <c r="T730" i="77" s="1"/>
  <c r="W730" i="77" s="1"/>
  <c r="AB734" i="77"/>
  <c r="AC734" i="77" s="1"/>
  <c r="AB742" i="77"/>
  <c r="AC742" i="77" s="1"/>
  <c r="AC743" i="77"/>
  <c r="AD743" i="77" s="1"/>
  <c r="AB774" i="77"/>
  <c r="AC774" i="77" s="1"/>
  <c r="AB779" i="77"/>
  <c r="AC779" i="77" s="1"/>
  <c r="AB780" i="77"/>
  <c r="AC780" i="77" s="1"/>
  <c r="AB785" i="77"/>
  <c r="AC785" i="77" s="1"/>
  <c r="AB786" i="77"/>
  <c r="AC786" i="77" s="1"/>
  <c r="AB791" i="77"/>
  <c r="AC791" i="77" s="1"/>
  <c r="AB795" i="77"/>
  <c r="AC795" i="77" s="1"/>
  <c r="S796" i="77"/>
  <c r="T796" i="77" s="1"/>
  <c r="W796" i="77" s="1"/>
  <c r="S802" i="77"/>
  <c r="T802" i="77" s="1"/>
  <c r="W802" i="77" s="1"/>
  <c r="T40" i="75"/>
  <c r="U40" i="75" s="1"/>
  <c r="X40" i="75" s="1"/>
  <c r="T41" i="75"/>
  <c r="U41" i="75" s="1"/>
  <c r="X41" i="75" s="1"/>
  <c r="T42" i="75"/>
  <c r="U42" i="75" s="1"/>
  <c r="X42" i="75" s="1"/>
  <c r="T43" i="75"/>
  <c r="U43" i="75" s="1"/>
  <c r="X43" i="75" s="1"/>
  <c r="T44" i="75"/>
  <c r="U44" i="75"/>
  <c r="X44" i="75" s="1"/>
  <c r="T45" i="75"/>
  <c r="U45" i="75" s="1"/>
  <c r="X45" i="75" s="1"/>
  <c r="T46" i="75"/>
  <c r="U46" i="75" s="1"/>
  <c r="X46" i="75" s="1"/>
  <c r="T47" i="75"/>
  <c r="U47" i="75" s="1"/>
  <c r="X47" i="75" s="1"/>
  <c r="T48" i="75"/>
  <c r="U48" i="75" s="1"/>
  <c r="X48" i="75" s="1"/>
  <c r="T49" i="75"/>
  <c r="U49" i="75" s="1"/>
  <c r="X49" i="75" s="1"/>
  <c r="T50" i="75"/>
  <c r="U50" i="75" s="1"/>
  <c r="X50" i="75" s="1"/>
  <c r="P72" i="75"/>
  <c r="T71" i="75"/>
  <c r="U71" i="75" s="1"/>
  <c r="K100" i="75"/>
  <c r="T82" i="75"/>
  <c r="U82" i="75" s="1"/>
  <c r="X82" i="75" s="1"/>
  <c r="T84" i="75"/>
  <c r="U84" i="75" s="1"/>
  <c r="X84" i="75" s="1"/>
  <c r="AB85" i="75"/>
  <c r="AC85" i="75" s="1"/>
  <c r="AE85" i="75" s="1"/>
  <c r="AG85" i="75" s="1"/>
  <c r="AI85" i="75" s="1"/>
  <c r="S340" i="77"/>
  <c r="T340" i="77" s="1"/>
  <c r="W340" i="77" s="1"/>
  <c r="S366" i="77"/>
  <c r="T366" i="77" s="1"/>
  <c r="W366" i="77" s="1"/>
  <c r="T120" i="75"/>
  <c r="U120" i="75" s="1"/>
  <c r="X120" i="75" s="1"/>
  <c r="AB77" i="77"/>
  <c r="AC77" i="77" s="1"/>
  <c r="T86" i="75"/>
  <c r="U86" i="75" s="1"/>
  <c r="X86" i="75" s="1"/>
  <c r="T88" i="75"/>
  <c r="U88" i="75" s="1"/>
  <c r="X88" i="75" s="1"/>
  <c r="AB89" i="75"/>
  <c r="AC89" i="75" s="1"/>
  <c r="AE89" i="75" s="1"/>
  <c r="AG89" i="75" s="1"/>
  <c r="AI89" i="75" s="1"/>
  <c r="T93" i="75"/>
  <c r="U93" i="75" s="1"/>
  <c r="X93" i="75" s="1"/>
  <c r="AA153" i="75"/>
  <c r="AB153" i="75" s="1"/>
  <c r="L66" i="77"/>
  <c r="O66" i="77"/>
  <c r="S54" i="77"/>
  <c r="T54" i="77" s="1"/>
  <c r="W54" i="77" s="1"/>
  <c r="S55" i="77"/>
  <c r="T55" i="77" s="1"/>
  <c r="W55" i="77" s="1"/>
  <c r="T95" i="75"/>
  <c r="U95" i="75" s="1"/>
  <c r="X95" i="75" s="1"/>
  <c r="T97" i="75"/>
  <c r="U97" i="75" s="1"/>
  <c r="X97" i="75" s="1"/>
  <c r="T108" i="75"/>
  <c r="T109" i="75"/>
  <c r="U109" i="75" s="1"/>
  <c r="X109" i="75" s="1"/>
  <c r="T110" i="75"/>
  <c r="U110" i="75" s="1"/>
  <c r="X110" i="75" s="1"/>
  <c r="T111" i="75"/>
  <c r="U111" i="75" s="1"/>
  <c r="X111" i="75" s="1"/>
  <c r="T112" i="75"/>
  <c r="U112" i="75" s="1"/>
  <c r="X112" i="75" s="1"/>
  <c r="T113" i="75"/>
  <c r="U113" i="75" s="1"/>
  <c r="X113" i="75" s="1"/>
  <c r="T114" i="75"/>
  <c r="U114" i="75" s="1"/>
  <c r="X114" i="75" s="1"/>
  <c r="T14" i="75"/>
  <c r="U14" i="75" s="1"/>
  <c r="X14" i="75" s="1"/>
  <c r="T16" i="75"/>
  <c r="U16" i="75" s="1"/>
  <c r="X16" i="75" s="1"/>
  <c r="T18" i="75"/>
  <c r="U18" i="75" s="1"/>
  <c r="X18" i="75" s="1"/>
  <c r="T115" i="75"/>
  <c r="U115" i="75" s="1"/>
  <c r="X115" i="75" s="1"/>
  <c r="T116" i="75"/>
  <c r="U116" i="75" s="1"/>
  <c r="X116" i="75" s="1"/>
  <c r="T117" i="75"/>
  <c r="U117" i="75" s="1"/>
  <c r="X117" i="75" s="1"/>
  <c r="AC147" i="75"/>
  <c r="AD147" i="75" s="1"/>
  <c r="T21" i="75"/>
  <c r="U21" i="75" s="1"/>
  <c r="X21" i="75" s="1"/>
  <c r="K27" i="75"/>
  <c r="P27" i="75"/>
  <c r="T23" i="75"/>
  <c r="U23" i="75" s="1"/>
  <c r="X23" i="75" s="1"/>
  <c r="T25" i="75"/>
  <c r="U25" i="75" s="1"/>
  <c r="X25" i="75" s="1"/>
  <c r="T33" i="75"/>
  <c r="U33" i="75" s="1"/>
  <c r="X33" i="75" s="1"/>
  <c r="T56" i="75"/>
  <c r="U56" i="75" s="1"/>
  <c r="X56" i="75" s="1"/>
  <c r="T57" i="75"/>
  <c r="U57" i="75" s="1"/>
  <c r="X57" i="75" s="1"/>
  <c r="T58" i="75"/>
  <c r="U58" i="75" s="1"/>
  <c r="X58" i="75" s="1"/>
  <c r="T59" i="75"/>
  <c r="U59" i="75" s="1"/>
  <c r="X59" i="75" s="1"/>
  <c r="T67" i="75"/>
  <c r="U67" i="75" s="1"/>
  <c r="U68" i="75" s="1"/>
  <c r="AA154" i="75"/>
  <c r="AB154" i="75" s="1"/>
  <c r="AB20" i="77"/>
  <c r="AC20" i="77" s="1"/>
  <c r="L28" i="77"/>
  <c r="AB27" i="77"/>
  <c r="AC27" i="77" s="1"/>
  <c r="AB52" i="77"/>
  <c r="AC52" i="77" s="1"/>
  <c r="AD63" i="77"/>
  <c r="AE63" i="77" s="1"/>
  <c r="AG63" i="77" s="1"/>
  <c r="AI63" i="77" s="1"/>
  <c r="AK63" i="77" s="1"/>
  <c r="U64" i="77"/>
  <c r="V64" i="77" s="1"/>
  <c r="Y64" i="77" s="1"/>
  <c r="AB69" i="77"/>
  <c r="AC69" i="77" s="1"/>
  <c r="S71" i="77"/>
  <c r="T71" i="77" s="1"/>
  <c r="W71" i="77" s="1"/>
  <c r="S72" i="77"/>
  <c r="T72" i="77" s="1"/>
  <c r="W72" i="77" s="1"/>
  <c r="S79" i="77"/>
  <c r="T79" i="77" s="1"/>
  <c r="W79" i="77" s="1"/>
  <c r="S81" i="77"/>
  <c r="T81" i="77" s="1"/>
  <c r="W81" i="77" s="1"/>
  <c r="S82" i="77"/>
  <c r="T82" i="77" s="1"/>
  <c r="W82" i="77" s="1"/>
  <c r="S83" i="77"/>
  <c r="T83" i="77" s="1"/>
  <c r="W83" i="77" s="1"/>
  <c r="AC85" i="77"/>
  <c r="AD85" i="77"/>
  <c r="AF85" i="77" s="1"/>
  <c r="AH85" i="77" s="1"/>
  <c r="AJ85" i="77" s="1"/>
  <c r="AK85" i="77" s="1"/>
  <c r="S87" i="77"/>
  <c r="T87" i="77" s="1"/>
  <c r="W87" i="77" s="1"/>
  <c r="S89" i="77"/>
  <c r="T89" i="77" s="1"/>
  <c r="W89" i="77" s="1"/>
  <c r="T90" i="77"/>
  <c r="U90" i="77" s="1"/>
  <c r="X90" i="77" s="1"/>
  <c r="T91" i="77"/>
  <c r="U91" i="77" s="1"/>
  <c r="X91" i="77" s="1"/>
  <c r="S93" i="77"/>
  <c r="T93" i="77" s="1"/>
  <c r="W93" i="77" s="1"/>
  <c r="AB94" i="77"/>
  <c r="AC94" i="77" s="1"/>
  <c r="T106" i="77"/>
  <c r="U106" i="77" s="1"/>
  <c r="X106" i="77" s="1"/>
  <c r="S110" i="77"/>
  <c r="T110" i="77" s="1"/>
  <c r="W110" i="77" s="1"/>
  <c r="S113" i="77"/>
  <c r="L115" i="77"/>
  <c r="L116" i="77"/>
  <c r="AB117" i="77"/>
  <c r="AC117" i="77" s="1"/>
  <c r="S121" i="77"/>
  <c r="T121" i="77" s="1"/>
  <c r="W121" i="77" s="1"/>
  <c r="X122" i="77"/>
  <c r="Y122" i="77" s="1"/>
  <c r="AB146" i="77"/>
  <c r="AC146" i="77" s="1"/>
  <c r="S163" i="77"/>
  <c r="T163" i="77" s="1"/>
  <c r="W163" i="77" s="1"/>
  <c r="S164" i="77"/>
  <c r="S165" i="77"/>
  <c r="T165" i="77" s="1"/>
  <c r="W165" i="77" s="1"/>
  <c r="T166" i="77"/>
  <c r="U166" i="77" s="1"/>
  <c r="X166" i="77" s="1"/>
  <c r="T169" i="77"/>
  <c r="U169" i="77" s="1"/>
  <c r="X169" i="77" s="1"/>
  <c r="AB171" i="77"/>
  <c r="AC171" i="77" s="1"/>
  <c r="Q215" i="77"/>
  <c r="T174" i="77"/>
  <c r="U174" i="77" s="1"/>
  <c r="X174" i="77" s="1"/>
  <c r="AB175" i="77"/>
  <c r="AC175" i="77" s="1"/>
  <c r="S177" i="77"/>
  <c r="T177" i="77" s="1"/>
  <c r="W177" i="77" s="1"/>
  <c r="S178" i="77"/>
  <c r="T178" i="77" s="1"/>
  <c r="W178" i="77" s="1"/>
  <c r="L194" i="77"/>
  <c r="S200" i="77"/>
  <c r="T200" i="77" s="1"/>
  <c r="W200" i="77" s="1"/>
  <c r="T204" i="77"/>
  <c r="U204" i="77" s="1"/>
  <c r="X204" i="77" s="1"/>
  <c r="U206" i="77"/>
  <c r="V206" i="77" s="1"/>
  <c r="Y206" i="77" s="1"/>
  <c r="U207" i="77"/>
  <c r="V207" i="77" s="1"/>
  <c r="Y207" i="77" s="1"/>
  <c r="U208" i="77"/>
  <c r="V208" i="77" s="1"/>
  <c r="Y208" i="77" s="1"/>
  <c r="U209" i="77"/>
  <c r="V209" i="77" s="1"/>
  <c r="Y209" i="77" s="1"/>
  <c r="T211" i="77"/>
  <c r="V212" i="77"/>
  <c r="W212" i="77" s="1"/>
  <c r="V213" i="77"/>
  <c r="W213" i="77" s="1"/>
  <c r="V214" i="77"/>
  <c r="W214" i="77" s="1"/>
  <c r="S218" i="77"/>
  <c r="T218" i="77" s="1"/>
  <c r="W218" i="77" s="1"/>
  <c r="S219" i="77"/>
  <c r="T219" i="77" s="1"/>
  <c r="W219" i="77" s="1"/>
  <c r="S220" i="77"/>
  <c r="T220" i="77" s="1"/>
  <c r="W220" i="77" s="1"/>
  <c r="S227" i="77"/>
  <c r="T227" i="77" s="1"/>
  <c r="W227" i="77" s="1"/>
  <c r="S228" i="77"/>
  <c r="T228" i="77" s="1"/>
  <c r="W228" i="77" s="1"/>
  <c r="S231" i="77"/>
  <c r="T231" i="77" s="1"/>
  <c r="W231" i="77" s="1"/>
  <c r="S233" i="77"/>
  <c r="T233" i="77" s="1"/>
  <c r="W233" i="77" s="1"/>
  <c r="T234" i="77"/>
  <c r="U234" i="77" s="1"/>
  <c r="X234" i="77" s="1"/>
  <c r="S241" i="77"/>
  <c r="T241" i="77" s="1"/>
  <c r="W241" i="77" s="1"/>
  <c r="AC250" i="77"/>
  <c r="AD250" i="77" s="1"/>
  <c r="V251" i="77"/>
  <c r="W251" i="77" s="1"/>
  <c r="L255" i="77"/>
  <c r="K302" i="77"/>
  <c r="Q307" i="77"/>
  <c r="T277" i="77"/>
  <c r="U277" i="77" s="1"/>
  <c r="X277" i="77" s="1"/>
  <c r="S283" i="77"/>
  <c r="T283" i="77" s="1"/>
  <c r="W283" i="77" s="1"/>
  <c r="S284" i="77"/>
  <c r="T284" i="77" s="1"/>
  <c r="W284" i="77" s="1"/>
  <c r="S286" i="77"/>
  <c r="T286" i="77" s="1"/>
  <c r="W286" i="77" s="1"/>
  <c r="S287" i="77"/>
  <c r="T287" i="77" s="1"/>
  <c r="W287" i="77" s="1"/>
  <c r="S288" i="77"/>
  <c r="T288" i="77" s="1"/>
  <c r="W288" i="77" s="1"/>
  <c r="S289" i="77"/>
  <c r="T289" i="77" s="1"/>
  <c r="W289" i="77" s="1"/>
  <c r="S290" i="77"/>
  <c r="T290" i="77" s="1"/>
  <c r="W290" i="77" s="1"/>
  <c r="S291" i="77"/>
  <c r="T291" i="77" s="1"/>
  <c r="W291" i="77" s="1"/>
  <c r="S293" i="77"/>
  <c r="T293" i="77" s="1"/>
  <c r="W293" i="77" s="1"/>
  <c r="T295" i="77"/>
  <c r="U295" i="77" s="1"/>
  <c r="X295" i="77" s="1"/>
  <c r="S296" i="77"/>
  <c r="T296" i="77" s="1"/>
  <c r="W296" i="77" s="1"/>
  <c r="T297" i="77"/>
  <c r="U297" i="77"/>
  <c r="X297" i="77" s="1"/>
  <c r="Y298" i="77"/>
  <c r="Z298" i="77" s="1"/>
  <c r="AB298" i="77" s="1"/>
  <c r="AD298" i="77" s="1"/>
  <c r="T300" i="77"/>
  <c r="U300" i="77" s="1"/>
  <c r="X300" i="77" s="1"/>
  <c r="U306" i="77"/>
  <c r="V306" i="77" s="1"/>
  <c r="Y306" i="77" s="1"/>
  <c r="O315" i="77"/>
  <c r="S310" i="77"/>
  <c r="T310" i="77" s="1"/>
  <c r="W310" i="77" s="1"/>
  <c r="S313" i="77"/>
  <c r="T313" i="77" s="1"/>
  <c r="W313" i="77" s="1"/>
  <c r="AC314" i="77"/>
  <c r="AD314" i="77" s="1"/>
  <c r="L318" i="77"/>
  <c r="U321" i="77"/>
  <c r="V321" i="77" s="1"/>
  <c r="Y321" i="77" s="1"/>
  <c r="L322" i="77"/>
  <c r="L323" i="77"/>
  <c r="L324" i="77"/>
  <c r="L325" i="77"/>
  <c r="AB328" i="77"/>
  <c r="AC328" i="77" s="1"/>
  <c r="L339" i="77"/>
  <c r="AC341" i="77"/>
  <c r="AD341" i="77" s="1"/>
  <c r="T343" i="77"/>
  <c r="S346" i="77"/>
  <c r="T346" i="77" s="1"/>
  <c r="W346" i="77" s="1"/>
  <c r="S350" i="77"/>
  <c r="T350" i="77" s="1"/>
  <c r="W350" i="77" s="1"/>
  <c r="S351" i="77"/>
  <c r="T351" i="77" s="1"/>
  <c r="W351" i="77" s="1"/>
  <c r="S352" i="77"/>
  <c r="T352" i="77" s="1"/>
  <c r="W352" i="77" s="1"/>
  <c r="S353" i="77"/>
  <c r="T353" i="77" s="1"/>
  <c r="W353" i="77" s="1"/>
  <c r="AB354" i="77"/>
  <c r="AC354" i="77" s="1"/>
  <c r="AE354" i="77" s="1"/>
  <c r="AG354" i="77" s="1"/>
  <c r="AI354" i="77" s="1"/>
  <c r="AC355" i="77"/>
  <c r="AD355" i="77" s="1"/>
  <c r="AF355" i="77" s="1"/>
  <c r="AH355" i="77" s="1"/>
  <c r="AJ355" i="77" s="1"/>
  <c r="S357" i="77"/>
  <c r="T357" i="77" s="1"/>
  <c r="W357" i="77" s="1"/>
  <c r="S361" i="77"/>
  <c r="T361" i="77" s="1"/>
  <c r="W361" i="77" s="1"/>
  <c r="S362" i="77"/>
  <c r="T362" i="77" s="1"/>
  <c r="W362" i="77" s="1"/>
  <c r="AB367" i="77"/>
  <c r="AC367" i="77" s="1"/>
  <c r="AE367" i="77" s="1"/>
  <c r="AG367" i="77" s="1"/>
  <c r="AI367" i="77" s="1"/>
  <c r="T380" i="77"/>
  <c r="U380" i="77" s="1"/>
  <c r="X380" i="77" s="1"/>
  <c r="AB383" i="77"/>
  <c r="AC383" i="77" s="1"/>
  <c r="AE383" i="77" s="1"/>
  <c r="AG383" i="77" s="1"/>
  <c r="AI383" i="77" s="1"/>
  <c r="P407" i="77"/>
  <c r="AB389" i="77"/>
  <c r="AC389" i="77" s="1"/>
  <c r="AE389" i="77" s="1"/>
  <c r="AG389" i="77" s="1"/>
  <c r="AI389" i="77" s="1"/>
  <c r="AJ385" i="77" s="1"/>
  <c r="AB390" i="77"/>
  <c r="AC390" i="77" s="1"/>
  <c r="AE390" i="77" s="1"/>
  <c r="AG390" i="77" s="1"/>
  <c r="AI390" i="77" s="1"/>
  <c r="AJ387" i="77" s="1"/>
  <c r="S391" i="77"/>
  <c r="T391" i="77" s="1"/>
  <c r="W391" i="77" s="1"/>
  <c r="AB392" i="77"/>
  <c r="AC392" i="77" s="1"/>
  <c r="AE392" i="77" s="1"/>
  <c r="AG392" i="77" s="1"/>
  <c r="AI392" i="77" s="1"/>
  <c r="AB393" i="77"/>
  <c r="AC393" i="77" s="1"/>
  <c r="AE393" i="77" s="1"/>
  <c r="AG393" i="77" s="1"/>
  <c r="AI393" i="77" s="1"/>
  <c r="AJ390" i="77" s="1"/>
  <c r="AB395" i="77"/>
  <c r="AC395" i="77" s="1"/>
  <c r="AE395" i="77" s="1"/>
  <c r="AG395" i="77" s="1"/>
  <c r="AI395" i="77" s="1"/>
  <c r="AJ393" i="77" s="1"/>
  <c r="AB396" i="77"/>
  <c r="AC396" i="77" s="1"/>
  <c r="AE396" i="77" s="1"/>
  <c r="AG396" i="77" s="1"/>
  <c r="AI396" i="77" s="1"/>
  <c r="AJ394" i="77" s="1"/>
  <c r="AB397" i="77"/>
  <c r="AC397" i="77" s="1"/>
  <c r="AE397" i="77" s="1"/>
  <c r="AG397" i="77" s="1"/>
  <c r="AI397" i="77" s="1"/>
  <c r="S409" i="77"/>
  <c r="P410" i="77"/>
  <c r="P419" i="77" s="1"/>
  <c r="AB411" i="77"/>
  <c r="AC411" i="77" s="1"/>
  <c r="AE411" i="77" s="1"/>
  <c r="AG411" i="77" s="1"/>
  <c r="AI411" i="77" s="1"/>
  <c r="AB412" i="77"/>
  <c r="AC412" i="77" s="1"/>
  <c r="AE412" i="77" s="1"/>
  <c r="AG412" i="77" s="1"/>
  <c r="AI412" i="77" s="1"/>
  <c r="S413" i="77"/>
  <c r="T413" i="77" s="1"/>
  <c r="W413" i="77" s="1"/>
  <c r="AB414" i="77"/>
  <c r="AC414" i="77" s="1"/>
  <c r="AE414" i="77" s="1"/>
  <c r="AG414" i="77" s="1"/>
  <c r="AI414" i="77" s="1"/>
  <c r="AB416" i="77"/>
  <c r="AC416" i="77" s="1"/>
  <c r="AE416" i="77" s="1"/>
  <c r="AG416" i="77" s="1"/>
  <c r="AI416" i="77" s="1"/>
  <c r="S417" i="77"/>
  <c r="T417" i="77" s="1"/>
  <c r="W417" i="77" s="1"/>
  <c r="T418" i="77"/>
  <c r="U418" i="77" s="1"/>
  <c r="X418" i="77" s="1"/>
  <c r="AB421" i="77"/>
  <c r="AC421" i="77" s="1"/>
  <c r="AE421" i="77" s="1"/>
  <c r="AG421" i="77" s="1"/>
  <c r="AI421" i="77" s="1"/>
  <c r="P424" i="77"/>
  <c r="AB425" i="77"/>
  <c r="AC425" i="77" s="1"/>
  <c r="AE425" i="77" s="1"/>
  <c r="AG425" i="77" s="1"/>
  <c r="AI425" i="77" s="1"/>
  <c r="AJ421" i="77" s="1"/>
  <c r="T426" i="77"/>
  <c r="U426" i="77" s="1"/>
  <c r="X426" i="77" s="1"/>
  <c r="T427" i="77"/>
  <c r="U427" i="77" s="1"/>
  <c r="X427" i="77" s="1"/>
  <c r="L436" i="77"/>
  <c r="L437" i="77"/>
  <c r="L438" i="77"/>
  <c r="L439" i="77"/>
  <c r="L440" i="77"/>
  <c r="S444" i="77"/>
  <c r="T444" i="77" s="1"/>
  <c r="W444" i="77" s="1"/>
  <c r="S446" i="77"/>
  <c r="T446" i="77" s="1"/>
  <c r="W446" i="77" s="1"/>
  <c r="L447" i="77"/>
  <c r="L448" i="77"/>
  <c r="L449" i="77"/>
  <c r="L450" i="77"/>
  <c r="L451" i="77"/>
  <c r="L453" i="77"/>
  <c r="L454" i="77"/>
  <c r="L456" i="77"/>
  <c r="L458" i="77"/>
  <c r="L460" i="77"/>
  <c r="L462" i="77"/>
  <c r="O466" i="77"/>
  <c r="AJ656" i="77"/>
  <c r="AJ565" i="77"/>
  <c r="L14" i="77"/>
  <c r="S36" i="77"/>
  <c r="T36" i="77" s="1"/>
  <c r="W36" i="77" s="1"/>
  <c r="AB37" i="77"/>
  <c r="AC37" i="77" s="1"/>
  <c r="O115" i="77"/>
  <c r="O118" i="77" s="1"/>
  <c r="O255" i="77"/>
  <c r="O318" i="77"/>
  <c r="AJ598" i="77"/>
  <c r="AJ594" i="77"/>
  <c r="L471" i="77"/>
  <c r="L473" i="77"/>
  <c r="L482" i="77"/>
  <c r="L487" i="77"/>
  <c r="T496" i="77"/>
  <c r="L502" i="77"/>
  <c r="L506" i="77"/>
  <c r="L508" i="77"/>
  <c r="L510" i="77"/>
  <c r="AB512" i="77"/>
  <c r="AC512" i="77" s="1"/>
  <c r="AB517" i="77"/>
  <c r="AC517" i="77" s="1"/>
  <c r="AB521" i="77"/>
  <c r="AC521" i="77" s="1"/>
  <c r="L522" i="77"/>
  <c r="L524" i="77"/>
  <c r="L526" i="77"/>
  <c r="AB528" i="77"/>
  <c r="AC528" i="77" s="1"/>
  <c r="O540" i="77"/>
  <c r="O542" i="77"/>
  <c r="O544" i="77"/>
  <c r="O545" i="77"/>
  <c r="O548" i="77"/>
  <c r="O550" i="77"/>
  <c r="O552" i="77"/>
  <c r="O554" i="77"/>
  <c r="O556" i="77"/>
  <c r="O557" i="77"/>
  <c r="O559" i="77"/>
  <c r="O560" i="77"/>
  <c r="O562" i="77"/>
  <c r="O566" i="77"/>
  <c r="O569" i="77"/>
  <c r="AB579" i="77"/>
  <c r="AC579" i="77" s="1"/>
  <c r="O580" i="77"/>
  <c r="L583" i="77"/>
  <c r="L586" i="77"/>
  <c r="L587" i="77"/>
  <c r="L588" i="77"/>
  <c r="AB591" i="77"/>
  <c r="AC591" i="77" s="1"/>
  <c r="S592" i="77"/>
  <c r="T592" i="77" s="1"/>
  <c r="W592" i="77" s="1"/>
  <c r="S593" i="77"/>
  <c r="T593" i="77" s="1"/>
  <c r="W593" i="77" s="1"/>
  <c r="AB594" i="77"/>
  <c r="AC594" i="77" s="1"/>
  <c r="T599" i="77"/>
  <c r="U599" i="77" s="1"/>
  <c r="X599" i="77" s="1"/>
  <c r="T600" i="77"/>
  <c r="U600" i="77" s="1"/>
  <c r="X600" i="77" s="1"/>
  <c r="T601" i="77"/>
  <c r="U601" i="77" s="1"/>
  <c r="X601" i="77" s="1"/>
  <c r="T605" i="77"/>
  <c r="U605" i="77" s="1"/>
  <c r="X605" i="77" s="1"/>
  <c r="T606" i="77"/>
  <c r="U606" i="77" s="1"/>
  <c r="X606" i="77" s="1"/>
  <c r="U607" i="77"/>
  <c r="V607" i="77" s="1"/>
  <c r="Y607" i="77" s="1"/>
  <c r="T609" i="77"/>
  <c r="U609" i="77" s="1"/>
  <c r="X609" i="77" s="1"/>
  <c r="W611" i="77"/>
  <c r="W612" i="77"/>
  <c r="AB616" i="77"/>
  <c r="AC616" i="77" s="1"/>
  <c r="AE616" i="77" s="1"/>
  <c r="AG616" i="77" s="1"/>
  <c r="AI616" i="77" s="1"/>
  <c r="L617" i="77"/>
  <c r="L621" i="77"/>
  <c r="L624" i="77"/>
  <c r="L626" i="77"/>
  <c r="L630" i="77"/>
  <c r="L631" i="77"/>
  <c r="L632" i="77"/>
  <c r="L635" i="77"/>
  <c r="L637" i="77"/>
  <c r="L639" i="77"/>
  <c r="L641" i="77"/>
  <c r="L643" i="77"/>
  <c r="L645" i="77"/>
  <c r="S653" i="77"/>
  <c r="T653" i="77" s="1"/>
  <c r="W653" i="77" s="1"/>
  <c r="AB655" i="77"/>
  <c r="AC655" i="77"/>
  <c r="T657" i="77"/>
  <c r="U657" i="77" s="1"/>
  <c r="X657" i="77" s="1"/>
  <c r="U659" i="77"/>
  <c r="V659" i="77" s="1"/>
  <c r="Y659" i="77" s="1"/>
  <c r="T661" i="77"/>
  <c r="U661" i="77" s="1"/>
  <c r="X661" i="77" s="1"/>
  <c r="S666" i="77"/>
  <c r="T666" i="77" s="1"/>
  <c r="W666" i="77" s="1"/>
  <c r="AB671" i="77"/>
  <c r="AC671" i="77" s="1"/>
  <c r="L685" i="77"/>
  <c r="L686" i="77"/>
  <c r="S692" i="77"/>
  <c r="T692" i="77" s="1"/>
  <c r="W692" i="77" s="1"/>
  <c r="AB693" i="77"/>
  <c r="AC693" i="77" s="1"/>
  <c r="AE693" i="77" s="1"/>
  <c r="AG693" i="77" s="1"/>
  <c r="AI693" i="77" s="1"/>
  <c r="S694" i="77"/>
  <c r="T694" i="77" s="1"/>
  <c r="W694" i="77" s="1"/>
  <c r="AB696" i="77"/>
  <c r="AC696" i="77" s="1"/>
  <c r="S697" i="77"/>
  <c r="T697" i="77" s="1"/>
  <c r="W697" i="77" s="1"/>
  <c r="AC698" i="77"/>
  <c r="AD698" i="77" s="1"/>
  <c r="AC699" i="77"/>
  <c r="AD699" i="77" s="1"/>
  <c r="W700" i="77"/>
  <c r="Y700" i="77"/>
  <c r="Z700" i="77" s="1"/>
  <c r="S704" i="77"/>
  <c r="T704" i="77" s="1"/>
  <c r="W704" i="77" s="1"/>
  <c r="S706" i="77"/>
  <c r="T706" i="77" s="1"/>
  <c r="W706" i="77" s="1"/>
  <c r="S712" i="77"/>
  <c r="T712" i="77" s="1"/>
  <c r="W712" i="77" s="1"/>
  <c r="L720" i="77"/>
  <c r="O721" i="77"/>
  <c r="AC538" i="77"/>
  <c r="AD538" i="77" s="1"/>
  <c r="P617" i="77"/>
  <c r="AC674" i="77"/>
  <c r="AD674" i="77" s="1"/>
  <c r="AB677" i="77"/>
  <c r="AC677" i="77" s="1"/>
  <c r="S722" i="77"/>
  <c r="T722" i="77" s="1"/>
  <c r="W722" i="77" s="1"/>
  <c r="AB724" i="77"/>
  <c r="AC724" i="77" s="1"/>
  <c r="S725" i="77"/>
  <c r="T725" i="77" s="1"/>
  <c r="W725" i="77" s="1"/>
  <c r="AB726" i="77"/>
  <c r="AC726" i="77" s="1"/>
  <c r="AB727" i="77"/>
  <c r="AC727" i="77" s="1"/>
  <c r="AB730" i="77"/>
  <c r="AC730" i="77" s="1"/>
  <c r="AB735" i="77"/>
  <c r="AC735" i="77" s="1"/>
  <c r="AB736" i="77"/>
  <c r="AC736" i="77" s="1"/>
  <c r="AB737" i="77"/>
  <c r="AC737" i="77" s="1"/>
  <c r="AB738" i="77"/>
  <c r="AC738" i="77" s="1"/>
  <c r="AB739" i="77"/>
  <c r="AC739" i="77" s="1"/>
  <c r="AB740" i="77"/>
  <c r="AC740" i="77" s="1"/>
  <c r="AB741" i="77"/>
  <c r="AC741" i="77" s="1"/>
  <c r="S742" i="77"/>
  <c r="T742" i="77" s="1"/>
  <c r="W742" i="77" s="1"/>
  <c r="T743" i="77"/>
  <c r="U743" i="77" s="1"/>
  <c r="X743" i="77" s="1"/>
  <c r="AC744" i="77"/>
  <c r="AD744" i="77" s="1"/>
  <c r="T746" i="77"/>
  <c r="U746" i="77" s="1"/>
  <c r="X746" i="77" s="1"/>
  <c r="U747" i="77"/>
  <c r="V747" i="77" s="1"/>
  <c r="Y747" i="77" s="1"/>
  <c r="U748" i="77"/>
  <c r="V748" i="77" s="1"/>
  <c r="Y748" i="77" s="1"/>
  <c r="U750" i="77"/>
  <c r="V750" i="77" s="1"/>
  <c r="Y750" i="77" s="1"/>
  <c r="S753" i="77"/>
  <c r="T753" i="77" s="1"/>
  <c r="W753" i="77" s="1"/>
  <c r="AB758" i="77"/>
  <c r="AC758" i="77" s="1"/>
  <c r="AC760" i="77"/>
  <c r="AD760" i="77" s="1"/>
  <c r="AC762" i="77"/>
  <c r="AD762" i="77" s="1"/>
  <c r="AC764" i="77"/>
  <c r="AD764" i="77" s="1"/>
  <c r="U766" i="77"/>
  <c r="V766" i="77" s="1"/>
  <c r="Y766" i="77" s="1"/>
  <c r="U767" i="77"/>
  <c r="V767" i="77" s="1"/>
  <c r="Y767" i="77" s="1"/>
  <c r="AB771" i="77"/>
  <c r="AC771" i="77" s="1"/>
  <c r="S773" i="77"/>
  <c r="T773" i="77" s="1"/>
  <c r="W773" i="77" s="1"/>
  <c r="S774" i="77"/>
  <c r="T774" i="77" s="1"/>
  <c r="W774" i="77" s="1"/>
  <c r="S775" i="77"/>
  <c r="T775" i="77" s="1"/>
  <c r="W775" i="77" s="1"/>
  <c r="T776" i="77"/>
  <c r="U776" i="77" s="1"/>
  <c r="X776" i="77" s="1"/>
  <c r="AB777" i="77"/>
  <c r="AC777" i="77" s="1"/>
  <c r="AB778" i="77"/>
  <c r="AC778" i="77" s="1"/>
  <c r="AB781" i="77"/>
  <c r="AC781" i="77" s="1"/>
  <c r="AB782" i="77"/>
  <c r="AC782" i="77" s="1"/>
  <c r="AB783" i="77"/>
  <c r="AC783" i="77" s="1"/>
  <c r="AB787" i="77"/>
  <c r="AC787" i="77" s="1"/>
  <c r="AB788" i="77"/>
  <c r="AC788" i="77" s="1"/>
  <c r="AB789" i="77"/>
  <c r="AC789" i="77" s="1"/>
  <c r="S793" i="77"/>
  <c r="T793" i="77" s="1"/>
  <c r="W793" i="77" s="1"/>
  <c r="S795" i="77"/>
  <c r="T795" i="77" s="1"/>
  <c r="W795" i="77" s="1"/>
  <c r="S797" i="77"/>
  <c r="T797" i="77" s="1"/>
  <c r="W797" i="77" s="1"/>
  <c r="S798" i="77"/>
  <c r="T798" i="77" s="1"/>
  <c r="W798" i="77" s="1"/>
  <c r="AB799" i="77"/>
  <c r="AC799" i="77" s="1"/>
  <c r="S801" i="77"/>
  <c r="T801" i="77" s="1"/>
  <c r="W801" i="77" s="1"/>
  <c r="AB803" i="77"/>
  <c r="AC803" i="77" s="1"/>
  <c r="S804" i="77"/>
  <c r="T804" i="77" s="1"/>
  <c r="W804" i="77" s="1"/>
  <c r="S806" i="77"/>
  <c r="T806" i="77" s="1"/>
  <c r="W806" i="77" s="1"/>
  <c r="S808" i="77"/>
  <c r="T808" i="77" s="1"/>
  <c r="W808" i="77" s="1"/>
  <c r="S810" i="77"/>
  <c r="T810" i="77"/>
  <c r="W810" i="77" s="1"/>
  <c r="S811" i="77"/>
  <c r="T811" i="77" s="1"/>
  <c r="W811" i="77" s="1"/>
  <c r="T812" i="77"/>
  <c r="U812" i="77" s="1"/>
  <c r="X812" i="77" s="1"/>
  <c r="T813" i="77"/>
  <c r="U813" i="77" s="1"/>
  <c r="X813" i="77" s="1"/>
  <c r="AC815" i="77"/>
  <c r="AD815" i="77" s="1"/>
  <c r="AF815" i="77" s="1"/>
  <c r="AH815" i="77" s="1"/>
  <c r="AJ815" i="77" s="1"/>
  <c r="AK815" i="77" s="1"/>
  <c r="T816" i="77"/>
  <c r="U816" i="77" s="1"/>
  <c r="X816" i="77" s="1"/>
  <c r="AC817" i="77"/>
  <c r="AD817" i="77" s="1"/>
  <c r="AF817" i="77" s="1"/>
  <c r="AH817" i="77" s="1"/>
  <c r="AJ817" i="77" s="1"/>
  <c r="AK817" i="77" s="1"/>
  <c r="AC819" i="77"/>
  <c r="AD819" i="77" s="1"/>
  <c r="AF819" i="77" s="1"/>
  <c r="AH819" i="77" s="1"/>
  <c r="AJ819" i="77" s="1"/>
  <c r="AK819" i="77" s="1"/>
  <c r="T820" i="77"/>
  <c r="U820" i="77" s="1"/>
  <c r="X820" i="77" s="1"/>
  <c r="AC821" i="77"/>
  <c r="AD821" i="77" s="1"/>
  <c r="AF821" i="77" s="1"/>
  <c r="AH821" i="77" s="1"/>
  <c r="AJ821" i="77" s="1"/>
  <c r="AK821" i="77" s="1"/>
  <c r="AC823" i="77"/>
  <c r="AD823" i="77" s="1"/>
  <c r="AF823" i="77" s="1"/>
  <c r="AH823" i="77" s="1"/>
  <c r="AJ823" i="77" s="1"/>
  <c r="AK823" i="77" s="1"/>
  <c r="AC825" i="77"/>
  <c r="AD825" i="77" s="1"/>
  <c r="AF825" i="77" s="1"/>
  <c r="AH825" i="77" s="1"/>
  <c r="AJ825" i="77" s="1"/>
  <c r="AK825" i="77" s="1"/>
  <c r="AC827" i="77"/>
  <c r="AD827" i="77" s="1"/>
  <c r="AF827" i="77" s="1"/>
  <c r="AH827" i="77" s="1"/>
  <c r="AJ827" i="77" s="1"/>
  <c r="AK827" i="77" s="1"/>
  <c r="U829" i="77"/>
  <c r="V829" i="77" s="1"/>
  <c r="Y829" i="77" s="1"/>
  <c r="AD830" i="77"/>
  <c r="AE830" i="77" s="1"/>
  <c r="AG830" i="77" s="1"/>
  <c r="AI830" i="77" s="1"/>
  <c r="AK830" i="77" s="1"/>
  <c r="AC831" i="77"/>
  <c r="AD831" i="77" s="1"/>
  <c r="AC833" i="77"/>
  <c r="AD833" i="77" s="1"/>
  <c r="T15" i="75"/>
  <c r="U15" i="75" s="1"/>
  <c r="X15" i="75" s="1"/>
  <c r="T17" i="75"/>
  <c r="U17" i="75" s="1"/>
  <c r="X17" i="75" s="1"/>
  <c r="O27" i="75"/>
  <c r="T27" i="75" s="1"/>
  <c r="U27" i="75" s="1"/>
  <c r="T24" i="75"/>
  <c r="U24" i="75" s="1"/>
  <c r="X24" i="75" s="1"/>
  <c r="T26" i="75"/>
  <c r="U26" i="75" s="1"/>
  <c r="X26" i="75" s="1"/>
  <c r="T29" i="75"/>
  <c r="U29" i="75" s="1"/>
  <c r="X29" i="75" s="1"/>
  <c r="T32" i="75"/>
  <c r="U32" i="75" s="1"/>
  <c r="X32" i="75" s="1"/>
  <c r="AC42" i="75"/>
  <c r="AD42" i="75" s="1"/>
  <c r="AC44" i="75"/>
  <c r="AD44" i="75" s="1"/>
  <c r="AC46" i="75"/>
  <c r="AD46" i="75" s="1"/>
  <c r="AC48" i="75"/>
  <c r="AD48" i="75" s="1"/>
  <c r="AC50" i="75"/>
  <c r="AD50" i="75" s="1"/>
  <c r="P54" i="75"/>
  <c r="K60" i="75"/>
  <c r="T62" i="75"/>
  <c r="U62" i="75" s="1"/>
  <c r="X62" i="75" s="1"/>
  <c r="T70" i="75"/>
  <c r="T81" i="75"/>
  <c r="U81" i="75" s="1"/>
  <c r="X81" i="75" s="1"/>
  <c r="T83" i="75"/>
  <c r="U83" i="75" s="1"/>
  <c r="X83" i="75" s="1"/>
  <c r="T85" i="75"/>
  <c r="U85" i="75" s="1"/>
  <c r="X85" i="75" s="1"/>
  <c r="T87" i="75"/>
  <c r="U87" i="75" s="1"/>
  <c r="X87" i="75" s="1"/>
  <c r="AB90" i="75"/>
  <c r="AC90" i="75" s="1"/>
  <c r="AE90" i="75" s="1"/>
  <c r="AG90" i="75" s="1"/>
  <c r="AI90" i="75" s="1"/>
  <c r="T91" i="75"/>
  <c r="U91" i="75" s="1"/>
  <c r="X91" i="75" s="1"/>
  <c r="T92" i="75"/>
  <c r="U92" i="75" s="1"/>
  <c r="X92" i="75" s="1"/>
  <c r="T94" i="75"/>
  <c r="U94" i="75" s="1"/>
  <c r="X94" i="75" s="1"/>
  <c r="T96" i="75"/>
  <c r="U96" i="75" s="1"/>
  <c r="X96" i="75" s="1"/>
  <c r="T98" i="75"/>
  <c r="U98" i="75" s="1"/>
  <c r="X98" i="75" s="1"/>
  <c r="T121" i="75"/>
  <c r="U121" i="75" s="1"/>
  <c r="X121" i="75" s="1"/>
  <c r="T122" i="75"/>
  <c r="U122" i="75" s="1"/>
  <c r="X122" i="75" s="1"/>
  <c r="T124" i="75"/>
  <c r="U124" i="75" s="1"/>
  <c r="X124" i="75" s="1"/>
  <c r="T125" i="75"/>
  <c r="U125" i="75"/>
  <c r="X125" i="75" s="1"/>
  <c r="T126" i="75"/>
  <c r="U126" i="75" s="1"/>
  <c r="X126" i="75" s="1"/>
  <c r="T128" i="75"/>
  <c r="U128" i="75" s="1"/>
  <c r="X128" i="75" s="1"/>
  <c r="T129" i="75"/>
  <c r="U129" i="75" s="1"/>
  <c r="X129" i="75" s="1"/>
  <c r="T130" i="75"/>
  <c r="U130" i="75" s="1"/>
  <c r="X130" i="75" s="1"/>
  <c r="T131" i="75"/>
  <c r="U131" i="75" s="1"/>
  <c r="X131" i="75" s="1"/>
  <c r="V132" i="75"/>
  <c r="W132" i="75" s="1"/>
  <c r="V133" i="75"/>
  <c r="W133" i="75" s="1"/>
  <c r="K141" i="75"/>
  <c r="T137" i="75"/>
  <c r="U137" i="75" s="1"/>
  <c r="X137" i="75" s="1"/>
  <c r="T138" i="75"/>
  <c r="U138" i="75" s="1"/>
  <c r="X138" i="75" s="1"/>
  <c r="K149" i="75"/>
  <c r="AC146" i="75"/>
  <c r="AD146" i="75" s="1"/>
  <c r="AB148" i="75"/>
  <c r="AC148" i="75"/>
  <c r="AD148" i="75" s="1"/>
  <c r="P155" i="75"/>
  <c r="AA152" i="75"/>
  <c r="AB152" i="75" s="1"/>
  <c r="T153" i="75"/>
  <c r="U153" i="75" s="1"/>
  <c r="X153" i="75" s="1"/>
  <c r="T154" i="75"/>
  <c r="U154" i="75" s="1"/>
  <c r="X154" i="75" s="1"/>
  <c r="AC157" i="75"/>
  <c r="AD157" i="75"/>
  <c r="M959" i="75"/>
  <c r="J185" i="75"/>
  <c r="K54" i="75"/>
  <c r="AB119" i="75"/>
  <c r="AC119" i="75" s="1"/>
  <c r="AB48" i="77"/>
  <c r="AC48" i="77" s="1"/>
  <c r="S50" i="77"/>
  <c r="T50" i="77" s="1"/>
  <c r="W50" i="77" s="1"/>
  <c r="S51" i="77"/>
  <c r="T51" i="77"/>
  <c r="W51" i="77" s="1"/>
  <c r="AB56" i="77"/>
  <c r="AC56" i="77" s="1"/>
  <c r="S58" i="77"/>
  <c r="T58" i="77" s="1"/>
  <c r="W58" i="77" s="1"/>
  <c r="S59" i="77"/>
  <c r="T59" i="77"/>
  <c r="W59" i="77" s="1"/>
  <c r="S61" i="77"/>
  <c r="T61" i="77" s="1"/>
  <c r="W61" i="77" s="1"/>
  <c r="AB73" i="77"/>
  <c r="AC73" i="77" s="1"/>
  <c r="S75" i="77"/>
  <c r="T75" i="77" s="1"/>
  <c r="W75" i="77" s="1"/>
  <c r="S76" i="77"/>
  <c r="T76" i="77" s="1"/>
  <c r="W76" i="77" s="1"/>
  <c r="S84" i="77"/>
  <c r="T84" i="77"/>
  <c r="W84" i="77" s="1"/>
  <c r="L107" i="77"/>
  <c r="P107" i="77"/>
  <c r="S101" i="77"/>
  <c r="T101" i="77" s="1"/>
  <c r="W101" i="77" s="1"/>
  <c r="S102" i="77"/>
  <c r="T102" i="77" s="1"/>
  <c r="W102" i="77" s="1"/>
  <c r="AB103" i="77"/>
  <c r="AC103" i="77" s="1"/>
  <c r="S105" i="77"/>
  <c r="T105" i="77" s="1"/>
  <c r="W105" i="77" s="1"/>
  <c r="O161" i="77"/>
  <c r="S144" i="77"/>
  <c r="T144" i="77" s="1"/>
  <c r="W144" i="77" s="1"/>
  <c r="AB145" i="77"/>
  <c r="AC145" i="77" s="1"/>
  <c r="S150" i="77"/>
  <c r="T150" i="77" s="1"/>
  <c r="W150" i="77" s="1"/>
  <c r="AB151" i="77"/>
  <c r="AC151" i="77" s="1"/>
  <c r="AB154" i="77"/>
  <c r="AC154" i="77" s="1"/>
  <c r="S156" i="77"/>
  <c r="T156" i="77" s="1"/>
  <c r="W156" i="77" s="1"/>
  <c r="S157" i="77"/>
  <c r="T157" i="77" s="1"/>
  <c r="W157" i="77" s="1"/>
  <c r="AB179" i="77"/>
  <c r="AC179" i="77" s="1"/>
  <c r="S181" i="77"/>
  <c r="T181" i="77" s="1"/>
  <c r="W181" i="77" s="1"/>
  <c r="S182" i="77"/>
  <c r="T182" i="77" s="1"/>
  <c r="W182" i="77" s="1"/>
  <c r="AB189" i="77"/>
  <c r="AC189" i="77" s="1"/>
  <c r="S190" i="77"/>
  <c r="T190" i="77" s="1"/>
  <c r="W190" i="77" s="1"/>
  <c r="S192" i="77"/>
  <c r="T192" i="77" s="1"/>
  <c r="W192" i="77" s="1"/>
  <c r="AB196" i="77"/>
  <c r="AC196" i="77" s="1"/>
  <c r="S197" i="77"/>
  <c r="T197" i="77" s="1"/>
  <c r="W197" i="77" s="1"/>
  <c r="S259" i="77"/>
  <c r="T259" i="77" s="1"/>
  <c r="W259" i="77" s="1"/>
  <c r="AB262" i="77"/>
  <c r="AC262" i="77" s="1"/>
  <c r="AE262" i="77" s="1"/>
  <c r="AG262" i="77" s="1"/>
  <c r="AI262" i="77" s="1"/>
  <c r="S264" i="77"/>
  <c r="T264" i="77" s="1"/>
  <c r="W264" i="77" s="1"/>
  <c r="S265" i="77"/>
  <c r="T265" i="77" s="1"/>
  <c r="W265" i="77" s="1"/>
  <c r="S274" i="77"/>
  <c r="T274" i="77"/>
  <c r="W274" i="77" s="1"/>
  <c r="AB45" i="77"/>
  <c r="AC45" i="77" s="1"/>
  <c r="S46" i="77"/>
  <c r="T46" i="77" s="1"/>
  <c r="W46" i="77" s="1"/>
  <c r="S48" i="77"/>
  <c r="T48" i="77"/>
  <c r="W48" i="77" s="1"/>
  <c r="S49" i="77"/>
  <c r="T49" i="77" s="1"/>
  <c r="W49" i="77" s="1"/>
  <c r="AB50" i="77"/>
  <c r="AC50" i="77" s="1"/>
  <c r="S52" i="77"/>
  <c r="T52" i="77" s="1"/>
  <c r="W52" i="77" s="1"/>
  <c r="S53" i="77"/>
  <c r="T53" i="77" s="1"/>
  <c r="W53" i="77" s="1"/>
  <c r="AB54" i="77"/>
  <c r="AC54" i="77" s="1"/>
  <c r="S56" i="77"/>
  <c r="T56" i="77" s="1"/>
  <c r="W56" i="77" s="1"/>
  <c r="S57" i="77"/>
  <c r="T57" i="77" s="1"/>
  <c r="W57" i="77" s="1"/>
  <c r="AB58" i="77"/>
  <c r="AC58" i="77" s="1"/>
  <c r="S60" i="77"/>
  <c r="T60" i="77" s="1"/>
  <c r="W60" i="77" s="1"/>
  <c r="S62" i="77"/>
  <c r="T62" i="77" s="1"/>
  <c r="W62" i="77" s="1"/>
  <c r="S69" i="77"/>
  <c r="T69" i="77" s="1"/>
  <c r="W69" i="77" s="1"/>
  <c r="S70" i="77"/>
  <c r="T70" i="77" s="1"/>
  <c r="W70" i="77" s="1"/>
  <c r="S73" i="77"/>
  <c r="T73" i="77" s="1"/>
  <c r="W73" i="77" s="1"/>
  <c r="S74" i="77"/>
  <c r="T74" i="77" s="1"/>
  <c r="W74" i="77" s="1"/>
  <c r="AB75" i="77"/>
  <c r="AC75" i="77" s="1"/>
  <c r="S77" i="77"/>
  <c r="T77" i="77" s="1"/>
  <c r="W77" i="77" s="1"/>
  <c r="S78" i="77"/>
  <c r="T78" i="77" s="1"/>
  <c r="W78" i="77" s="1"/>
  <c r="AB79" i="77"/>
  <c r="AC79" i="77" s="1"/>
  <c r="P359" i="77"/>
  <c r="S80" i="77"/>
  <c r="T80" i="77" s="1"/>
  <c r="W80" i="77" s="1"/>
  <c r="AB81" i="77"/>
  <c r="AC81" i="77" s="1"/>
  <c r="AB83" i="77"/>
  <c r="AC83" i="77" s="1"/>
  <c r="AB84" i="77"/>
  <c r="AC84" i="77" s="1"/>
  <c r="O107" i="77"/>
  <c r="S100" i="77"/>
  <c r="T100" i="77" s="1"/>
  <c r="W100" i="77" s="1"/>
  <c r="AB101" i="77"/>
  <c r="AC101" i="77" s="1"/>
  <c r="S103" i="77"/>
  <c r="T103" i="77" s="1"/>
  <c r="W103" i="77" s="1"/>
  <c r="S104" i="77"/>
  <c r="T104" i="77" s="1"/>
  <c r="W104" i="77" s="1"/>
  <c r="S143" i="77"/>
  <c r="T143" i="77" s="1"/>
  <c r="W143" i="77" s="1"/>
  <c r="AB144" i="77"/>
  <c r="AC144" i="77" s="1"/>
  <c r="S146" i="77"/>
  <c r="T146" i="77" s="1"/>
  <c r="W146" i="77" s="1"/>
  <c r="AB148" i="77"/>
  <c r="AC148" i="77" s="1"/>
  <c r="AB149" i="77"/>
  <c r="AC149" i="77" s="1"/>
  <c r="AB150" i="77"/>
  <c r="AC150" i="77" s="1"/>
  <c r="S154" i="77"/>
  <c r="T154" i="77" s="1"/>
  <c r="W154" i="77" s="1"/>
  <c r="S155" i="77"/>
  <c r="T155" i="77" s="1"/>
  <c r="W155" i="77" s="1"/>
  <c r="AB156" i="77"/>
  <c r="AC156" i="77" s="1"/>
  <c r="S158" i="77"/>
  <c r="T158" i="77" s="1"/>
  <c r="W158" i="77" s="1"/>
  <c r="S171" i="77"/>
  <c r="T171" i="77" s="1"/>
  <c r="W171" i="77" s="1"/>
  <c r="S172" i="77"/>
  <c r="T172" i="77" s="1"/>
  <c r="W172" i="77" s="1"/>
  <c r="S175" i="77"/>
  <c r="T175" i="77" s="1"/>
  <c r="W175" i="77" s="1"/>
  <c r="S176" i="77"/>
  <c r="T176" i="77" s="1"/>
  <c r="W176" i="77" s="1"/>
  <c r="AB177" i="77"/>
  <c r="AC177" i="77" s="1"/>
  <c r="S179" i="77"/>
  <c r="T179" i="77" s="1"/>
  <c r="W179" i="77" s="1"/>
  <c r="S180" i="77"/>
  <c r="T180" i="77" s="1"/>
  <c r="W180" i="77" s="1"/>
  <c r="AB181" i="77"/>
  <c r="AC181" i="77" s="1"/>
  <c r="S183" i="77"/>
  <c r="T183" i="77" s="1"/>
  <c r="W183" i="77" s="1"/>
  <c r="S184" i="77"/>
  <c r="T184" i="77" s="1"/>
  <c r="W184" i="77" s="1"/>
  <c r="AB185" i="77"/>
  <c r="AC185" i="77" s="1"/>
  <c r="S187" i="77"/>
  <c r="T187" i="77" s="1"/>
  <c r="W187" i="77" s="1"/>
  <c r="S188" i="77"/>
  <c r="T188" i="77" s="1"/>
  <c r="W188" i="77" s="1"/>
  <c r="S189" i="77"/>
  <c r="T189" i="77" s="1"/>
  <c r="W189" i="77" s="1"/>
  <c r="AB190" i="77"/>
  <c r="AC190" i="77" s="1"/>
  <c r="S196" i="77"/>
  <c r="T196" i="77" s="1"/>
  <c r="W196" i="77" s="1"/>
  <c r="S262" i="77"/>
  <c r="T262" i="77" s="1"/>
  <c r="W262" i="77" s="1"/>
  <c r="S263" i="77"/>
  <c r="T263" i="77" s="1"/>
  <c r="W263" i="77" s="1"/>
  <c r="AB264" i="77"/>
  <c r="AC264" i="77" s="1"/>
  <c r="AE264" i="77" s="1"/>
  <c r="AG264" i="77" s="1"/>
  <c r="AI264" i="77" s="1"/>
  <c r="AJ262" i="77" s="1"/>
  <c r="S275" i="77"/>
  <c r="T275" i="77" s="1"/>
  <c r="W275" i="77" s="1"/>
  <c r="AB284" i="77"/>
  <c r="AC284" i="77" s="1"/>
  <c r="AE284" i="77" s="1"/>
  <c r="AG284" i="77" s="1"/>
  <c r="AI284" i="77" s="1"/>
  <c r="S285" i="77"/>
  <c r="T285" i="77" s="1"/>
  <c r="W285" i="77" s="1"/>
  <c r="AB286" i="77"/>
  <c r="AC286" i="77" s="1"/>
  <c r="AE286" i="77" s="1"/>
  <c r="AG286" i="77" s="1"/>
  <c r="AI286" i="77" s="1"/>
  <c r="AB287" i="77"/>
  <c r="AC287" i="77" s="1"/>
  <c r="AE287" i="77" s="1"/>
  <c r="AG287" i="77" s="1"/>
  <c r="AI287" i="77" s="1"/>
  <c r="AB289" i="77"/>
  <c r="AC289" i="77" s="1"/>
  <c r="AE289" i="77" s="1"/>
  <c r="AG289" i="77" s="1"/>
  <c r="AI289" i="77" s="1"/>
  <c r="AJ287" i="77" s="1"/>
  <c r="AB290" i="77"/>
  <c r="AC290" i="77" s="1"/>
  <c r="AE290" i="77" s="1"/>
  <c r="AG290" i="77" s="1"/>
  <c r="AI290" i="77" s="1"/>
  <c r="AJ288" i="77" s="1"/>
  <c r="AB291" i="77"/>
  <c r="AC291" i="77" s="1"/>
  <c r="S319" i="77"/>
  <c r="T319" i="77" s="1"/>
  <c r="W319" i="77" s="1"/>
  <c r="S327" i="77"/>
  <c r="T327" i="77" s="1"/>
  <c r="W327" i="77" s="1"/>
  <c r="AB334" i="77"/>
  <c r="AC334" i="77" s="1"/>
  <c r="S338" i="77"/>
  <c r="T338" i="77" s="1"/>
  <c r="W338" i="77" s="1"/>
  <c r="AB340" i="77"/>
  <c r="AC340" i="77" s="1"/>
  <c r="S347" i="77"/>
  <c r="T347" i="77" s="1"/>
  <c r="W347" i="77" s="1"/>
  <c r="S348" i="77"/>
  <c r="T348" i="77" s="1"/>
  <c r="S349" i="77"/>
  <c r="T349" i="77" s="1"/>
  <c r="W349" i="77" s="1"/>
  <c r="AB351" i="77"/>
  <c r="AC351" i="77" s="1"/>
  <c r="AE351" i="77" s="1"/>
  <c r="AG351" i="77" s="1"/>
  <c r="AI351" i="77" s="1"/>
  <c r="AJ347" i="77" s="1"/>
  <c r="S354" i="77"/>
  <c r="T354" i="77" s="1"/>
  <c r="W354" i="77" s="1"/>
  <c r="U355" i="77"/>
  <c r="V355" i="77" s="1"/>
  <c r="Y355" i="77" s="1"/>
  <c r="AB364" i="77"/>
  <c r="AC364" i="77" s="1"/>
  <c r="AE364" i="77" s="1"/>
  <c r="AG364" i="77" s="1"/>
  <c r="AI364" i="77" s="1"/>
  <c r="AJ362" i="77" s="1"/>
  <c r="AB365" i="77"/>
  <c r="AC365" i="77" s="1"/>
  <c r="AE365" i="77" s="1"/>
  <c r="AG365" i="77" s="1"/>
  <c r="AI365" i="77" s="1"/>
  <c r="AB366" i="77"/>
  <c r="AC366" i="77" s="1"/>
  <c r="AE366" i="77" s="1"/>
  <c r="AG366" i="77" s="1"/>
  <c r="AI366" i="77" s="1"/>
  <c r="AJ363" i="77" s="1"/>
  <c r="S367" i="77"/>
  <c r="T367" i="77" s="1"/>
  <c r="W367" i="77" s="1"/>
  <c r="S368" i="77"/>
  <c r="T368" i="77" s="1"/>
  <c r="W368" i="77" s="1"/>
  <c r="S369" i="77"/>
  <c r="T369" i="77" s="1"/>
  <c r="W369" i="77" s="1"/>
  <c r="S370" i="77"/>
  <c r="T370" i="77" s="1"/>
  <c r="W370" i="77" s="1"/>
  <c r="S371" i="77"/>
  <c r="T371" i="77" s="1"/>
  <c r="W371" i="77" s="1"/>
  <c r="S372" i="77"/>
  <c r="T372" i="77" s="1"/>
  <c r="W372" i="77" s="1"/>
  <c r="S373" i="77"/>
  <c r="T373" i="77" s="1"/>
  <c r="W373" i="77" s="1"/>
  <c r="S377" i="77"/>
  <c r="T377" i="77" s="1"/>
  <c r="W377" i="77" s="1"/>
  <c r="AB388" i="77"/>
  <c r="AC388" i="77" s="1"/>
  <c r="AE388" i="77" s="1"/>
  <c r="AG388" i="77" s="1"/>
  <c r="AI388" i="77" s="1"/>
  <c r="AJ378" i="77" s="1"/>
  <c r="S389" i="77"/>
  <c r="T389" i="77" s="1"/>
  <c r="W389" i="77" s="1"/>
  <c r="AB391" i="77"/>
  <c r="AC391" i="77" s="1"/>
  <c r="AE391" i="77" s="1"/>
  <c r="AG391" i="77" s="1"/>
  <c r="AI391" i="77" s="1"/>
  <c r="AJ388" i="77" s="1"/>
  <c r="AB394" i="77"/>
  <c r="AC394" i="77" s="1"/>
  <c r="AE394" i="77" s="1"/>
  <c r="AG394" i="77" s="1"/>
  <c r="AI394" i="77" s="1"/>
  <c r="AJ391" i="77" s="1"/>
  <c r="S395" i="77"/>
  <c r="T395" i="77" s="1"/>
  <c r="W395" i="77" s="1"/>
  <c r="S396" i="77"/>
  <c r="T396" i="77" s="1"/>
  <c r="W396" i="77" s="1"/>
  <c r="AB398" i="77"/>
  <c r="AC398" i="77" s="1"/>
  <c r="AE398" i="77" s="1"/>
  <c r="AG398" i="77" s="1"/>
  <c r="AI398" i="77" s="1"/>
  <c r="AB399" i="77"/>
  <c r="AC399" i="77" s="1"/>
  <c r="AE399" i="77" s="1"/>
  <c r="AG399" i="77" s="1"/>
  <c r="AI399" i="77" s="1"/>
  <c r="AB400" i="77"/>
  <c r="AC400" i="77" s="1"/>
  <c r="S412" i="77"/>
  <c r="T412" i="77" s="1"/>
  <c r="W412" i="77" s="1"/>
  <c r="S414" i="77"/>
  <c r="T414" i="77" s="1"/>
  <c r="W414" i="77" s="1"/>
  <c r="S415" i="77"/>
  <c r="T415" i="77" s="1"/>
  <c r="W415" i="77" s="1"/>
  <c r="S416" i="77"/>
  <c r="T416" i="77" s="1"/>
  <c r="W416" i="77" s="1"/>
  <c r="AB431" i="77"/>
  <c r="AC431" i="77" s="1"/>
  <c r="AB433" i="77"/>
  <c r="AC433" i="77" s="1"/>
  <c r="AE433" i="77" s="1"/>
  <c r="AG433" i="77" s="1"/>
  <c r="AI433" i="77" s="1"/>
  <c r="S441" i="77"/>
  <c r="T441" i="77" s="1"/>
  <c r="W441" i="77" s="1"/>
  <c r="S442" i="77"/>
  <c r="T442" i="77" s="1"/>
  <c r="W442" i="77" s="1"/>
  <c r="S468" i="77"/>
  <c r="T468" i="77" s="1"/>
  <c r="W468" i="77" s="1"/>
  <c r="S474" i="77"/>
  <c r="T474" i="77" s="1"/>
  <c r="W474" i="77" s="1"/>
  <c r="AB497" i="77"/>
  <c r="AC497" i="77" s="1"/>
  <c r="S501" i="77"/>
  <c r="T501" i="77" s="1"/>
  <c r="W501" i="77" s="1"/>
  <c r="S512" i="77"/>
  <c r="T512" i="77" s="1"/>
  <c r="W512" i="77" s="1"/>
  <c r="S517" i="77"/>
  <c r="T517" i="77" s="1"/>
  <c r="W517" i="77" s="1"/>
  <c r="AB518" i="77"/>
  <c r="AC518" i="77" s="1"/>
  <c r="AB546" i="77"/>
  <c r="AC546" i="77" s="1"/>
  <c r="T51" i="75"/>
  <c r="U51" i="75" s="1"/>
  <c r="X51" i="75" s="1"/>
  <c r="U70" i="75"/>
  <c r="O19" i="75"/>
  <c r="T19" i="75" s="1"/>
  <c r="U19" i="75" s="1"/>
  <c r="T22" i="75"/>
  <c r="U22" i="75" s="1"/>
  <c r="X22" i="75" s="1"/>
  <c r="K30" i="75"/>
  <c r="K37" i="75" s="1"/>
  <c r="O30" i="75"/>
  <c r="T30" i="75" s="1"/>
  <c r="U30" i="75" s="1"/>
  <c r="AC33" i="75"/>
  <c r="AD33" i="75" s="1"/>
  <c r="P34" i="75"/>
  <c r="AC41" i="75"/>
  <c r="AD41" i="75" s="1"/>
  <c r="AC43" i="75"/>
  <c r="AD43" i="75" s="1"/>
  <c r="AC45" i="75"/>
  <c r="AD45" i="75" s="1"/>
  <c r="AC47" i="75"/>
  <c r="AD47" i="75" s="1"/>
  <c r="AC49" i="75"/>
  <c r="AD49" i="75" s="1"/>
  <c r="AC51" i="75"/>
  <c r="AD51" i="75" s="1"/>
  <c r="L60" i="75"/>
  <c r="P60" i="75"/>
  <c r="O68" i="75"/>
  <c r="O72" i="75"/>
  <c r="P79" i="75"/>
  <c r="AB88" i="75"/>
  <c r="AC88" i="75" s="1"/>
  <c r="AE88" i="75" s="1"/>
  <c r="AG88" i="75" s="1"/>
  <c r="AI88" i="75" s="1"/>
  <c r="U108" i="75"/>
  <c r="X108" i="75" s="1"/>
  <c r="L30" i="75"/>
  <c r="O34" i="75"/>
  <c r="T36" i="75"/>
  <c r="T37" i="75" s="1"/>
  <c r="U37" i="75" s="1"/>
  <c r="L79" i="75"/>
  <c r="T89" i="75"/>
  <c r="U89" i="75" s="1"/>
  <c r="X89" i="75" s="1"/>
  <c r="T90" i="75"/>
  <c r="U90" i="75" s="1"/>
  <c r="X90" i="75" s="1"/>
  <c r="O100" i="75"/>
  <c r="T102" i="75"/>
  <c r="T103" i="75" s="1"/>
  <c r="AC105" i="75"/>
  <c r="AD105" i="75" s="1"/>
  <c r="T118" i="75"/>
  <c r="U118" i="75" s="1"/>
  <c r="X118" i="75" s="1"/>
  <c r="T123" i="75"/>
  <c r="U123" i="75" s="1"/>
  <c r="X123" i="75" s="1"/>
  <c r="T127" i="75"/>
  <c r="U127" i="75"/>
  <c r="X127" i="75" s="1"/>
  <c r="T146" i="75"/>
  <c r="U146" i="75" s="1"/>
  <c r="X146" i="75" s="1"/>
  <c r="T147" i="75"/>
  <c r="U147" i="75" s="1"/>
  <c r="X147" i="75" s="1"/>
  <c r="T148" i="75"/>
  <c r="U148" i="75" s="1"/>
  <c r="X148" i="75" s="1"/>
  <c r="AA151" i="75"/>
  <c r="AB151" i="75" s="1"/>
  <c r="T152" i="75"/>
  <c r="U152" i="75" s="1"/>
  <c r="X152" i="75" s="1"/>
  <c r="P158" i="75"/>
  <c r="T158" i="75" s="1"/>
  <c r="J186" i="75"/>
  <c r="H189" i="75" s="1"/>
  <c r="P100" i="75"/>
  <c r="AC102" i="75"/>
  <c r="AD102" i="75" s="1"/>
  <c r="T105" i="75"/>
  <c r="U105" i="75" s="1"/>
  <c r="U106" i="75" s="1"/>
  <c r="T119" i="75"/>
  <c r="U119" i="75" s="1"/>
  <c r="X119" i="75" s="1"/>
  <c r="O141" i="75"/>
  <c r="T141" i="75" s="1"/>
  <c r="U141" i="75" s="1"/>
  <c r="P141" i="75"/>
  <c r="P149" i="75"/>
  <c r="T149" i="75" s="1"/>
  <c r="U149" i="75" s="1"/>
  <c r="T132" i="75"/>
  <c r="U132" i="75" s="1"/>
  <c r="T133" i="75"/>
  <c r="U133" i="75" s="1"/>
  <c r="P144" i="75"/>
  <c r="T144" i="75" s="1"/>
  <c r="U144" i="75" s="1"/>
  <c r="T151" i="75"/>
  <c r="U151" i="75" s="1"/>
  <c r="X151" i="75" s="1"/>
  <c r="T157" i="75"/>
  <c r="U157" i="75" s="1"/>
  <c r="O38" i="77"/>
  <c r="AB10" i="77"/>
  <c r="AC10" i="77" s="1"/>
  <c r="AE10" i="77" s="1"/>
  <c r="AG10" i="77" s="1"/>
  <c r="AI10" i="77" s="1"/>
  <c r="AJ10" i="77" s="1"/>
  <c r="AB11" i="77"/>
  <c r="AC11" i="77" s="1"/>
  <c r="AB13" i="77"/>
  <c r="AC13" i="77" s="1"/>
  <c r="S19" i="77"/>
  <c r="AB21" i="77"/>
  <c r="AC21" i="77" s="1"/>
  <c r="AB24" i="77"/>
  <c r="AC24" i="77" s="1"/>
  <c r="AE24" i="77" s="1"/>
  <c r="AG24" i="77" s="1"/>
  <c r="AI24" i="77" s="1"/>
  <c r="AJ24" i="77" s="1"/>
  <c r="AB26" i="77"/>
  <c r="AC26" i="77" s="1"/>
  <c r="AB31" i="77"/>
  <c r="AC31" i="77" s="1"/>
  <c r="S32" i="77"/>
  <c r="AB33" i="77"/>
  <c r="AC33" i="77" s="1"/>
  <c r="V40" i="77"/>
  <c r="W40" i="77" s="1"/>
  <c r="Y40" i="77" s="1"/>
  <c r="S41" i="77"/>
  <c r="S707" i="77" s="1"/>
  <c r="AB42" i="77"/>
  <c r="AC42" i="77" s="1"/>
  <c r="S45" i="77"/>
  <c r="T45" i="77" s="1"/>
  <c r="W45" i="77" s="1"/>
  <c r="AB46" i="77"/>
  <c r="AC46" i="77" s="1"/>
  <c r="AB49" i="77"/>
  <c r="AC49" i="77" s="1"/>
  <c r="AB51" i="77"/>
  <c r="AC51" i="77" s="1"/>
  <c r="AB53" i="77"/>
  <c r="AC53" i="77" s="1"/>
  <c r="AB55" i="77"/>
  <c r="AC55" i="77" s="1"/>
  <c r="AB57" i="77"/>
  <c r="AC57" i="77" s="1"/>
  <c r="AB59" i="77"/>
  <c r="AC59" i="77" s="1"/>
  <c r="AB60" i="77"/>
  <c r="AC60" i="77" s="1"/>
  <c r="AB61" i="77"/>
  <c r="AC61" i="77" s="1"/>
  <c r="AB62" i="77"/>
  <c r="AC62" i="77" s="1"/>
  <c r="P66" i="77"/>
  <c r="AB70" i="77"/>
  <c r="AC70" i="77" s="1"/>
  <c r="AB72" i="77"/>
  <c r="AC72" i="77" s="1"/>
  <c r="AB74" i="77"/>
  <c r="AC74" i="77" s="1"/>
  <c r="AB76" i="77"/>
  <c r="AC76" i="77" s="1"/>
  <c r="AB78" i="77"/>
  <c r="AC78" i="77" s="1"/>
  <c r="AB80" i="77"/>
  <c r="AC80" i="77" s="1"/>
  <c r="AB82" i="77"/>
  <c r="AC82" i="77" s="1"/>
  <c r="M86" i="77"/>
  <c r="P86" i="77"/>
  <c r="AC88" i="77"/>
  <c r="AD88" i="77" s="1"/>
  <c r="AB89" i="77"/>
  <c r="AC89" i="77" s="1"/>
  <c r="AC90" i="77"/>
  <c r="AD90" i="77" s="1"/>
  <c r="AF90" i="77" s="1"/>
  <c r="AH90" i="77" s="1"/>
  <c r="AJ90" i="77" s="1"/>
  <c r="AK90" i="77" s="1"/>
  <c r="AB95" i="77"/>
  <c r="AC95" i="77" s="1"/>
  <c r="S99" i="77"/>
  <c r="AB100" i="77"/>
  <c r="AC100" i="77" s="1"/>
  <c r="AB102" i="77"/>
  <c r="AC102" i="77" s="1"/>
  <c r="AB105" i="77"/>
  <c r="AC105" i="77" s="1"/>
  <c r="AB109" i="77"/>
  <c r="AC109" i="77" s="1"/>
  <c r="AB114" i="77"/>
  <c r="AC114" i="77" s="1"/>
  <c r="M115" i="77"/>
  <c r="P115" i="77"/>
  <c r="S115" i="77" s="1"/>
  <c r="T115" i="77" s="1"/>
  <c r="W115" i="77" s="1"/>
  <c r="M116" i="77"/>
  <c r="P116" i="77"/>
  <c r="S116" i="77" s="1"/>
  <c r="O120" i="77"/>
  <c r="AB125" i="77"/>
  <c r="AC125" i="77" s="1"/>
  <c r="L126" i="77"/>
  <c r="L127" i="77" s="1"/>
  <c r="O126" i="77"/>
  <c r="K127" i="77"/>
  <c r="P161" i="77"/>
  <c r="AB142" i="77"/>
  <c r="AC142" i="77" s="1"/>
  <c r="AE142" i="77" s="1"/>
  <c r="AG142" i="77" s="1"/>
  <c r="AI142" i="77" s="1"/>
  <c r="AJ142" i="77" s="1"/>
  <c r="AB143" i="77"/>
  <c r="AC143" i="77" s="1"/>
  <c r="S147" i="77"/>
  <c r="T147" i="77" s="1"/>
  <c r="W147" i="77" s="1"/>
  <c r="S148" i="77"/>
  <c r="T148" i="77" s="1"/>
  <c r="W148" i="77" s="1"/>
  <c r="S151" i="77"/>
  <c r="T151" i="77" s="1"/>
  <c r="W151" i="77" s="1"/>
  <c r="S152" i="77"/>
  <c r="T152" i="77" s="1"/>
  <c r="W152" i="77" s="1"/>
  <c r="S11" i="77"/>
  <c r="S14" i="77" s="1"/>
  <c r="S16" i="77"/>
  <c r="T16" i="77" s="1"/>
  <c r="W16" i="77" s="1"/>
  <c r="AB19" i="77"/>
  <c r="AC19" i="77" s="1"/>
  <c r="AE19" i="77" s="1"/>
  <c r="AG19" i="77" s="1"/>
  <c r="AI19" i="77" s="1"/>
  <c r="AJ19" i="77" s="1"/>
  <c r="S24" i="77"/>
  <c r="S31" i="77"/>
  <c r="T31" i="77" s="1"/>
  <c r="W31" i="77" s="1"/>
  <c r="AB32" i="77"/>
  <c r="AC32" i="77" s="1"/>
  <c r="AB41" i="77"/>
  <c r="AC41" i="77" s="1"/>
  <c r="AB99" i="77"/>
  <c r="AC99" i="77" s="1"/>
  <c r="S109" i="77"/>
  <c r="T109" i="77" s="1"/>
  <c r="W109" i="77" s="1"/>
  <c r="S114" i="77"/>
  <c r="T114" i="77" s="1"/>
  <c r="W114" i="77" s="1"/>
  <c r="V122" i="77"/>
  <c r="W122" i="77" s="1"/>
  <c r="S125" i="77"/>
  <c r="M126" i="77"/>
  <c r="P126" i="77"/>
  <c r="S142" i="77"/>
  <c r="S145" i="77"/>
  <c r="T145" i="77" s="1"/>
  <c r="W145" i="77" s="1"/>
  <c r="S149" i="77"/>
  <c r="T149" i="77" s="1"/>
  <c r="W149" i="77" s="1"/>
  <c r="S153" i="77"/>
  <c r="T153" i="77" s="1"/>
  <c r="W153" i="77" s="1"/>
  <c r="AB155" i="77"/>
  <c r="AC155" i="77" s="1"/>
  <c r="AB157" i="77"/>
  <c r="AC157" i="77" s="1"/>
  <c r="AB158" i="77"/>
  <c r="AC158" i="77" s="1"/>
  <c r="AB163" i="77"/>
  <c r="AC163" i="77" s="1"/>
  <c r="O167" i="77"/>
  <c r="S170" i="77"/>
  <c r="T170" i="77" s="1"/>
  <c r="W170" i="77" s="1"/>
  <c r="AB172" i="77"/>
  <c r="AC172" i="77" s="1"/>
  <c r="AC174" i="77"/>
  <c r="AD174" i="77" s="1"/>
  <c r="AB176" i="77"/>
  <c r="AC176" i="77" s="1"/>
  <c r="AB178" i="77"/>
  <c r="AC178" i="77" s="1"/>
  <c r="AB180" i="77"/>
  <c r="AC180" i="77" s="1"/>
  <c r="AB182" i="77"/>
  <c r="AC182" i="77" s="1"/>
  <c r="AB184" i="77"/>
  <c r="AC184" i="77" s="1"/>
  <c r="AB186" i="77"/>
  <c r="AC186" i="77" s="1"/>
  <c r="AB187" i="77"/>
  <c r="AC187" i="77" s="1"/>
  <c r="AB188" i="77"/>
  <c r="AC188" i="77" s="1"/>
  <c r="L191" i="77"/>
  <c r="O191" i="77"/>
  <c r="O215" i="77" s="1"/>
  <c r="AB192" i="77"/>
  <c r="AC192" i="77" s="1"/>
  <c r="M193" i="77"/>
  <c r="P193" i="77"/>
  <c r="S193" i="77" s="1"/>
  <c r="T193" i="77" s="1"/>
  <c r="W193" i="77" s="1"/>
  <c r="M194" i="77"/>
  <c r="P194" i="77"/>
  <c r="S194" i="77" s="1"/>
  <c r="T194" i="77" s="1"/>
  <c r="M195" i="77"/>
  <c r="P195" i="77"/>
  <c r="S195" i="77" s="1"/>
  <c r="T195" i="77" s="1"/>
  <c r="W195" i="77" s="1"/>
  <c r="AB197" i="77"/>
  <c r="AC197" i="77" s="1"/>
  <c r="AC199" i="77"/>
  <c r="AD199" i="77" s="1"/>
  <c r="AC201" i="77"/>
  <c r="AD201" i="77" s="1"/>
  <c r="AB202" i="77"/>
  <c r="AC202" i="77" s="1"/>
  <c r="AD209" i="77"/>
  <c r="AE209" i="77" s="1"/>
  <c r="V210" i="77"/>
  <c r="W210" i="77" s="1"/>
  <c r="V211" i="77"/>
  <c r="W211" i="77" s="1"/>
  <c r="K215" i="77"/>
  <c r="AB217" i="77"/>
  <c r="AC217" i="77" s="1"/>
  <c r="AE217" i="77" s="1"/>
  <c r="AG217" i="77" s="1"/>
  <c r="AI217" i="77" s="1"/>
  <c r="AJ217" i="77" s="1"/>
  <c r="AB218" i="77"/>
  <c r="AC218" i="77" s="1"/>
  <c r="AB223" i="77"/>
  <c r="AC223" i="77" s="1"/>
  <c r="AE223" i="77" s="1"/>
  <c r="AG223" i="77" s="1"/>
  <c r="AI223" i="77" s="1"/>
  <c r="AJ771" i="77" s="1"/>
  <c r="AB227" i="77"/>
  <c r="AC227" i="77" s="1"/>
  <c r="AB232" i="77"/>
  <c r="AC232" i="77" s="1"/>
  <c r="AB237" i="77"/>
  <c r="AC237" i="77" s="1"/>
  <c r="AE237" i="77" s="1"/>
  <c r="AG237" i="77" s="1"/>
  <c r="AI237" i="77" s="1"/>
  <c r="AJ415" i="77" s="1"/>
  <c r="AB238" i="77"/>
  <c r="AC238" i="77" s="1"/>
  <c r="S242" i="77"/>
  <c r="T242" i="77" s="1"/>
  <c r="S254" i="77"/>
  <c r="T254" i="77" s="1"/>
  <c r="W254" i="77" s="1"/>
  <c r="M255" i="77"/>
  <c r="P255" i="77"/>
  <c r="AB259" i="77"/>
  <c r="AC259" i="77" s="1"/>
  <c r="AE259" i="77" s="1"/>
  <c r="AG259" i="77" s="1"/>
  <c r="AI259" i="77" s="1"/>
  <c r="AJ272" i="77" s="1"/>
  <c r="L261" i="77"/>
  <c r="P261" i="77"/>
  <c r="AB263" i="77"/>
  <c r="AC263" i="77" s="1"/>
  <c r="AE263" i="77" s="1"/>
  <c r="AG263" i="77" s="1"/>
  <c r="AI263" i="77" s="1"/>
  <c r="AJ261" i="77" s="1"/>
  <c r="AB265" i="77"/>
  <c r="AC265" i="77" s="1"/>
  <c r="AE265" i="77" s="1"/>
  <c r="AG265" i="77" s="1"/>
  <c r="AI265" i="77" s="1"/>
  <c r="AJ264" i="77" s="1"/>
  <c r="L266" i="77"/>
  <c r="P266" i="77"/>
  <c r="L267" i="77"/>
  <c r="P267" i="77"/>
  <c r="L268" i="77"/>
  <c r="P268" i="77"/>
  <c r="L269" i="77"/>
  <c r="P269" i="77"/>
  <c r="L270" i="77"/>
  <c r="P270" i="77"/>
  <c r="L271" i="77"/>
  <c r="P271" i="77"/>
  <c r="L272" i="77"/>
  <c r="P272" i="77"/>
  <c r="L273" i="77"/>
  <c r="P273" i="77"/>
  <c r="AB274" i="77"/>
  <c r="AC274" i="77" s="1"/>
  <c r="AE274" i="77" s="1"/>
  <c r="AG274" i="77" s="1"/>
  <c r="AI274" i="77" s="1"/>
  <c r="AJ270" i="77" s="1"/>
  <c r="AC276" i="77"/>
  <c r="AD276" i="77" s="1"/>
  <c r="AF276" i="77" s="1"/>
  <c r="AH276" i="77" s="1"/>
  <c r="AJ276" i="77" s="1"/>
  <c r="AB285" i="77"/>
  <c r="AC285" i="77" s="1"/>
  <c r="AE285" i="77" s="1"/>
  <c r="AG285" i="77" s="1"/>
  <c r="AI285" i="77" s="1"/>
  <c r="AB288" i="77"/>
  <c r="AC288" i="77" s="1"/>
  <c r="AE288" i="77" s="1"/>
  <c r="AG288" i="77" s="1"/>
  <c r="AI288" i="77" s="1"/>
  <c r="AB305" i="77"/>
  <c r="AC305" i="77" s="1"/>
  <c r="S309" i="77"/>
  <c r="T309" i="77"/>
  <c r="AB311" i="77"/>
  <c r="AC311" i="77" s="1"/>
  <c r="AB312" i="77"/>
  <c r="AC312" i="77" s="1"/>
  <c r="M318" i="77"/>
  <c r="P318" i="77"/>
  <c r="L320" i="77"/>
  <c r="P320" i="77"/>
  <c r="M322" i="77"/>
  <c r="P322" i="77"/>
  <c r="S322" i="77" s="1"/>
  <c r="T322" i="77" s="1"/>
  <c r="M323" i="77"/>
  <c r="P323" i="77"/>
  <c r="M324" i="77"/>
  <c r="P324" i="77"/>
  <c r="S324" i="77" s="1"/>
  <c r="T324" i="77" s="1"/>
  <c r="W324" i="77" s="1"/>
  <c r="M325" i="77"/>
  <c r="P325" i="77"/>
  <c r="AB325" i="77" s="1"/>
  <c r="AC325" i="77" s="1"/>
  <c r="L336" i="77"/>
  <c r="O336" i="77"/>
  <c r="L337" i="77"/>
  <c r="O337" i="77"/>
  <c r="AB338" i="77"/>
  <c r="AC338" i="77" s="1"/>
  <c r="M339" i="77"/>
  <c r="P339" i="77"/>
  <c r="S339" i="77" s="1"/>
  <c r="T339" i="77" s="1"/>
  <c r="W339" i="77" s="1"/>
  <c r="AC342" i="77"/>
  <c r="AD342" i="77" s="1"/>
  <c r="AB346" i="77"/>
  <c r="AC346" i="77" s="1"/>
  <c r="AE346" i="77" s="1"/>
  <c r="AG346" i="77" s="1"/>
  <c r="AI346" i="77" s="1"/>
  <c r="AB347" i="77"/>
  <c r="AC347" i="77" s="1"/>
  <c r="AB348" i="77"/>
  <c r="AC348" i="77" s="1"/>
  <c r="AE348" i="77" s="1"/>
  <c r="AG348" i="77" s="1"/>
  <c r="AI348" i="77" s="1"/>
  <c r="AB350" i="77"/>
  <c r="AC350" i="77" s="1"/>
  <c r="AE350" i="77" s="1"/>
  <c r="AG350" i="77" s="1"/>
  <c r="AI350" i="77" s="1"/>
  <c r="AB352" i="77"/>
  <c r="AC352" i="77" s="1"/>
  <c r="AE352" i="77" s="1"/>
  <c r="AG352" i="77" s="1"/>
  <c r="AI352" i="77" s="1"/>
  <c r="AJ348" i="77" s="1"/>
  <c r="AJ350" i="77"/>
  <c r="AB353" i="77"/>
  <c r="AC353" i="77" s="1"/>
  <c r="AE353" i="77" s="1"/>
  <c r="AG353" i="77" s="1"/>
  <c r="AI353" i="77" s="1"/>
  <c r="AJ351" i="77" s="1"/>
  <c r="AB357" i="77"/>
  <c r="AC357" i="77" s="1"/>
  <c r="AE357" i="77" s="1"/>
  <c r="AG357" i="77" s="1"/>
  <c r="AI357" i="77" s="1"/>
  <c r="O359" i="77"/>
  <c r="AB361" i="77"/>
  <c r="AC361" i="77" s="1"/>
  <c r="AE361" i="77" s="1"/>
  <c r="AG361" i="77" s="1"/>
  <c r="AI361" i="77" s="1"/>
  <c r="AJ354" i="77" s="1"/>
  <c r="AB362" i="77"/>
  <c r="AC362" i="77" s="1"/>
  <c r="AB363" i="77"/>
  <c r="AC363" i="77" s="1"/>
  <c r="AE363" i="77" s="1"/>
  <c r="AG363" i="77" s="1"/>
  <c r="AI363" i="77" s="1"/>
  <c r="AJ359" i="77" s="1"/>
  <c r="M375" i="77"/>
  <c r="O378" i="77"/>
  <c r="L378" i="77"/>
  <c r="P378" i="77"/>
  <c r="T381" i="77"/>
  <c r="U381" i="77" s="1"/>
  <c r="X381" i="77" s="1"/>
  <c r="T382" i="77"/>
  <c r="U382" i="77" s="1"/>
  <c r="X382" i="77" s="1"/>
  <c r="T383" i="77"/>
  <c r="U383" i="77" s="1"/>
  <c r="X383" i="77" s="1"/>
  <c r="S387" i="77"/>
  <c r="S388" i="77"/>
  <c r="T388" i="77" s="1"/>
  <c r="W388" i="77" s="1"/>
  <c r="S390" i="77"/>
  <c r="T390" i="77" s="1"/>
  <c r="W390" i="77" s="1"/>
  <c r="S393" i="77"/>
  <c r="T393" i="77" s="1"/>
  <c r="W393" i="77" s="1"/>
  <c r="S394" i="77"/>
  <c r="T394" i="77" s="1"/>
  <c r="W394" i="77" s="1"/>
  <c r="S397" i="77"/>
  <c r="T397" i="77" s="1"/>
  <c r="W397" i="77" s="1"/>
  <c r="S398" i="77"/>
  <c r="T398" i="77" s="1"/>
  <c r="W398" i="77" s="1"/>
  <c r="S399" i="77"/>
  <c r="T399" i="77" s="1"/>
  <c r="W399" i="77" s="1"/>
  <c r="S400" i="77"/>
  <c r="T400" i="77" s="1"/>
  <c r="W400" i="77" s="1"/>
  <c r="T403" i="77"/>
  <c r="U403" i="77" s="1"/>
  <c r="X403" i="77" s="1"/>
  <c r="U404" i="77"/>
  <c r="V404" i="77" s="1"/>
  <c r="Y404" i="77" s="1"/>
  <c r="O407" i="77"/>
  <c r="AB409" i="77"/>
  <c r="AC409" i="77" s="1"/>
  <c r="AE409" i="77" s="1"/>
  <c r="AG409" i="77" s="1"/>
  <c r="AI409" i="77" s="1"/>
  <c r="AJ397" i="77" s="1"/>
  <c r="S411" i="77"/>
  <c r="T411" i="77" s="1"/>
  <c r="W411" i="77" s="1"/>
  <c r="AB170" i="77"/>
  <c r="AC170" i="77" s="1"/>
  <c r="AE170" i="77" s="1"/>
  <c r="AG170" i="77" s="1"/>
  <c r="AI170" i="77" s="1"/>
  <c r="AJ170" i="77" s="1"/>
  <c r="M191" i="77"/>
  <c r="P191" i="77"/>
  <c r="AB219" i="77"/>
  <c r="AC219" i="77" s="1"/>
  <c r="S223" i="77"/>
  <c r="T223" i="77" s="1"/>
  <c r="W223" i="77" s="1"/>
  <c r="S237" i="77"/>
  <c r="S238" i="77"/>
  <c r="AB242" i="77"/>
  <c r="AC242" i="77" s="1"/>
  <c r="AB254" i="77"/>
  <c r="AC254" i="77" s="1"/>
  <c r="AE254" i="77" s="1"/>
  <c r="AG254" i="77" s="1"/>
  <c r="AI254" i="77" s="1"/>
  <c r="AJ254" i="77" s="1"/>
  <c r="O261" i="77"/>
  <c r="O266" i="77"/>
  <c r="AB266" i="77" s="1"/>
  <c r="AC266" i="77" s="1"/>
  <c r="AE266" i="77" s="1"/>
  <c r="AG266" i="77" s="1"/>
  <c r="AI266" i="77" s="1"/>
  <c r="O267" i="77"/>
  <c r="O268" i="77"/>
  <c r="AB268" i="77" s="1"/>
  <c r="AC268" i="77" s="1"/>
  <c r="AE268" i="77" s="1"/>
  <c r="AG268" i="77" s="1"/>
  <c r="AI268" i="77" s="1"/>
  <c r="O269" i="77"/>
  <c r="O270" i="77"/>
  <c r="S270" i="77" s="1"/>
  <c r="T270" i="77" s="1"/>
  <c r="W270" i="77" s="1"/>
  <c r="O271" i="77"/>
  <c r="O272" i="77"/>
  <c r="AB272" i="77" s="1"/>
  <c r="AC272" i="77" s="1"/>
  <c r="AE272" i="77" s="1"/>
  <c r="AG272" i="77" s="1"/>
  <c r="AI272" i="77" s="1"/>
  <c r="AJ269" i="77" s="1"/>
  <c r="O273" i="77"/>
  <c r="AB277" i="77"/>
  <c r="AC277" i="77" s="1"/>
  <c r="AE277" i="77" s="1"/>
  <c r="AG277" i="77" s="1"/>
  <c r="AI277" i="77" s="1"/>
  <c r="AB309" i="77"/>
  <c r="AC309" i="77" s="1"/>
  <c r="AE309" i="77" s="1"/>
  <c r="AG309" i="77" s="1"/>
  <c r="AI309" i="77" s="1"/>
  <c r="O320" i="77"/>
  <c r="M336" i="77"/>
  <c r="P336" i="77"/>
  <c r="M337" i="77"/>
  <c r="P337" i="77"/>
  <c r="AB337" i="77" s="1"/>
  <c r="AC337" i="77" s="1"/>
  <c r="AB349" i="77"/>
  <c r="AC349" i="77" s="1"/>
  <c r="AE349" i="77" s="1"/>
  <c r="AG349" i="77" s="1"/>
  <c r="AI349" i="77" s="1"/>
  <c r="AJ344" i="77" s="1"/>
  <c r="O375" i="77"/>
  <c r="L375" i="77"/>
  <c r="P375" i="77"/>
  <c r="AB375" i="77" s="1"/>
  <c r="AC375" i="77" s="1"/>
  <c r="K385" i="77"/>
  <c r="AB387" i="77"/>
  <c r="AC387" i="77" s="1"/>
  <c r="AE387" i="77" s="1"/>
  <c r="AG387" i="77" s="1"/>
  <c r="AI387" i="77" s="1"/>
  <c r="AJ376" i="77" s="1"/>
  <c r="S392" i="77"/>
  <c r="T392" i="77" s="1"/>
  <c r="W392" i="77" s="1"/>
  <c r="T405" i="77"/>
  <c r="T409" i="77"/>
  <c r="M376" i="77"/>
  <c r="P376" i="77"/>
  <c r="S376" i="77" s="1"/>
  <c r="T376" i="77" s="1"/>
  <c r="W376" i="77" s="1"/>
  <c r="O410" i="77"/>
  <c r="O419" i="77" s="1"/>
  <c r="AB413" i="77"/>
  <c r="AC413" i="77" s="1"/>
  <c r="AE413" i="77" s="1"/>
  <c r="AG413" i="77" s="1"/>
  <c r="AI413" i="77" s="1"/>
  <c r="AB415" i="77"/>
  <c r="AC415" i="77" s="1"/>
  <c r="AE415" i="77" s="1"/>
  <c r="AG415" i="77" s="1"/>
  <c r="AI415" i="77" s="1"/>
  <c r="AB417" i="77"/>
  <c r="AC417" i="77" s="1"/>
  <c r="AB422" i="77"/>
  <c r="AC422" i="77" s="1"/>
  <c r="AE422" i="77" s="1"/>
  <c r="AG422" i="77" s="1"/>
  <c r="AI422" i="77" s="1"/>
  <c r="AB423" i="77"/>
  <c r="AC423" i="77" s="1"/>
  <c r="AE423" i="77" s="1"/>
  <c r="AG423" i="77" s="1"/>
  <c r="AI423" i="77" s="1"/>
  <c r="O424" i="77"/>
  <c r="AB426" i="77"/>
  <c r="AC426" i="77" s="1"/>
  <c r="AE426" i="77" s="1"/>
  <c r="AG426" i="77" s="1"/>
  <c r="AI426" i="77" s="1"/>
  <c r="AB427" i="77"/>
  <c r="AC427" i="77" s="1"/>
  <c r="AE427" i="77" s="1"/>
  <c r="AG427" i="77" s="1"/>
  <c r="AI427" i="77" s="1"/>
  <c r="K614" i="77"/>
  <c r="O430" i="77"/>
  <c r="L432" i="77"/>
  <c r="P432" i="77"/>
  <c r="O434" i="77"/>
  <c r="AB434" i="77" s="1"/>
  <c r="AC434" i="77" s="1"/>
  <c r="AE434" i="77" s="1"/>
  <c r="AG434" i="77" s="1"/>
  <c r="AI434" i="77" s="1"/>
  <c r="AJ431" i="77" s="1"/>
  <c r="O435" i="77"/>
  <c r="O436" i="77"/>
  <c r="S436" i="77" s="1"/>
  <c r="T436" i="77" s="1"/>
  <c r="W436" i="77" s="1"/>
  <c r="O437" i="77"/>
  <c r="S437" i="77" s="1"/>
  <c r="T437" i="77" s="1"/>
  <c r="W437" i="77" s="1"/>
  <c r="O438" i="77"/>
  <c r="AB438" i="77" s="1"/>
  <c r="AC438" i="77" s="1"/>
  <c r="AE438" i="77" s="1"/>
  <c r="AG438" i="77" s="1"/>
  <c r="AI438" i="77" s="1"/>
  <c r="O439" i="77"/>
  <c r="AB439" i="77"/>
  <c r="AC439" i="77" s="1"/>
  <c r="AE439" i="77" s="1"/>
  <c r="AG439" i="77" s="1"/>
  <c r="AI439" i="77" s="1"/>
  <c r="AJ436" i="77" s="1"/>
  <c r="O440" i="77"/>
  <c r="AB440" i="77" s="1"/>
  <c r="AC440" i="77" s="1"/>
  <c r="AE440" i="77" s="1"/>
  <c r="AG440" i="77" s="1"/>
  <c r="AI440" i="77" s="1"/>
  <c r="AJ437" i="77" s="1"/>
  <c r="AB441" i="77"/>
  <c r="AC441" i="77" s="1"/>
  <c r="AE441" i="77" s="1"/>
  <c r="AG441" i="77" s="1"/>
  <c r="AI441" i="77" s="1"/>
  <c r="AJ477" i="77" s="1"/>
  <c r="AB442" i="77"/>
  <c r="AC442" i="77" s="1"/>
  <c r="AE442" i="77" s="1"/>
  <c r="AG442" i="77" s="1"/>
  <c r="AI442" i="77" s="1"/>
  <c r="AB443" i="77"/>
  <c r="AC443" i="77" s="1"/>
  <c r="AB445" i="77"/>
  <c r="AC445" i="77" s="1"/>
  <c r="AB446" i="77"/>
  <c r="AC446" i="77" s="1"/>
  <c r="M447" i="77"/>
  <c r="P447" i="77"/>
  <c r="M448" i="77"/>
  <c r="P448" i="77"/>
  <c r="AB448" i="77" s="1"/>
  <c r="AC448" i="77" s="1"/>
  <c r="M449" i="77"/>
  <c r="P449" i="77"/>
  <c r="S449" i="77" s="1"/>
  <c r="M450" i="77"/>
  <c r="P450" i="77"/>
  <c r="AB450" i="77" s="1"/>
  <c r="AC450" i="77" s="1"/>
  <c r="M451" i="77"/>
  <c r="P451" i="77"/>
  <c r="S451" i="77" s="1"/>
  <c r="T451" i="77" s="1"/>
  <c r="W451" i="77" s="1"/>
  <c r="M452" i="77"/>
  <c r="P452" i="77"/>
  <c r="S452" i="77" s="1"/>
  <c r="T452" i="77" s="1"/>
  <c r="W452" i="77" s="1"/>
  <c r="M453" i="77"/>
  <c r="P453" i="77"/>
  <c r="S453" i="77" s="1"/>
  <c r="T453" i="77" s="1"/>
  <c r="W453" i="77" s="1"/>
  <c r="M454" i="77"/>
  <c r="P454" i="77"/>
  <c r="AB454" i="77" s="1"/>
  <c r="AC454" i="77" s="1"/>
  <c r="M455" i="77"/>
  <c r="P455" i="77"/>
  <c r="S455" i="77" s="1"/>
  <c r="T455" i="77" s="1"/>
  <c r="W455" i="77" s="1"/>
  <c r="M456" i="77"/>
  <c r="P456" i="77"/>
  <c r="M457" i="77"/>
  <c r="P457" i="77"/>
  <c r="S457" i="77" s="1"/>
  <c r="T457" i="77" s="1"/>
  <c r="W457" i="77" s="1"/>
  <c r="M458" i="77"/>
  <c r="P458" i="77"/>
  <c r="S458" i="77" s="1"/>
  <c r="M459" i="77"/>
  <c r="P459" i="77"/>
  <c r="S459" i="77" s="1"/>
  <c r="T459" i="77" s="1"/>
  <c r="W459" i="77" s="1"/>
  <c r="M460" i="77"/>
  <c r="P460" i="77"/>
  <c r="M461" i="77"/>
  <c r="P461" i="77"/>
  <c r="S461" i="77" s="1"/>
  <c r="T461" i="77" s="1"/>
  <c r="W461" i="77" s="1"/>
  <c r="M462" i="77"/>
  <c r="P462" i="77"/>
  <c r="AB462" i="77" s="1"/>
  <c r="AC462" i="77" s="1"/>
  <c r="M463" i="77"/>
  <c r="P463" i="77"/>
  <c r="S463" i="77" s="1"/>
  <c r="T463" i="77" s="1"/>
  <c r="W463" i="77" s="1"/>
  <c r="M464" i="77"/>
  <c r="P464" i="77"/>
  <c r="S464" i="77" s="1"/>
  <c r="T464" i="77" s="1"/>
  <c r="W464" i="77" s="1"/>
  <c r="M465" i="77"/>
  <c r="P465" i="77"/>
  <c r="S465" i="77" s="1"/>
  <c r="T465" i="77" s="1"/>
  <c r="W465" i="77" s="1"/>
  <c r="M466" i="77"/>
  <c r="P466" i="77"/>
  <c r="S466" i="77" s="1"/>
  <c r="T466" i="77" s="1"/>
  <c r="W466" i="77" s="1"/>
  <c r="M467" i="77"/>
  <c r="P467" i="77"/>
  <c r="L469" i="77"/>
  <c r="O469" i="77"/>
  <c r="AB470" i="77"/>
  <c r="AC470" i="77" s="1"/>
  <c r="M471" i="77"/>
  <c r="P471" i="77"/>
  <c r="S471" i="77" s="1"/>
  <c r="T471" i="77" s="1"/>
  <c r="W471" i="77" s="1"/>
  <c r="M472" i="77"/>
  <c r="P472" i="77"/>
  <c r="S472" i="77" s="1"/>
  <c r="T472" i="77" s="1"/>
  <c r="W472" i="77" s="1"/>
  <c r="M473" i="77"/>
  <c r="P473" i="77"/>
  <c r="S473" i="77" s="1"/>
  <c r="T473" i="77" s="1"/>
  <c r="W473" i="77" s="1"/>
  <c r="L475" i="77"/>
  <c r="O475" i="77"/>
  <c r="L476" i="77"/>
  <c r="O476" i="77"/>
  <c r="L477" i="77"/>
  <c r="O477" i="77"/>
  <c r="L478" i="77"/>
  <c r="O478" i="77"/>
  <c r="L479" i="77"/>
  <c r="O479" i="77"/>
  <c r="L480" i="77"/>
  <c r="O480" i="77"/>
  <c r="L481" i="77"/>
  <c r="O481" i="77"/>
  <c r="M482" i="77"/>
  <c r="P482" i="77"/>
  <c r="AB482" i="77" s="1"/>
  <c r="L483" i="77"/>
  <c r="O483" i="77"/>
  <c r="L484" i="77"/>
  <c r="O484" i="77"/>
  <c r="L485" i="77"/>
  <c r="O485" i="77"/>
  <c r="AB486" i="77"/>
  <c r="AC486" i="77" s="1"/>
  <c r="M487" i="77"/>
  <c r="P487" i="77"/>
  <c r="S487" i="77" s="1"/>
  <c r="T487" i="77" s="1"/>
  <c r="W487" i="77" s="1"/>
  <c r="M488" i="77"/>
  <c r="P488" i="77"/>
  <c r="AB489" i="77"/>
  <c r="AC489" i="77" s="1"/>
  <c r="L490" i="77"/>
  <c r="O490" i="77"/>
  <c r="L491" i="77"/>
  <c r="O491" i="77"/>
  <c r="AB492" i="77"/>
  <c r="AC492" i="77" s="1"/>
  <c r="M493" i="77"/>
  <c r="P493" i="77"/>
  <c r="S493" i="77" s="1"/>
  <c r="T493" i="77" s="1"/>
  <c r="W493" i="77" s="1"/>
  <c r="M494" i="77"/>
  <c r="P494" i="77"/>
  <c r="S494" i="77" s="1"/>
  <c r="T494" i="77" s="1"/>
  <c r="W494" i="77" s="1"/>
  <c r="L499" i="77"/>
  <c r="O499" i="77"/>
  <c r="L500" i="77"/>
  <c r="O500" i="77"/>
  <c r="AB501" i="77"/>
  <c r="AC501" i="77" s="1"/>
  <c r="M502" i="77"/>
  <c r="P502" i="77"/>
  <c r="S502" i="77" s="1"/>
  <c r="T502" i="77" s="1"/>
  <c r="W502" i="77" s="1"/>
  <c r="M503" i="77"/>
  <c r="P503" i="77"/>
  <c r="S503" i="77" s="1"/>
  <c r="T503" i="77" s="1"/>
  <c r="W503" i="77" s="1"/>
  <c r="M504" i="77"/>
  <c r="P504" i="77"/>
  <c r="S504" i="77" s="1"/>
  <c r="T504" i="77" s="1"/>
  <c r="W504" i="77" s="1"/>
  <c r="M505" i="77"/>
  <c r="P505" i="77"/>
  <c r="S505" i="77" s="1"/>
  <c r="T505" i="77" s="1"/>
  <c r="W505" i="77" s="1"/>
  <c r="M506" i="77"/>
  <c r="P506" i="77"/>
  <c r="S506" i="77" s="1"/>
  <c r="T506" i="77" s="1"/>
  <c r="W506" i="77" s="1"/>
  <c r="M507" i="77"/>
  <c r="P507" i="77"/>
  <c r="S507" i="77" s="1"/>
  <c r="T507" i="77" s="1"/>
  <c r="W507" i="77" s="1"/>
  <c r="M508" i="77"/>
  <c r="P508" i="77"/>
  <c r="S508" i="77" s="1"/>
  <c r="T508" i="77" s="1"/>
  <c r="W508" i="77" s="1"/>
  <c r="M509" i="77"/>
  <c r="P509" i="77"/>
  <c r="S509" i="77" s="1"/>
  <c r="T509" i="77" s="1"/>
  <c r="W509" i="77" s="1"/>
  <c r="M510" i="77"/>
  <c r="P510" i="77"/>
  <c r="S510" i="77" s="1"/>
  <c r="T510" i="77" s="1"/>
  <c r="W510" i="77" s="1"/>
  <c r="M511" i="77"/>
  <c r="P511" i="77"/>
  <c r="S511" i="77" s="1"/>
  <c r="T511" i="77" s="1"/>
  <c r="W511" i="77" s="1"/>
  <c r="L513" i="77"/>
  <c r="O513" i="77"/>
  <c r="L514" i="77"/>
  <c r="O514" i="77"/>
  <c r="L515" i="77"/>
  <c r="O515" i="77"/>
  <c r="L516" i="77"/>
  <c r="S518" i="77"/>
  <c r="T518" i="77" s="1"/>
  <c r="W518" i="77" s="1"/>
  <c r="S519" i="77"/>
  <c r="T519" i="77" s="1"/>
  <c r="W519" i="77" s="1"/>
  <c r="S521" i="77"/>
  <c r="T521" i="77" s="1"/>
  <c r="W521" i="77" s="1"/>
  <c r="S528" i="77"/>
  <c r="T528" i="77" s="1"/>
  <c r="W528" i="77" s="1"/>
  <c r="M529" i="77"/>
  <c r="M530" i="77"/>
  <c r="M531" i="77"/>
  <c r="M532" i="77"/>
  <c r="M533" i="77"/>
  <c r="M534" i="77"/>
  <c r="M535" i="77"/>
  <c r="M536" i="77"/>
  <c r="S546" i="77"/>
  <c r="T546" i="77" s="1"/>
  <c r="W546" i="77" s="1"/>
  <c r="O432" i="77"/>
  <c r="S432" i="77" s="1"/>
  <c r="T432" i="77" s="1"/>
  <c r="W432" i="77" s="1"/>
  <c r="M469" i="77"/>
  <c r="P469" i="77"/>
  <c r="AB469" i="77" s="1"/>
  <c r="AC469" i="77" s="1"/>
  <c r="M475" i="77"/>
  <c r="P475" i="77"/>
  <c r="M476" i="77"/>
  <c r="P476" i="77"/>
  <c r="M477" i="77"/>
  <c r="P477" i="77"/>
  <c r="M478" i="77"/>
  <c r="P478" i="77"/>
  <c r="AB478" i="77" s="1"/>
  <c r="AC478" i="77" s="1"/>
  <c r="M479" i="77"/>
  <c r="P479" i="77"/>
  <c r="M480" i="77"/>
  <c r="P480" i="77"/>
  <c r="M481" i="77"/>
  <c r="P481" i="77"/>
  <c r="M483" i="77"/>
  <c r="P483" i="77"/>
  <c r="M484" i="77"/>
  <c r="P484" i="77"/>
  <c r="AB484" i="77" s="1"/>
  <c r="AC484" i="77" s="1"/>
  <c r="M485" i="77"/>
  <c r="P485" i="77"/>
  <c r="M490" i="77"/>
  <c r="P490" i="77"/>
  <c r="M491" i="77"/>
  <c r="P491" i="77"/>
  <c r="M499" i="77"/>
  <c r="P499" i="77"/>
  <c r="M500" i="77"/>
  <c r="P500" i="77"/>
  <c r="M513" i="77"/>
  <c r="P513" i="77"/>
  <c r="S513" i="77" s="1"/>
  <c r="T513" i="77" s="1"/>
  <c r="W513" i="77" s="1"/>
  <c r="M514" i="77"/>
  <c r="P514" i="77"/>
  <c r="M515" i="77"/>
  <c r="P515" i="77"/>
  <c r="O516" i="77"/>
  <c r="S516" i="77"/>
  <c r="T516" i="77" s="1"/>
  <c r="W516" i="77" s="1"/>
  <c r="M516" i="77"/>
  <c r="O529" i="77"/>
  <c r="S529" i="77" s="1"/>
  <c r="T529" i="77" s="1"/>
  <c r="W529" i="77" s="1"/>
  <c r="L529" i="77"/>
  <c r="P529" i="77"/>
  <c r="O530" i="77"/>
  <c r="L530" i="77"/>
  <c r="P530" i="77"/>
  <c r="O531" i="77"/>
  <c r="L531" i="77"/>
  <c r="P531" i="77"/>
  <c r="O532" i="77"/>
  <c r="L532" i="77"/>
  <c r="P532" i="77"/>
  <c r="O533" i="77"/>
  <c r="L533" i="77"/>
  <c r="P533" i="77"/>
  <c r="O534" i="77"/>
  <c r="L534" i="77"/>
  <c r="P534" i="77"/>
  <c r="O535" i="77"/>
  <c r="L535" i="77"/>
  <c r="P535" i="77"/>
  <c r="O536" i="77"/>
  <c r="L536" i="77"/>
  <c r="P536" i="77"/>
  <c r="S537" i="77"/>
  <c r="T537" i="77" s="1"/>
  <c r="W537" i="77" s="1"/>
  <c r="U538" i="77"/>
  <c r="V538" i="77"/>
  <c r="Y538" i="77" s="1"/>
  <c r="S547" i="77"/>
  <c r="T547" i="77" s="1"/>
  <c r="W547" i="77" s="1"/>
  <c r="M522" i="77"/>
  <c r="P522" i="77"/>
  <c r="S522" i="77" s="1"/>
  <c r="T522" i="77" s="1"/>
  <c r="W522" i="77" s="1"/>
  <c r="M523" i="77"/>
  <c r="P523" i="77"/>
  <c r="AB523" i="77" s="1"/>
  <c r="AC523" i="77" s="1"/>
  <c r="S523" i="77"/>
  <c r="T523" i="77" s="1"/>
  <c r="W523" i="77" s="1"/>
  <c r="M524" i="77"/>
  <c r="P524" i="77"/>
  <c r="S524" i="77" s="1"/>
  <c r="T524" i="77" s="1"/>
  <c r="W524" i="77" s="1"/>
  <c r="M525" i="77"/>
  <c r="P525" i="77"/>
  <c r="S525" i="77" s="1"/>
  <c r="T525" i="77" s="1"/>
  <c r="W525" i="77" s="1"/>
  <c r="M526" i="77"/>
  <c r="P526" i="77"/>
  <c r="S526" i="77" s="1"/>
  <c r="T526" i="77" s="1"/>
  <c r="W526" i="77" s="1"/>
  <c r="M527" i="77"/>
  <c r="P527" i="77"/>
  <c r="S527" i="77" s="1"/>
  <c r="T527" i="77" s="1"/>
  <c r="W527" i="77" s="1"/>
  <c r="M539" i="77"/>
  <c r="P539" i="77"/>
  <c r="S539" i="77" s="1"/>
  <c r="T539" i="77" s="1"/>
  <c r="W539" i="77" s="1"/>
  <c r="M540" i="77"/>
  <c r="P540" i="77"/>
  <c r="M541" i="77"/>
  <c r="P541" i="77"/>
  <c r="S541" i="77" s="1"/>
  <c r="T541" i="77" s="1"/>
  <c r="W541" i="77" s="1"/>
  <c r="M542" i="77"/>
  <c r="P542" i="77"/>
  <c r="S542" i="77" s="1"/>
  <c r="T542" i="77" s="1"/>
  <c r="W542" i="77" s="1"/>
  <c r="M543" i="77"/>
  <c r="P543" i="77"/>
  <c r="M544" i="77"/>
  <c r="P544" i="77"/>
  <c r="S544" i="77" s="1"/>
  <c r="T544" i="77" s="1"/>
  <c r="W544" i="77" s="1"/>
  <c r="M545" i="77"/>
  <c r="P545" i="77"/>
  <c r="M548" i="77"/>
  <c r="P548" i="77"/>
  <c r="M549" i="77"/>
  <c r="P549" i="77"/>
  <c r="AB549" i="77" s="1"/>
  <c r="AC549" i="77" s="1"/>
  <c r="M550" i="77"/>
  <c r="P550" i="77"/>
  <c r="S550" i="77" s="1"/>
  <c r="T550" i="77" s="1"/>
  <c r="W550" i="77" s="1"/>
  <c r="M551" i="77"/>
  <c r="P551" i="77"/>
  <c r="S551" i="77" s="1"/>
  <c r="T551" i="77" s="1"/>
  <c r="W551" i="77" s="1"/>
  <c r="M552" i="77"/>
  <c r="P552" i="77"/>
  <c r="S552" i="77" s="1"/>
  <c r="T552" i="77" s="1"/>
  <c r="W552" i="77" s="1"/>
  <c r="M553" i="77"/>
  <c r="P553" i="77"/>
  <c r="S553" i="77" s="1"/>
  <c r="T553" i="77" s="1"/>
  <c r="W553" i="77" s="1"/>
  <c r="M554" i="77"/>
  <c r="P554" i="77"/>
  <c r="M555" i="77"/>
  <c r="P555" i="77"/>
  <c r="S555" i="77" s="1"/>
  <c r="T555" i="77" s="1"/>
  <c r="W555" i="77" s="1"/>
  <c r="M556" i="77"/>
  <c r="P556" i="77"/>
  <c r="S556" i="77" s="1"/>
  <c r="T556" i="77" s="1"/>
  <c r="W556" i="77" s="1"/>
  <c r="M557" i="77"/>
  <c r="P557" i="77"/>
  <c r="M558" i="77"/>
  <c r="P558" i="77"/>
  <c r="S558" i="77" s="1"/>
  <c r="T558" i="77" s="1"/>
  <c r="W558" i="77" s="1"/>
  <c r="M559" i="77"/>
  <c r="P559" i="77"/>
  <c r="S559" i="77" s="1"/>
  <c r="T559" i="77" s="1"/>
  <c r="W559" i="77" s="1"/>
  <c r="M560" i="77"/>
  <c r="P560" i="77"/>
  <c r="AB560" i="77" s="1"/>
  <c r="AC560" i="77" s="1"/>
  <c r="M561" i="77"/>
  <c r="P561" i="77"/>
  <c r="S561" i="77" s="1"/>
  <c r="T561" i="77" s="1"/>
  <c r="W561" i="77" s="1"/>
  <c r="M562" i="77"/>
  <c r="P562" i="77"/>
  <c r="S562" i="77" s="1"/>
  <c r="T562" i="77" s="1"/>
  <c r="W562" i="77" s="1"/>
  <c r="M563" i="77"/>
  <c r="P563" i="77"/>
  <c r="S563" i="77" s="1"/>
  <c r="T563" i="77" s="1"/>
  <c r="W563" i="77" s="1"/>
  <c r="M564" i="77"/>
  <c r="P564" i="77"/>
  <c r="S564" i="77" s="1"/>
  <c r="T564" i="77" s="1"/>
  <c r="W564" i="77" s="1"/>
  <c r="M565" i="77"/>
  <c r="P565" i="77"/>
  <c r="S565" i="77" s="1"/>
  <c r="T565" i="77" s="1"/>
  <c r="W565" i="77" s="1"/>
  <c r="M566" i="77"/>
  <c r="P566" i="77"/>
  <c r="S566" i="77" s="1"/>
  <c r="T566" i="77" s="1"/>
  <c r="W566" i="77" s="1"/>
  <c r="M567" i="77"/>
  <c r="P567" i="77"/>
  <c r="S567" i="77" s="1"/>
  <c r="T567" i="77" s="1"/>
  <c r="W567" i="77" s="1"/>
  <c r="L568" i="77"/>
  <c r="O568" i="77"/>
  <c r="M569" i="77"/>
  <c r="P569" i="77"/>
  <c r="S569" i="77" s="1"/>
  <c r="T569" i="77" s="1"/>
  <c r="W569" i="77" s="1"/>
  <c r="AB570" i="77"/>
  <c r="AC570" i="77" s="1"/>
  <c r="L571" i="77"/>
  <c r="O571" i="77"/>
  <c r="AB571" i="77" s="1"/>
  <c r="AC571" i="77" s="1"/>
  <c r="M572" i="77"/>
  <c r="P572" i="77"/>
  <c r="AB572" i="77" s="1"/>
  <c r="AC572" i="77" s="1"/>
  <c r="L573" i="77"/>
  <c r="O573" i="77"/>
  <c r="S573" i="77" s="1"/>
  <c r="T573" i="77" s="1"/>
  <c r="W573" i="77" s="1"/>
  <c r="M574" i="77"/>
  <c r="P574" i="77"/>
  <c r="S574" i="77" s="1"/>
  <c r="T574" i="77" s="1"/>
  <c r="W574" i="77" s="1"/>
  <c r="L575" i="77"/>
  <c r="O575" i="77"/>
  <c r="S575" i="77" s="1"/>
  <c r="T575" i="77" s="1"/>
  <c r="W575" i="77" s="1"/>
  <c r="M576" i="77"/>
  <c r="P576" i="77"/>
  <c r="AB576" i="77" s="1"/>
  <c r="AC576" i="77" s="1"/>
  <c r="M577" i="77"/>
  <c r="M582" i="77"/>
  <c r="O584" i="77"/>
  <c r="L584" i="77"/>
  <c r="P584" i="77"/>
  <c r="M585" i="77"/>
  <c r="S590" i="77"/>
  <c r="T590" i="77" s="1"/>
  <c r="W590" i="77" s="1"/>
  <c r="M568" i="77"/>
  <c r="P568" i="77"/>
  <c r="M571" i="77"/>
  <c r="P571" i="77"/>
  <c r="M573" i="77"/>
  <c r="P573" i="77"/>
  <c r="M575" i="77"/>
  <c r="P575" i="77"/>
  <c r="O577" i="77"/>
  <c r="L577" i="77"/>
  <c r="P577" i="77"/>
  <c r="S581" i="77"/>
  <c r="T581" i="77" s="1"/>
  <c r="W581" i="77" s="1"/>
  <c r="O582" i="77"/>
  <c r="L582" i="77"/>
  <c r="P582" i="77"/>
  <c r="O585" i="77"/>
  <c r="L585" i="77"/>
  <c r="P585" i="77"/>
  <c r="S585" i="77" s="1"/>
  <c r="T585" i="77" s="1"/>
  <c r="W585" i="77" s="1"/>
  <c r="O663" i="77"/>
  <c r="T663" i="77"/>
  <c r="W663" i="77" s="1"/>
  <c r="P663" i="77"/>
  <c r="L663" i="77"/>
  <c r="S616" i="77"/>
  <c r="T616" i="77" s="1"/>
  <c r="W616" i="77" s="1"/>
  <c r="O619" i="77"/>
  <c r="O623" i="77"/>
  <c r="AB623" i="77" s="1"/>
  <c r="AC623" i="77" s="1"/>
  <c r="O625" i="77"/>
  <c r="AB649" i="77"/>
  <c r="AC649" i="77" s="1"/>
  <c r="AB653" i="77"/>
  <c r="AC653" i="77" s="1"/>
  <c r="M654" i="77"/>
  <c r="P654" i="77"/>
  <c r="S655" i="77"/>
  <c r="T655" i="77" s="1"/>
  <c r="W655" i="77" s="1"/>
  <c r="AB656" i="77"/>
  <c r="AC656" i="77" s="1"/>
  <c r="AB665" i="77"/>
  <c r="AC665" i="77" s="1"/>
  <c r="AE665" i="77" s="1"/>
  <c r="AG665" i="77" s="1"/>
  <c r="AI665" i="77" s="1"/>
  <c r="AB666" i="77"/>
  <c r="AC666" i="77" s="1"/>
  <c r="M667" i="77"/>
  <c r="P667" i="77"/>
  <c r="S668" i="77"/>
  <c r="T668" i="77" s="1"/>
  <c r="M670" i="77"/>
  <c r="P670" i="77"/>
  <c r="AB670" i="77" s="1"/>
  <c r="AC670" i="77" s="1"/>
  <c r="S671" i="77"/>
  <c r="T671" i="77" s="1"/>
  <c r="W671" i="77" s="1"/>
  <c r="T672" i="77"/>
  <c r="U672" i="77" s="1"/>
  <c r="X672" i="77" s="1"/>
  <c r="T674" i="77"/>
  <c r="U674" i="77" s="1"/>
  <c r="X674" i="77" s="1"/>
  <c r="S678" i="77"/>
  <c r="T678" i="77" s="1"/>
  <c r="W678" i="77" s="1"/>
  <c r="M580" i="77"/>
  <c r="P580" i="77"/>
  <c r="AB580" i="77" s="1"/>
  <c r="AC580" i="77" s="1"/>
  <c r="M583" i="77"/>
  <c r="P583" i="77"/>
  <c r="S583" i="77" s="1"/>
  <c r="T583" i="77" s="1"/>
  <c r="W583" i="77" s="1"/>
  <c r="M586" i="77"/>
  <c r="P586" i="77"/>
  <c r="AB586" i="77" s="1"/>
  <c r="AC586" i="77" s="1"/>
  <c r="M587" i="77"/>
  <c r="P587" i="77"/>
  <c r="S587" i="77" s="1"/>
  <c r="T587" i="77" s="1"/>
  <c r="W587" i="77" s="1"/>
  <c r="M588" i="77"/>
  <c r="P588" i="77"/>
  <c r="AB588" i="77" s="1"/>
  <c r="M589" i="77"/>
  <c r="P589" i="77"/>
  <c r="S589" i="77" s="1"/>
  <c r="T589" i="77" s="1"/>
  <c r="W589" i="77" s="1"/>
  <c r="O617" i="77"/>
  <c r="S617" i="77" s="1"/>
  <c r="T617" i="77" s="1"/>
  <c r="W617" i="77" s="1"/>
  <c r="L619" i="77"/>
  <c r="P619" i="77"/>
  <c r="AB619" i="77" s="1"/>
  <c r="AC619" i="77" s="1"/>
  <c r="O620" i="77"/>
  <c r="S620" i="77" s="1"/>
  <c r="T620" i="77" s="1"/>
  <c r="W620" i="77" s="1"/>
  <c r="O621" i="77"/>
  <c r="S621" i="77" s="1"/>
  <c r="T621" i="77" s="1"/>
  <c r="W621" i="77" s="1"/>
  <c r="O622" i="77"/>
  <c r="AB622" i="77" s="1"/>
  <c r="AC622" i="77" s="1"/>
  <c r="L623" i="77"/>
  <c r="P623" i="77"/>
  <c r="O624" i="77"/>
  <c r="S624" i="77" s="1"/>
  <c r="T624" i="77" s="1"/>
  <c r="W624" i="77" s="1"/>
  <c r="L625" i="77"/>
  <c r="P625" i="77"/>
  <c r="AJ625" i="77"/>
  <c r="O626" i="77"/>
  <c r="AB626" i="77" s="1"/>
  <c r="AC626" i="77" s="1"/>
  <c r="M627" i="77"/>
  <c r="P627" i="77"/>
  <c r="S627" i="77" s="1"/>
  <c r="T627" i="77" s="1"/>
  <c r="W627" i="77" s="1"/>
  <c r="M628" i="77"/>
  <c r="P628" i="77"/>
  <c r="AB628" i="77" s="1"/>
  <c r="AC628" i="77" s="1"/>
  <c r="M629" i="77"/>
  <c r="P629" i="77"/>
  <c r="AB629" i="77" s="1"/>
  <c r="AC629" i="77" s="1"/>
  <c r="M630" i="77"/>
  <c r="P630" i="77"/>
  <c r="AB630" i="77" s="1"/>
  <c r="AC630" i="77" s="1"/>
  <c r="M631" i="77"/>
  <c r="P631" i="77"/>
  <c r="S631" i="77" s="1"/>
  <c r="T631" i="77" s="1"/>
  <c r="W631" i="77" s="1"/>
  <c r="M632" i="77"/>
  <c r="P632" i="77"/>
  <c r="AB632" i="77" s="1"/>
  <c r="AC632" i="77" s="1"/>
  <c r="M633" i="77"/>
  <c r="P633" i="77"/>
  <c r="M634" i="77"/>
  <c r="P634" i="77"/>
  <c r="M635" i="77"/>
  <c r="P635" i="77"/>
  <c r="AB635" i="77" s="1"/>
  <c r="AC635" i="77" s="1"/>
  <c r="M636" i="77"/>
  <c r="P636" i="77"/>
  <c r="M637" i="77"/>
  <c r="P637" i="77"/>
  <c r="AB637" i="77" s="1"/>
  <c r="AC637" i="77" s="1"/>
  <c r="M638" i="77"/>
  <c r="P638" i="77"/>
  <c r="AB638" i="77" s="1"/>
  <c r="AC638" i="77" s="1"/>
  <c r="M639" i="77"/>
  <c r="P639" i="77"/>
  <c r="AB639" i="77" s="1"/>
  <c r="AC639" i="77" s="1"/>
  <c r="M640" i="77"/>
  <c r="P640" i="77"/>
  <c r="M641" i="77"/>
  <c r="P641" i="77"/>
  <c r="M642" i="77"/>
  <c r="P642" i="77"/>
  <c r="AB642" i="77" s="1"/>
  <c r="AC642" i="77" s="1"/>
  <c r="M643" i="77"/>
  <c r="P643" i="77"/>
  <c r="S643" i="77" s="1"/>
  <c r="AB643" i="77"/>
  <c r="AC643" i="77" s="1"/>
  <c r="M644" i="77"/>
  <c r="P644" i="77"/>
  <c r="S644" i="77" s="1"/>
  <c r="M645" i="77"/>
  <c r="P645" i="77"/>
  <c r="AB645" i="77" s="1"/>
  <c r="AC645" i="77" s="1"/>
  <c r="M646" i="77"/>
  <c r="P646" i="77"/>
  <c r="AB646" i="77" s="1"/>
  <c r="AC646" i="77" s="1"/>
  <c r="M648" i="77"/>
  <c r="P648" i="77"/>
  <c r="AB648" i="77" s="1"/>
  <c r="AC648" i="77" s="1"/>
  <c r="S665" i="77"/>
  <c r="L667" i="77"/>
  <c r="O667" i="77"/>
  <c r="AB667" i="77" s="1"/>
  <c r="AC667" i="77" s="1"/>
  <c r="M669" i="77"/>
  <c r="P669" i="77"/>
  <c r="S669" i="77" s="1"/>
  <c r="T669" i="77" s="1"/>
  <c r="W669" i="77" s="1"/>
  <c r="L670" i="77"/>
  <c r="O670" i="77"/>
  <c r="AB678" i="77"/>
  <c r="AC678" i="77" s="1"/>
  <c r="K702" i="77"/>
  <c r="O679" i="77"/>
  <c r="L679" i="77"/>
  <c r="P679" i="77"/>
  <c r="S679" i="77" s="1"/>
  <c r="T679" i="77" s="1"/>
  <c r="W679" i="77" s="1"/>
  <c r="O680" i="77"/>
  <c r="L680" i="77"/>
  <c r="P680" i="77"/>
  <c r="P681" i="77"/>
  <c r="S681" i="77" s="1"/>
  <c r="T681" i="77" s="1"/>
  <c r="W681" i="77" s="1"/>
  <c r="O681" i="77"/>
  <c r="L681" i="77"/>
  <c r="L682" i="77"/>
  <c r="O682" i="77"/>
  <c r="L683" i="77"/>
  <c r="O683" i="77"/>
  <c r="AB684" i="77"/>
  <c r="AC684" i="77" s="1"/>
  <c r="M685" i="77"/>
  <c r="P685" i="77"/>
  <c r="S685" i="77" s="1"/>
  <c r="T685" i="77" s="1"/>
  <c r="W685" i="77" s="1"/>
  <c r="M686" i="77"/>
  <c r="P686" i="77"/>
  <c r="S686" i="77" s="1"/>
  <c r="T686" i="77" s="1"/>
  <c r="W686" i="77" s="1"/>
  <c r="L687" i="77"/>
  <c r="O687" i="77"/>
  <c r="L688" i="77"/>
  <c r="O688" i="77"/>
  <c r="L689" i="77"/>
  <c r="O689" i="77"/>
  <c r="L690" i="77"/>
  <c r="O690" i="77"/>
  <c r="AB691" i="77"/>
  <c r="AC691" i="77" s="1"/>
  <c r="AB694" i="77"/>
  <c r="AC694" i="77" s="1"/>
  <c r="AB695" i="77"/>
  <c r="AC695" i="77" s="1"/>
  <c r="AB705" i="77"/>
  <c r="AC705" i="77" s="1"/>
  <c r="K728" i="77"/>
  <c r="M710" i="77"/>
  <c r="P710" i="77"/>
  <c r="M711" i="77"/>
  <c r="P711" i="77"/>
  <c r="AB711" i="77" s="1"/>
  <c r="AC711" i="77" s="1"/>
  <c r="L713" i="77"/>
  <c r="O713" i="77"/>
  <c r="L714" i="77"/>
  <c r="O714" i="77"/>
  <c r="L715" i="77"/>
  <c r="O715" i="77"/>
  <c r="L716" i="77"/>
  <c r="O716" i="77"/>
  <c r="AB716" i="77" s="1"/>
  <c r="AC716" i="77" s="1"/>
  <c r="L718" i="77"/>
  <c r="O718" i="77"/>
  <c r="L719" i="77"/>
  <c r="O719" i="77"/>
  <c r="M720" i="77"/>
  <c r="P720" i="77"/>
  <c r="S720" i="77" s="1"/>
  <c r="M721" i="77"/>
  <c r="P721" i="77"/>
  <c r="AB721" i="77" s="1"/>
  <c r="AC721" i="77" s="1"/>
  <c r="AB723" i="77"/>
  <c r="AC723" i="77" s="1"/>
  <c r="AB725" i="77"/>
  <c r="AC725" i="77" s="1"/>
  <c r="S726" i="77"/>
  <c r="T726" i="77" s="1"/>
  <c r="W726" i="77" s="1"/>
  <c r="K751" i="77"/>
  <c r="O731" i="77"/>
  <c r="L731" i="77"/>
  <c r="P731" i="77"/>
  <c r="O732" i="77"/>
  <c r="L732" i="77"/>
  <c r="P732" i="77"/>
  <c r="O733" i="77"/>
  <c r="L733" i="77"/>
  <c r="P733" i="77"/>
  <c r="S734" i="77"/>
  <c r="T734" i="77" s="1"/>
  <c r="W734" i="77" s="1"/>
  <c r="S736" i="77"/>
  <c r="T736" i="77" s="1"/>
  <c r="W736" i="77" s="1"/>
  <c r="S737" i="77"/>
  <c r="T737" i="77" s="1"/>
  <c r="W737" i="77" s="1"/>
  <c r="S738" i="77"/>
  <c r="T738" i="77" s="1"/>
  <c r="W738" i="77" s="1"/>
  <c r="S739" i="77"/>
  <c r="T739" i="77" s="1"/>
  <c r="W739" i="77" s="1"/>
  <c r="S741" i="77"/>
  <c r="T741" i="77" s="1"/>
  <c r="W741" i="77" s="1"/>
  <c r="T745" i="77"/>
  <c r="U745" i="77" s="1"/>
  <c r="X745" i="77" s="1"/>
  <c r="U749" i="77"/>
  <c r="V749" i="77" s="1"/>
  <c r="Y749" i="77" s="1"/>
  <c r="P768" i="77"/>
  <c r="AB753" i="77"/>
  <c r="AC753" i="77" s="1"/>
  <c r="O768" i="77"/>
  <c r="AB754" i="77"/>
  <c r="AC754" i="77" s="1"/>
  <c r="S754" i="77"/>
  <c r="S755" i="77"/>
  <c r="T755" i="77" s="1"/>
  <c r="S756" i="77"/>
  <c r="T756" i="77" s="1"/>
  <c r="W756" i="77" s="1"/>
  <c r="T760" i="77"/>
  <c r="U760" i="77" s="1"/>
  <c r="X760" i="77" s="1"/>
  <c r="T761" i="77"/>
  <c r="U761" i="77" s="1"/>
  <c r="X761" i="77" s="1"/>
  <c r="M682" i="77"/>
  <c r="P682" i="77"/>
  <c r="M683" i="77"/>
  <c r="P683" i="77"/>
  <c r="M687" i="77"/>
  <c r="P687" i="77"/>
  <c r="AB687" i="77" s="1"/>
  <c r="AC687" i="77" s="1"/>
  <c r="M688" i="77"/>
  <c r="P688" i="77"/>
  <c r="M689" i="77"/>
  <c r="P689" i="77"/>
  <c r="AB689" i="77" s="1"/>
  <c r="AC689" i="77" s="1"/>
  <c r="M690" i="77"/>
  <c r="P690" i="77"/>
  <c r="S709" i="77"/>
  <c r="T709" i="77" s="1"/>
  <c r="W709" i="77" s="1"/>
  <c r="M713" i="77"/>
  <c r="P713" i="77"/>
  <c r="M714" i="77"/>
  <c r="P714" i="77"/>
  <c r="M715" i="77"/>
  <c r="P715" i="77"/>
  <c r="M716" i="77"/>
  <c r="P716" i="77"/>
  <c r="M718" i="77"/>
  <c r="P718" i="77"/>
  <c r="M719" i="77"/>
  <c r="P719" i="77"/>
  <c r="S727" i="77"/>
  <c r="T727" i="77" s="1"/>
  <c r="W727" i="77" s="1"/>
  <c r="S740" i="77"/>
  <c r="T740" i="77" s="1"/>
  <c r="W740" i="77" s="1"/>
  <c r="T744" i="77"/>
  <c r="U744" i="77" s="1"/>
  <c r="X744" i="77" s="1"/>
  <c r="S757" i="77"/>
  <c r="T757" i="77" s="1"/>
  <c r="W757" i="77" s="1"/>
  <c r="S758" i="77"/>
  <c r="T758" i="77" s="1"/>
  <c r="W758" i="77" s="1"/>
  <c r="S759" i="77"/>
  <c r="T759" i="77" s="1"/>
  <c r="W759" i="77" s="1"/>
  <c r="AC763" i="77"/>
  <c r="AD763" i="77" s="1"/>
  <c r="AC765" i="77"/>
  <c r="AD765" i="77" s="1"/>
  <c r="O836" i="77"/>
  <c r="S770" i="77"/>
  <c r="T770" i="77" s="1"/>
  <c r="W770" i="77" s="1"/>
  <c r="AB772" i="77"/>
  <c r="AC772" i="77" s="1"/>
  <c r="AB773" i="77"/>
  <c r="AC773" i="77" s="1"/>
  <c r="AB775" i="77"/>
  <c r="AC775" i="77" s="1"/>
  <c r="S777" i="77"/>
  <c r="T777" i="77" s="1"/>
  <c r="W777" i="77" s="1"/>
  <c r="S779" i="77"/>
  <c r="T779" i="77" s="1"/>
  <c r="W779" i="77" s="1"/>
  <c r="S781" i="77"/>
  <c r="T781" i="77" s="1"/>
  <c r="W781" i="77" s="1"/>
  <c r="S784" i="77"/>
  <c r="T784" i="77" s="1"/>
  <c r="W784" i="77" s="1"/>
  <c r="S785" i="77"/>
  <c r="T785" i="77" s="1"/>
  <c r="W785" i="77" s="1"/>
  <c r="S787" i="77"/>
  <c r="T787" i="77" s="1"/>
  <c r="W787" i="77" s="1"/>
  <c r="S790" i="77"/>
  <c r="T790" i="77" s="1"/>
  <c r="W790" i="77" s="1"/>
  <c r="S791" i="77"/>
  <c r="T791" i="77" s="1"/>
  <c r="W791" i="77" s="1"/>
  <c r="AB770" i="77"/>
  <c r="AC770" i="77"/>
  <c r="AE770" i="77" s="1"/>
  <c r="AG770" i="77" s="1"/>
  <c r="AI770" i="77" s="1"/>
  <c r="AJ691" i="77" s="1"/>
  <c r="AC776" i="77"/>
  <c r="AD776" i="77"/>
  <c r="AF776" i="77" s="1"/>
  <c r="AH776" i="77" s="1"/>
  <c r="AJ776" i="77" s="1"/>
  <c r="AK776" i="77" s="1"/>
  <c r="S778" i="77"/>
  <c r="T778" i="77"/>
  <c r="W778" i="77" s="1"/>
  <c r="S780" i="77"/>
  <c r="S782" i="77"/>
  <c r="T782" i="77" s="1"/>
  <c r="W782" i="77" s="1"/>
  <c r="S786" i="77"/>
  <c r="T786" i="77" s="1"/>
  <c r="W786" i="77" s="1"/>
  <c r="S788" i="77"/>
  <c r="T788" i="77" s="1"/>
  <c r="W788" i="77" s="1"/>
  <c r="S792" i="77"/>
  <c r="T792" i="77" s="1"/>
  <c r="W792" i="77" s="1"/>
  <c r="AB792" i="77"/>
  <c r="AC792" i="77" s="1"/>
  <c r="AB794" i="77"/>
  <c r="AC794" i="77" s="1"/>
  <c r="AB796" i="77"/>
  <c r="AC796" i="77" s="1"/>
  <c r="AB798" i="77"/>
  <c r="AC798" i="77" s="1"/>
  <c r="AB800" i="77"/>
  <c r="AC800" i="77" s="1"/>
  <c r="AB801" i="77"/>
  <c r="AC801" i="77" s="1"/>
  <c r="AB802" i="77"/>
  <c r="AC802" i="77" s="1"/>
  <c r="AB804" i="77"/>
  <c r="AC804" i="77" s="1"/>
  <c r="AB805" i="77"/>
  <c r="AC805" i="77" s="1"/>
  <c r="AB806" i="77"/>
  <c r="AC806" i="77" s="1"/>
  <c r="AB807" i="77"/>
  <c r="AC807" i="77" s="1"/>
  <c r="AB808" i="77"/>
  <c r="AC808" i="77" s="1"/>
  <c r="AB809" i="77"/>
  <c r="AC809" i="77" s="1"/>
  <c r="AB810" i="77"/>
  <c r="AC810" i="77" s="1"/>
  <c r="AC812" i="77"/>
  <c r="AD812" i="77" s="1"/>
  <c r="AF812" i="77" s="1"/>
  <c r="AH812" i="77" s="1"/>
  <c r="AJ812" i="77" s="1"/>
  <c r="AK812" i="77" s="1"/>
  <c r="T814" i="77"/>
  <c r="U814" i="77" s="1"/>
  <c r="X814" i="77" s="1"/>
  <c r="T815" i="77"/>
  <c r="U815" i="77" s="1"/>
  <c r="X815" i="77" s="1"/>
  <c r="T818" i="77"/>
  <c r="U818" i="77" s="1"/>
  <c r="X818" i="77" s="1"/>
  <c r="T819" i="77"/>
  <c r="U819" i="77" s="1"/>
  <c r="X819" i="77" s="1"/>
  <c r="T822" i="77"/>
  <c r="U822" i="77" s="1"/>
  <c r="X822" i="77" s="1"/>
  <c r="T817" i="77"/>
  <c r="U817" i="77" s="1"/>
  <c r="X817" i="77" s="1"/>
  <c r="T821" i="77"/>
  <c r="U821" i="77"/>
  <c r="X821" i="77" s="1"/>
  <c r="AC824" i="77"/>
  <c r="AD824" i="77" s="1"/>
  <c r="AF824" i="77" s="1"/>
  <c r="AH824" i="77" s="1"/>
  <c r="AJ824" i="77" s="1"/>
  <c r="AK824" i="77" s="1"/>
  <c r="AC826" i="77"/>
  <c r="AD826" i="77" s="1"/>
  <c r="AF826" i="77" s="1"/>
  <c r="AH826" i="77" s="1"/>
  <c r="AJ826" i="77" s="1"/>
  <c r="AK826" i="77" s="1"/>
  <c r="AC828" i="77"/>
  <c r="AD828" i="77" s="1"/>
  <c r="AD829" i="77"/>
  <c r="AE829" i="77" s="1"/>
  <c r="AG829" i="77" s="1"/>
  <c r="AI829" i="77" s="1"/>
  <c r="AK829" i="77" s="1"/>
  <c r="AC832" i="77"/>
  <c r="AD832" i="77" s="1"/>
  <c r="L118" i="77"/>
  <c r="AB686" i="77"/>
  <c r="AC686" i="77" s="1"/>
  <c r="AB455" i="77"/>
  <c r="AC455" i="77" s="1"/>
  <c r="P118" i="77"/>
  <c r="AB322" i="77"/>
  <c r="AC322" i="77" s="1"/>
  <c r="P728" i="77"/>
  <c r="AB505" i="77"/>
  <c r="AC505" i="77" s="1"/>
  <c r="AB451" i="77"/>
  <c r="AC451" i="77" s="1"/>
  <c r="AB493" i="77"/>
  <c r="AC493" i="77" s="1"/>
  <c r="AB461" i="77"/>
  <c r="AC461" i="77" s="1"/>
  <c r="AB457" i="77"/>
  <c r="AC457" i="77" s="1"/>
  <c r="AB449" i="77"/>
  <c r="AC449" i="77" s="1"/>
  <c r="AB562" i="77"/>
  <c r="AC562" i="77" s="1"/>
  <c r="AB193" i="77"/>
  <c r="AC193" i="77" s="1"/>
  <c r="T155" i="75"/>
  <c r="U36" i="75"/>
  <c r="X36" i="75" s="1"/>
  <c r="T106" i="75"/>
  <c r="U102" i="75"/>
  <c r="X102" i="75" s="1"/>
  <c r="X70" i="75"/>
  <c r="X67" i="75"/>
  <c r="AB720" i="77"/>
  <c r="AC720" i="77" s="1"/>
  <c r="S716" i="77"/>
  <c r="T716" i="77" s="1"/>
  <c r="W716" i="77" s="1"/>
  <c r="AB624" i="77"/>
  <c r="AC624" i="77" s="1"/>
  <c r="AB621" i="77"/>
  <c r="AC621" i="77" s="1"/>
  <c r="S646" i="77"/>
  <c r="T646" i="77" s="1"/>
  <c r="W646" i="77" s="1"/>
  <c r="S642" i="77"/>
  <c r="T642" i="77" s="1"/>
  <c r="W642" i="77" s="1"/>
  <c r="AB589" i="77"/>
  <c r="AC589" i="77" s="1"/>
  <c r="AB583" i="77"/>
  <c r="AC583" i="77" s="1"/>
  <c r="AB567" i="77"/>
  <c r="AC567" i="77" s="1"/>
  <c r="AB563" i="77"/>
  <c r="AC563" i="77" s="1"/>
  <c r="S536" i="77"/>
  <c r="T536" i="77" s="1"/>
  <c r="W536" i="77" s="1"/>
  <c r="S534" i="77"/>
  <c r="T534" i="77" s="1"/>
  <c r="W534" i="77" s="1"/>
  <c r="S530" i="77"/>
  <c r="T530" i="77" s="1"/>
  <c r="W530" i="77" s="1"/>
  <c r="AB527" i="77"/>
  <c r="AC527" i="77" s="1"/>
  <c r="AB516" i="77"/>
  <c r="AC516" i="77" s="1"/>
  <c r="AB541" i="77"/>
  <c r="AC541" i="77" s="1"/>
  <c r="S515" i="77"/>
  <c r="T515" i="77" s="1"/>
  <c r="W515" i="77" s="1"/>
  <c r="S469" i="77"/>
  <c r="T469" i="77" s="1"/>
  <c r="W469" i="77" s="1"/>
  <c r="AB424" i="77"/>
  <c r="AC424" i="77" s="1"/>
  <c r="S424" i="77"/>
  <c r="T424" i="77" s="1"/>
  <c r="W424" i="77" s="1"/>
  <c r="S410" i="77"/>
  <c r="S549" i="77"/>
  <c r="T549" i="77" s="1"/>
  <c r="W549" i="77" s="1"/>
  <c r="W409" i="77"/>
  <c r="AB270" i="77"/>
  <c r="AC270" i="77" s="1"/>
  <c r="AE270" i="77" s="1"/>
  <c r="AG270" i="77" s="1"/>
  <c r="AI270" i="77" s="1"/>
  <c r="AJ267" i="77" s="1"/>
  <c r="AB261" i="77"/>
  <c r="AC261" i="77" s="1"/>
  <c r="AE261" i="77" s="1"/>
  <c r="AG261" i="77" s="1"/>
  <c r="AI261" i="77" s="1"/>
  <c r="S448" i="77"/>
  <c r="T448" i="77" s="1"/>
  <c r="W448" i="77" s="1"/>
  <c r="W309" i="77"/>
  <c r="AB194" i="77"/>
  <c r="AC194" i="77" s="1"/>
  <c r="T125" i="77"/>
  <c r="W125" i="77" s="1"/>
  <c r="T11" i="77"/>
  <c r="T14" i="77" s="1"/>
  <c r="AB116" i="77"/>
  <c r="AC116" i="77" s="1"/>
  <c r="T99" i="77"/>
  <c r="W99" i="77" s="1"/>
  <c r="S733" i="77"/>
  <c r="T733" i="77" s="1"/>
  <c r="W733" i="77" s="1"/>
  <c r="AB733" i="77"/>
  <c r="AC733" i="77" s="1"/>
  <c r="S731" i="77"/>
  <c r="T731" i="77" s="1"/>
  <c r="W731" i="77" s="1"/>
  <c r="S683" i="77"/>
  <c r="T683" i="77" s="1"/>
  <c r="W683" i="77" s="1"/>
  <c r="T665" i="77"/>
  <c r="AB617" i="77"/>
  <c r="AC617" i="77" s="1"/>
  <c r="T643" i="77"/>
  <c r="W643" i="77" s="1"/>
  <c r="S629" i="77"/>
  <c r="T629" i="77" s="1"/>
  <c r="W629" i="77" s="1"/>
  <c r="S584" i="77"/>
  <c r="T584" i="77" s="1"/>
  <c r="W584" i="77" s="1"/>
  <c r="AB584" i="77"/>
  <c r="AC584" i="77" s="1"/>
  <c r="AB552" i="77"/>
  <c r="AC552" i="77" s="1"/>
  <c r="AB550" i="77"/>
  <c r="AC550" i="77" s="1"/>
  <c r="AB548" i="77"/>
  <c r="AC548" i="77" s="1"/>
  <c r="AB524" i="77"/>
  <c r="AC524" i="77" s="1"/>
  <c r="AB522" i="77"/>
  <c r="AC522" i="77" s="1"/>
  <c r="AB510" i="77"/>
  <c r="AC510" i="77" s="1"/>
  <c r="AB502" i="77"/>
  <c r="AC502" i="77" s="1"/>
  <c r="S491" i="77"/>
  <c r="T491" i="77" s="1"/>
  <c r="W491" i="77" s="1"/>
  <c r="AB473" i="77"/>
  <c r="AC473" i="77" s="1"/>
  <c r="AB471" i="77"/>
  <c r="AC471" i="77" s="1"/>
  <c r="AB437" i="77"/>
  <c r="AC437" i="77" s="1"/>
  <c r="AE437" i="77" s="1"/>
  <c r="AG437" i="77" s="1"/>
  <c r="AI437" i="77" s="1"/>
  <c r="AB435" i="77"/>
  <c r="AC435" i="77" s="1"/>
  <c r="AE435" i="77" s="1"/>
  <c r="AG435" i="77" s="1"/>
  <c r="AI435" i="77" s="1"/>
  <c r="AJ433" i="77" s="1"/>
  <c r="S435" i="77"/>
  <c r="T435" i="77" s="1"/>
  <c r="W435" i="77" s="1"/>
  <c r="AB430" i="77"/>
  <c r="AC430" i="77" s="1"/>
  <c r="AE430" i="77" s="1"/>
  <c r="AG430" i="77" s="1"/>
  <c r="AI430" i="77" s="1"/>
  <c r="S273" i="77"/>
  <c r="T273" i="77" s="1"/>
  <c r="W273" i="77" s="1"/>
  <c r="T237" i="77"/>
  <c r="W237" i="77" s="1"/>
  <c r="T24" i="77"/>
  <c r="T41" i="77"/>
  <c r="T707" i="77" s="1"/>
  <c r="T19" i="77"/>
  <c r="W19" i="77" s="1"/>
  <c r="T54" i="75"/>
  <c r="U54" i="75" s="1"/>
  <c r="T116" i="77"/>
  <c r="W116" i="77" s="1"/>
  <c r="AJ414" i="77"/>
  <c r="W194" i="77"/>
  <c r="AI486" i="63"/>
  <c r="AA664" i="63"/>
  <c r="AB664" i="63" s="1"/>
  <c r="AA666" i="63"/>
  <c r="AB666" i="63" s="1"/>
  <c r="AA297" i="63"/>
  <c r="AB297" i="63" s="1"/>
  <c r="AD297" i="63" s="1"/>
  <c r="AF297" i="63" s="1"/>
  <c r="AH297" i="63" s="1"/>
  <c r="AI413" i="63" s="1"/>
  <c r="R297" i="63"/>
  <c r="S297" i="63" s="1"/>
  <c r="V293" i="63"/>
  <c r="R504" i="63"/>
  <c r="S504" i="63" s="1"/>
  <c r="V504" i="63" s="1"/>
  <c r="R664" i="63"/>
  <c r="S664" i="63" s="1"/>
  <c r="V664" i="63" s="1"/>
  <c r="R731" i="63"/>
  <c r="S731" i="63" s="1"/>
  <c r="V731" i="63" s="1"/>
  <c r="R819" i="63"/>
  <c r="S819" i="63" s="1"/>
  <c r="V819" i="63" s="1"/>
  <c r="R617" i="63"/>
  <c r="S617" i="63" s="1"/>
  <c r="V617" i="63" s="1"/>
  <c r="AA623" i="63"/>
  <c r="AB623" i="63" s="1"/>
  <c r="R790" i="63"/>
  <c r="S790" i="63" s="1"/>
  <c r="V790" i="63" s="1"/>
  <c r="R633" i="63"/>
  <c r="S633" i="63" s="1"/>
  <c r="V633" i="63" s="1"/>
  <c r="R619" i="63"/>
  <c r="S619" i="63" s="1"/>
  <c r="V619" i="63" s="1"/>
  <c r="R589" i="63"/>
  <c r="S589" i="63" s="1"/>
  <c r="V589" i="63" s="1"/>
  <c r="R562" i="63"/>
  <c r="S562" i="63" s="1"/>
  <c r="V562" i="63" s="1"/>
  <c r="S32" i="63"/>
  <c r="V32" i="63" s="1"/>
  <c r="AA723" i="63"/>
  <c r="AB723" i="63" s="1"/>
  <c r="H8" i="55"/>
  <c r="S947" i="63"/>
  <c r="T947" i="63" s="1"/>
  <c r="W947" i="63" s="1"/>
  <c r="R930" i="63"/>
  <c r="S930" i="63" s="1"/>
  <c r="V930" i="63" s="1"/>
  <c r="R928" i="63"/>
  <c r="S928" i="63" s="1"/>
  <c r="V928" i="63" s="1"/>
  <c r="R926" i="63"/>
  <c r="S926" i="63" s="1"/>
  <c r="V926" i="63" s="1"/>
  <c r="R924" i="63"/>
  <c r="S924" i="63" s="1"/>
  <c r="V924" i="63" s="1"/>
  <c r="R917" i="63"/>
  <c r="S917" i="63" s="1"/>
  <c r="V917" i="63" s="1"/>
  <c r="AA912" i="63"/>
  <c r="AB912" i="63" s="1"/>
  <c r="R904" i="63"/>
  <c r="S904" i="63" s="1"/>
  <c r="S857" i="63"/>
  <c r="T857" i="63" s="1"/>
  <c r="W857" i="63" s="1"/>
  <c r="L839" i="63"/>
  <c r="R832" i="63"/>
  <c r="S832" i="63" s="1"/>
  <c r="V832" i="63" s="1"/>
  <c r="R829" i="63"/>
  <c r="S829" i="63" s="1"/>
  <c r="V829" i="63" s="1"/>
  <c r="O827" i="63"/>
  <c r="AA827" i="63" s="1"/>
  <c r="AB827" i="63" s="1"/>
  <c r="O792" i="63"/>
  <c r="O740" i="63"/>
  <c r="R740" i="63" s="1"/>
  <c r="S740" i="63" s="1"/>
  <c r="V740" i="63" s="1"/>
  <c r="AK738" i="63"/>
  <c r="N738" i="63"/>
  <c r="O737" i="63"/>
  <c r="R737" i="63" s="1"/>
  <c r="S737" i="63" s="1"/>
  <c r="V737" i="63" s="1"/>
  <c r="N736" i="63"/>
  <c r="AA736" i="63" s="1"/>
  <c r="AB736" i="63" s="1"/>
  <c r="O735" i="63"/>
  <c r="O730" i="63"/>
  <c r="R730" i="63" s="1"/>
  <c r="S730" i="63" s="1"/>
  <c r="V730" i="63" s="1"/>
  <c r="N725" i="63"/>
  <c r="AA725" i="63" s="1"/>
  <c r="AB725" i="63" s="1"/>
  <c r="O724" i="63"/>
  <c r="R724" i="63" s="1"/>
  <c r="S724" i="63" s="1"/>
  <c r="V724" i="63" s="1"/>
  <c r="R676" i="63"/>
  <c r="S676" i="63" s="1"/>
  <c r="V676" i="63" s="1"/>
  <c r="AA676" i="63"/>
  <c r="AB676" i="63" s="1"/>
  <c r="L667" i="63"/>
  <c r="L656" i="63"/>
  <c r="R710" i="63"/>
  <c r="S710" i="63" s="1"/>
  <c r="V710" i="63" s="1"/>
  <c r="K665" i="63"/>
  <c r="AK665" i="63"/>
  <c r="K663" i="63"/>
  <c r="AK663" i="63"/>
  <c r="K654" i="63"/>
  <c r="AK654" i="63"/>
  <c r="O648" i="63"/>
  <c r="R648" i="63" s="1"/>
  <c r="S648" i="63" s="1"/>
  <c r="V648" i="63" s="1"/>
  <c r="N647" i="63"/>
  <c r="O646" i="63"/>
  <c r="R646" i="63" s="1"/>
  <c r="S646" i="63" s="1"/>
  <c r="V646" i="63" s="1"/>
  <c r="O645" i="63"/>
  <c r="R645" i="63" s="1"/>
  <c r="S645" i="63" s="1"/>
  <c r="V645" i="63" s="1"/>
  <c r="AK643" i="63"/>
  <c r="N643" i="63"/>
  <c r="AA643" i="63" s="1"/>
  <c r="AB643" i="63" s="1"/>
  <c r="O631" i="63"/>
  <c r="O611" i="63"/>
  <c r="R611" i="63" s="1"/>
  <c r="S611" i="63" s="1"/>
  <c r="V611" i="63" s="1"/>
  <c r="O610" i="63"/>
  <c r="R610" i="63" s="1"/>
  <c r="S610" i="63" s="1"/>
  <c r="V610" i="63" s="1"/>
  <c r="AK545" i="63"/>
  <c r="R491" i="63"/>
  <c r="S491" i="63" s="1"/>
  <c r="V491" i="63" s="1"/>
  <c r="R455" i="63"/>
  <c r="S455" i="63" s="1"/>
  <c r="V455" i="63" s="1"/>
  <c r="R452" i="63"/>
  <c r="S452" i="63" s="1"/>
  <c r="AA370" i="63"/>
  <c r="AB370" i="63" s="1"/>
  <c r="AD370" i="63" s="1"/>
  <c r="AF370" i="63" s="1"/>
  <c r="AH370" i="63" s="1"/>
  <c r="AI368" i="63" s="1"/>
  <c r="N299" i="63"/>
  <c r="AA299" i="63" s="1"/>
  <c r="AB299" i="63" s="1"/>
  <c r="AD299" i="63" s="1"/>
  <c r="AF299" i="63" s="1"/>
  <c r="AH299" i="63" s="1"/>
  <c r="J288" i="63"/>
  <c r="R263" i="63"/>
  <c r="S263" i="63" s="1"/>
  <c r="V263" i="63" s="1"/>
  <c r="R239" i="63"/>
  <c r="S239" i="63" s="1"/>
  <c r="V239" i="63" s="1"/>
  <c r="R182" i="63"/>
  <c r="S182" i="63" s="1"/>
  <c r="R120" i="63"/>
  <c r="S120" i="63" s="1"/>
  <c r="V120" i="63" s="1"/>
  <c r="S106" i="63"/>
  <c r="T106" i="63" s="1"/>
  <c r="W106" i="63" s="1"/>
  <c r="R105" i="63"/>
  <c r="S105" i="63" s="1"/>
  <c r="V105" i="63" s="1"/>
  <c r="S103" i="63"/>
  <c r="T103" i="63" s="1"/>
  <c r="W103" i="63" s="1"/>
  <c r="AK101" i="63"/>
  <c r="AK112" i="63" s="1"/>
  <c r="Y101" i="65"/>
  <c r="Z101" i="65" s="1"/>
  <c r="L131" i="65"/>
  <c r="O86" i="77"/>
  <c r="P315" i="77"/>
  <c r="AJ311" i="77"/>
  <c r="AJ307" i="77"/>
  <c r="K344" i="77"/>
  <c r="O633" i="77"/>
  <c r="AB633" i="77" s="1"/>
  <c r="AC633" i="77" s="1"/>
  <c r="AA730" i="63"/>
  <c r="AB730" i="63" s="1"/>
  <c r="R827" i="63"/>
  <c r="S827" i="63" s="1"/>
  <c r="V827" i="63" s="1"/>
  <c r="W322" i="77"/>
  <c r="S639" i="77"/>
  <c r="T639" i="77" s="1"/>
  <c r="W639" i="77" s="1"/>
  <c r="AB561" i="77"/>
  <c r="AC561" i="77" s="1"/>
  <c r="AB565" i="77"/>
  <c r="AC565" i="77" s="1"/>
  <c r="AB718" i="77"/>
  <c r="AC718" i="77" s="1"/>
  <c r="S714" i="77"/>
  <c r="T714" i="77" s="1"/>
  <c r="W714" i="77" s="1"/>
  <c r="T644" i="77"/>
  <c r="W644" i="77" s="1"/>
  <c r="AB640" i="77"/>
  <c r="AC640" i="77" s="1"/>
  <c r="S640" i="77"/>
  <c r="T640" i="77" s="1"/>
  <c r="W640" i="77" s="1"/>
  <c r="AB636" i="77"/>
  <c r="AC636" i="77"/>
  <c r="S636" i="77"/>
  <c r="T636" i="77" s="1"/>
  <c r="W636" i="77" s="1"/>
  <c r="AB631" i="77"/>
  <c r="AC631" i="77" s="1"/>
  <c r="S586" i="77"/>
  <c r="T586" i="77" s="1"/>
  <c r="W586" i="77" s="1"/>
  <c r="S568" i="77"/>
  <c r="T568" i="77" s="1"/>
  <c r="W568" i="77" s="1"/>
  <c r="AB575" i="77"/>
  <c r="AC575" i="77" s="1"/>
  <c r="AB536" i="77"/>
  <c r="AC536" i="77" s="1"/>
  <c r="AB534" i="77"/>
  <c r="AC534" i="77"/>
  <c r="AB530" i="77"/>
  <c r="AC530" i="77" s="1"/>
  <c r="AB499" i="77"/>
  <c r="AC499" i="77" s="1"/>
  <c r="AB432" i="77"/>
  <c r="AC432" i="77" s="1"/>
  <c r="AE432" i="77" s="1"/>
  <c r="AG432" i="77" s="1"/>
  <c r="AI432" i="77" s="1"/>
  <c r="S488" i="77"/>
  <c r="T488" i="77" s="1"/>
  <c r="W488" i="77" s="1"/>
  <c r="AB488" i="77"/>
  <c r="AC488" i="77" s="1"/>
  <c r="AC482" i="77"/>
  <c r="S480" i="77"/>
  <c r="T480" i="77" s="1"/>
  <c r="W480" i="77" s="1"/>
  <c r="S476" i="77"/>
  <c r="T476" i="77" s="1"/>
  <c r="W476" i="77" s="1"/>
  <c r="S462" i="77"/>
  <c r="T462" i="77" s="1"/>
  <c r="W462" i="77" s="1"/>
  <c r="T458" i="77"/>
  <c r="W458" i="77" s="1"/>
  <c r="AB458" i="77"/>
  <c r="AC458" i="77" s="1"/>
  <c r="S580" i="77"/>
  <c r="T580" i="77" s="1"/>
  <c r="W580" i="77" s="1"/>
  <c r="AJ427" i="77"/>
  <c r="AI361" i="63"/>
  <c r="AI341" i="63"/>
  <c r="W24" i="77"/>
  <c r="T754" i="77"/>
  <c r="W754" i="77" s="1"/>
  <c r="AB688" i="77"/>
  <c r="AC688" i="77" s="1"/>
  <c r="S688" i="77"/>
  <c r="T688" i="77" s="1"/>
  <c r="W688" i="77" s="1"/>
  <c r="O702" i="77"/>
  <c r="S637" i="77"/>
  <c r="T637" i="77" s="1"/>
  <c r="W637" i="77" s="1"/>
  <c r="S628" i="77"/>
  <c r="T628" i="77" s="1"/>
  <c r="W628" i="77" s="1"/>
  <c r="AC588" i="77"/>
  <c r="S623" i="77"/>
  <c r="T623" i="77" s="1"/>
  <c r="W623" i="77" s="1"/>
  <c r="S572" i="77"/>
  <c r="T572" i="77" s="1"/>
  <c r="W572" i="77" s="1"/>
  <c r="AB511" i="77"/>
  <c r="AC511" i="77" s="1"/>
  <c r="AB507" i="77"/>
  <c r="AC507" i="77" s="1"/>
  <c r="AB464" i="77"/>
  <c r="AC464" i="77" s="1"/>
  <c r="S460" i="77"/>
  <c r="T460" i="77" s="1"/>
  <c r="W460" i="77" s="1"/>
  <c r="AB460" i="77"/>
  <c r="AC460" i="77" s="1"/>
  <c r="S456" i="77"/>
  <c r="T456" i="77" s="1"/>
  <c r="W456" i="77" s="1"/>
  <c r="AB456" i="77"/>
  <c r="AC456" i="77" s="1"/>
  <c r="V480" i="63"/>
  <c r="S336" i="77"/>
  <c r="T336" i="77" s="1"/>
  <c r="W336" i="77" s="1"/>
  <c r="S430" i="77"/>
  <c r="T430" i="77" s="1"/>
  <c r="W430" i="77" s="1"/>
  <c r="S439" i="77"/>
  <c r="T439" i="77" s="1"/>
  <c r="W439" i="77" s="1"/>
  <c r="AB195" i="77"/>
  <c r="AC195" i="77" s="1"/>
  <c r="AB324" i="77"/>
  <c r="AC324" i="77" s="1"/>
  <c r="AB453" i="77"/>
  <c r="AC453" i="77" s="1"/>
  <c r="T135" i="75"/>
  <c r="U135" i="75" s="1"/>
  <c r="T68" i="75"/>
  <c r="AA13" i="63"/>
  <c r="AB13" i="63" s="1"/>
  <c r="AD13" i="63" s="1"/>
  <c r="AF13" i="63" s="1"/>
  <c r="AH13" i="63" s="1"/>
  <c r="S626" i="63"/>
  <c r="V626" i="63"/>
  <c r="R220" i="63"/>
  <c r="S220" i="63" s="1"/>
  <c r="V220" i="63" s="1"/>
  <c r="U121" i="65"/>
  <c r="V121" i="65" s="1"/>
  <c r="R566" i="63"/>
  <c r="S566" i="63" s="1"/>
  <c r="V566" i="63" s="1"/>
  <c r="AA552" i="63"/>
  <c r="AB552" i="63" s="1"/>
  <c r="R430" i="63"/>
  <c r="S430" i="63" s="1"/>
  <c r="V430" i="63" s="1"/>
  <c r="AA650" i="63"/>
  <c r="AB650" i="63" s="1"/>
  <c r="R599" i="63"/>
  <c r="S599" i="63" s="1"/>
  <c r="V599" i="63" s="1"/>
  <c r="R651" i="63"/>
  <c r="S651" i="63" s="1"/>
  <c r="V651" i="63" s="1"/>
  <c r="AA149" i="63"/>
  <c r="AB149" i="63" s="1"/>
  <c r="R149" i="63"/>
  <c r="S149" i="63" s="1"/>
  <c r="V149" i="63" s="1"/>
  <c r="AA374" i="63"/>
  <c r="AB374" i="63" s="1"/>
  <c r="R374" i="63"/>
  <c r="AA630" i="63"/>
  <c r="AB630" i="63" s="1"/>
  <c r="R630" i="63"/>
  <c r="S630" i="63" s="1"/>
  <c r="V630" i="63" s="1"/>
  <c r="AA590" i="63"/>
  <c r="AB590" i="63" s="1"/>
  <c r="AA763" i="63"/>
  <c r="AB763" i="63" s="1"/>
  <c r="S278" i="63"/>
  <c r="V278" i="63" s="1"/>
  <c r="R613" i="63"/>
  <c r="S613" i="63" s="1"/>
  <c r="V613" i="63" s="1"/>
  <c r="AA613" i="63"/>
  <c r="AB613" i="63" s="1"/>
  <c r="AA619" i="63"/>
  <c r="AB619" i="63" s="1"/>
  <c r="R763" i="63"/>
  <c r="S763" i="63" s="1"/>
  <c r="AA302" i="63"/>
  <c r="AB302" i="63" s="1"/>
  <c r="AD302" i="63" s="1"/>
  <c r="AF302" i="63" s="1"/>
  <c r="AH302" i="63" s="1"/>
  <c r="AI299" i="63" s="1"/>
  <c r="AA141" i="63"/>
  <c r="AB141" i="63" s="1"/>
  <c r="AD141" i="63" s="1"/>
  <c r="AF141" i="63" s="1"/>
  <c r="AH141" i="63" s="1"/>
  <c r="AI141" i="63" s="1"/>
  <c r="R141" i="63"/>
  <c r="R146" i="63" s="1"/>
  <c r="O162" i="63"/>
  <c r="AA509" i="63"/>
  <c r="AB509" i="63" s="1"/>
  <c r="AD509" i="63" s="1"/>
  <c r="AF509" i="63" s="1"/>
  <c r="AH509" i="63" s="1"/>
  <c r="AI506" i="63" s="1"/>
  <c r="R509" i="63"/>
  <c r="S509" i="63" s="1"/>
  <c r="V509" i="63" s="1"/>
  <c r="AA820" i="63"/>
  <c r="AB820" i="63" s="1"/>
  <c r="R820" i="63"/>
  <c r="S820" i="63" s="1"/>
  <c r="V820" i="63" s="1"/>
  <c r="AA668" i="63"/>
  <c r="AB668" i="63" s="1"/>
  <c r="R668" i="63"/>
  <c r="S668" i="63" s="1"/>
  <c r="V668" i="63" s="1"/>
  <c r="R535" i="63"/>
  <c r="S535" i="63" s="1"/>
  <c r="V535" i="63" s="1"/>
  <c r="AA535" i="63"/>
  <c r="AB535" i="63" s="1"/>
  <c r="R579" i="63"/>
  <c r="S579" i="63" s="1"/>
  <c r="V579" i="63" s="1"/>
  <c r="AA585" i="63"/>
  <c r="AB585" i="63" s="1"/>
  <c r="R585" i="63"/>
  <c r="S585" i="63" s="1"/>
  <c r="V585" i="63" s="1"/>
  <c r="AA622" i="63"/>
  <c r="AB622" i="63" s="1"/>
  <c r="R622" i="63"/>
  <c r="S622" i="63" s="1"/>
  <c r="V622" i="63" s="1"/>
  <c r="R638" i="63"/>
  <c r="S638" i="63" s="1"/>
  <c r="V638" i="63" s="1"/>
  <c r="AA638" i="63"/>
  <c r="AB638" i="63" s="1"/>
  <c r="O139" i="63"/>
  <c r="R391" i="63"/>
  <c r="S391" i="63" s="1"/>
  <c r="V391" i="63" s="1"/>
  <c r="AA391" i="63"/>
  <c r="AB391" i="63" s="1"/>
  <c r="R551" i="63"/>
  <c r="S551" i="63" s="1"/>
  <c r="V551" i="63" s="1"/>
  <c r="AA551" i="63"/>
  <c r="AB551" i="63" s="1"/>
  <c r="AA553" i="63"/>
  <c r="AB553" i="63" s="1"/>
  <c r="R553" i="63"/>
  <c r="S553" i="63" s="1"/>
  <c r="V553" i="63" s="1"/>
  <c r="AA559" i="63"/>
  <c r="AB559" i="63" s="1"/>
  <c r="R559" i="63"/>
  <c r="S559" i="63" s="1"/>
  <c r="V559" i="63" s="1"/>
  <c r="R580" i="63"/>
  <c r="S580" i="63" s="1"/>
  <c r="V580" i="63" s="1"/>
  <c r="AA624" i="63"/>
  <c r="AB624" i="63" s="1"/>
  <c r="R624" i="63"/>
  <c r="S624" i="63"/>
  <c r="V624" i="63" s="1"/>
  <c r="R658" i="63"/>
  <c r="S658" i="63" s="1"/>
  <c r="V658" i="63" s="1"/>
  <c r="AA658" i="63"/>
  <c r="AB658" i="63" s="1"/>
  <c r="R715" i="63"/>
  <c r="S715" i="63" s="1"/>
  <c r="V715" i="63" s="1"/>
  <c r="AA715" i="63"/>
  <c r="AB715" i="63" s="1"/>
  <c r="AA739" i="63"/>
  <c r="AB739" i="63" s="1"/>
  <c r="R739" i="63"/>
  <c r="S739" i="63" s="1"/>
  <c r="V739" i="63" s="1"/>
  <c r="AA821" i="63"/>
  <c r="AB821" i="63" s="1"/>
  <c r="R821" i="63"/>
  <c r="S821" i="63" s="1"/>
  <c r="V821" i="63" s="1"/>
  <c r="AA655" i="63"/>
  <c r="AB655" i="63" s="1"/>
  <c r="AK827" i="63"/>
  <c r="AK740" i="63"/>
  <c r="AK725" i="63"/>
  <c r="AK648" i="63"/>
  <c r="O647" i="63"/>
  <c r="R422" i="63"/>
  <c r="S422" i="63" s="1"/>
  <c r="V422" i="63" s="1"/>
  <c r="S398" i="63"/>
  <c r="T398" i="63" s="1"/>
  <c r="W398" i="63" s="1"/>
  <c r="AK388" i="63"/>
  <c r="AK399" i="63"/>
  <c r="O388" i="63"/>
  <c r="AA388" i="63" s="1"/>
  <c r="AB388" i="63" s="1"/>
  <c r="R362" i="63"/>
  <c r="S362" i="63" s="1"/>
  <c r="S353" i="63"/>
  <c r="T353" i="63" s="1"/>
  <c r="W353" i="63" s="1"/>
  <c r="R272" i="63"/>
  <c r="S272" i="63" s="1"/>
  <c r="V272" i="63" s="1"/>
  <c r="O19" i="69"/>
  <c r="S374" i="63"/>
  <c r="V374" i="63" s="1"/>
  <c r="R388" i="63"/>
  <c r="S388" i="63" s="1"/>
  <c r="V388" i="63" s="1"/>
  <c r="AA610" i="63"/>
  <c r="AB610" i="63" s="1"/>
  <c r="X157" i="75"/>
  <c r="U158" i="75"/>
  <c r="R299" i="63"/>
  <c r="S299" i="63" s="1"/>
  <c r="V299" i="63" s="1"/>
  <c r="AA631" i="63"/>
  <c r="AB631" i="63" s="1"/>
  <c r="R631" i="63"/>
  <c r="S631" i="63" s="1"/>
  <c r="V631" i="63" s="1"/>
  <c r="W665" i="77"/>
  <c r="S667" i="77"/>
  <c r="T667" i="77" s="1"/>
  <c r="W667" i="77" s="1"/>
  <c r="AA291" i="63"/>
  <c r="AB291" i="63" s="1"/>
  <c r="AD291" i="63" s="1"/>
  <c r="AF291" i="63" s="1"/>
  <c r="AH291" i="63" s="1"/>
  <c r="R291" i="63"/>
  <c r="S291" i="63" s="1"/>
  <c r="V291" i="63" s="1"/>
  <c r="AA499" i="63"/>
  <c r="AB499" i="63" s="1"/>
  <c r="AD499" i="63" s="1"/>
  <c r="AF499" i="63" s="1"/>
  <c r="AH499" i="63" s="1"/>
  <c r="R499" i="63"/>
  <c r="S499" i="63" s="1"/>
  <c r="V499" i="63" s="1"/>
  <c r="AA101" i="63"/>
  <c r="AB101" i="63" s="1"/>
  <c r="R101" i="63"/>
  <c r="S101" i="63" s="1"/>
  <c r="V101" i="63" s="1"/>
  <c r="AA639" i="63"/>
  <c r="AB639" i="63" s="1"/>
  <c r="R639" i="63"/>
  <c r="S639" i="63" s="1"/>
  <c r="V639" i="63" s="1"/>
  <c r="AA781" i="63"/>
  <c r="AB781" i="63" s="1"/>
  <c r="R781" i="63"/>
  <c r="S781" i="63" s="1"/>
  <c r="V781" i="63" s="1"/>
  <c r="AA711" i="63"/>
  <c r="AB711" i="63" s="1"/>
  <c r="R711" i="63"/>
  <c r="S711" i="63" s="1"/>
  <c r="V711" i="63" s="1"/>
  <c r="AA549" i="63"/>
  <c r="AB549" i="63" s="1"/>
  <c r="R549" i="63"/>
  <c r="S549" i="63" s="1"/>
  <c r="V549" i="63" s="1"/>
  <c r="AA224" i="63"/>
  <c r="AB224" i="63" s="1"/>
  <c r="R224" i="63"/>
  <c r="AA853" i="63"/>
  <c r="AB853" i="63" s="1"/>
  <c r="R853" i="63"/>
  <c r="S853" i="63" s="1"/>
  <c r="V853" i="63" s="1"/>
  <c r="AA379" i="63"/>
  <c r="AB379" i="63" s="1"/>
  <c r="R379" i="63"/>
  <c r="S379" i="63" s="1"/>
  <c r="V379" i="63" s="1"/>
  <c r="R503" i="63"/>
  <c r="S503" i="63" s="1"/>
  <c r="AA503" i="63"/>
  <c r="AB503" i="63"/>
  <c r="AD503" i="63" s="1"/>
  <c r="AF503" i="63" s="1"/>
  <c r="AH503" i="63" s="1"/>
  <c r="AI500" i="63" s="1"/>
  <c r="R780" i="63"/>
  <c r="R134" i="63"/>
  <c r="S134" i="63" s="1"/>
  <c r="V134" i="63" s="1"/>
  <c r="R429" i="63"/>
  <c r="S429" i="63" s="1"/>
  <c r="V429" i="63" s="1"/>
  <c r="R378" i="63"/>
  <c r="S378" i="63" s="1"/>
  <c r="V378" i="63" s="1"/>
  <c r="AA513" i="63"/>
  <c r="AB513" i="63" s="1"/>
  <c r="AA555" i="63"/>
  <c r="AB555" i="63" s="1"/>
  <c r="AA547" i="63"/>
  <c r="AB547" i="63" s="1"/>
  <c r="R304" i="63"/>
  <c r="S304" i="63" s="1"/>
  <c r="V304" i="63" s="1"/>
  <c r="R518" i="63"/>
  <c r="S518" i="63" s="1"/>
  <c r="V518" i="63" s="1"/>
  <c r="P215" i="77"/>
  <c r="P344" i="77"/>
  <c r="S557" i="77"/>
  <c r="T557" i="77" s="1"/>
  <c r="W557" i="77" s="1"/>
  <c r="S687" i="77"/>
  <c r="T687" i="77" s="1"/>
  <c r="W687" i="77" s="1"/>
  <c r="S768" i="77"/>
  <c r="S576" i="77"/>
  <c r="T576" i="77" s="1"/>
  <c r="W576" i="77" s="1"/>
  <c r="AB472" i="77"/>
  <c r="AC472" i="77" s="1"/>
  <c r="AB685" i="77"/>
  <c r="AC685" i="77" s="1"/>
  <c r="AB553" i="77"/>
  <c r="AC553" i="77" s="1"/>
  <c r="AB544" i="77"/>
  <c r="AC544" i="77" s="1"/>
  <c r="R574" i="63"/>
  <c r="S574" i="63" s="1"/>
  <c r="V574" i="63" s="1"/>
  <c r="O253" i="63"/>
  <c r="T107" i="77"/>
  <c r="T142" i="77"/>
  <c r="W142" i="77" s="1"/>
  <c r="AB339" i="77"/>
  <c r="AC339" i="77" s="1"/>
  <c r="AB376" i="77"/>
  <c r="AC376" i="77" s="1"/>
  <c r="AB504" i="77"/>
  <c r="AC504" i="77" s="1"/>
  <c r="S622" i="77"/>
  <c r="T622" i="77" s="1"/>
  <c r="W622" i="77" s="1"/>
  <c r="S107" i="77"/>
  <c r="S126" i="77"/>
  <c r="S318" i="77"/>
  <c r="T318" i="77" s="1"/>
  <c r="S325" i="77"/>
  <c r="T325" i="77" s="1"/>
  <c r="W325" i="77" s="1"/>
  <c r="T387" i="77"/>
  <c r="W387" i="77" s="1"/>
  <c r="S454" i="77"/>
  <c r="T454" i="77"/>
  <c r="W454" i="77" s="1"/>
  <c r="S266" i="77"/>
  <c r="AB410" i="77"/>
  <c r="AC410" i="77" s="1"/>
  <c r="S440" i="77"/>
  <c r="T440" i="77" s="1"/>
  <c r="W440" i="77" s="1"/>
  <c r="S478" i="77"/>
  <c r="T478" i="77" s="1"/>
  <c r="W478" i="77" s="1"/>
  <c r="AB555" i="77"/>
  <c r="AC555" i="77" s="1"/>
  <c r="AB569" i="77"/>
  <c r="AC569" i="77" s="1"/>
  <c r="AB669" i="77"/>
  <c r="AC669" i="77"/>
  <c r="AB115" i="77"/>
  <c r="AC115" i="77" s="1"/>
  <c r="AB459" i="77"/>
  <c r="AC459" i="77" s="1"/>
  <c r="AB467" i="77"/>
  <c r="AC467" i="77" s="1"/>
  <c r="AB487" i="77"/>
  <c r="AC487" i="77" s="1"/>
  <c r="AB509" i="77"/>
  <c r="AC509" i="77" s="1"/>
  <c r="AB566" i="77"/>
  <c r="AC566" i="77" s="1"/>
  <c r="T72" i="75"/>
  <c r="Q385" i="77"/>
  <c r="Q428" i="77" s="1"/>
  <c r="S22" i="63"/>
  <c r="R532" i="63"/>
  <c r="S532" i="63" s="1"/>
  <c r="V532" i="63" s="1"/>
  <c r="AA532" i="63"/>
  <c r="AB532" i="63" s="1"/>
  <c r="R550" i="63"/>
  <c r="S550" i="63" s="1"/>
  <c r="V550" i="63" s="1"/>
  <c r="AA814" i="63"/>
  <c r="AB814" i="63" s="1"/>
  <c r="AA97" i="63"/>
  <c r="AB97" i="63" s="1"/>
  <c r="R227" i="63"/>
  <c r="S227" i="63" s="1"/>
  <c r="V227" i="63" s="1"/>
  <c r="AA227" i="63"/>
  <c r="AB227" i="63" s="1"/>
  <c r="R581" i="63"/>
  <c r="S581" i="63" s="1"/>
  <c r="V581" i="63" s="1"/>
  <c r="AA581" i="63"/>
  <c r="AB581" i="63" s="1"/>
  <c r="AA589" i="63"/>
  <c r="AB589" i="63" s="1"/>
  <c r="AA743" i="63"/>
  <c r="AB743" i="63" s="1"/>
  <c r="R743" i="63"/>
  <c r="S743" i="63" s="1"/>
  <c r="V743" i="63" s="1"/>
  <c r="R540" i="63"/>
  <c r="S540" i="63" s="1"/>
  <c r="V540" i="63" s="1"/>
  <c r="R591" i="63"/>
  <c r="S591" i="63" s="1"/>
  <c r="V591" i="63" s="1"/>
  <c r="AA591" i="63"/>
  <c r="AB591" i="63" s="1"/>
  <c r="O358" i="63"/>
  <c r="R501" i="63"/>
  <c r="S501" i="63" s="1"/>
  <c r="V501" i="63" s="1"/>
  <c r="AA501" i="63"/>
  <c r="AB501" i="63" s="1"/>
  <c r="AD501" i="63" s="1"/>
  <c r="AF501" i="63" s="1"/>
  <c r="AH501" i="63" s="1"/>
  <c r="AI498" i="63" s="1"/>
  <c r="R505" i="63"/>
  <c r="S505" i="63" s="1"/>
  <c r="V505" i="63" s="1"/>
  <c r="AA505" i="63"/>
  <c r="AB505" i="63" s="1"/>
  <c r="AD505" i="63" s="1"/>
  <c r="AF505" i="63" s="1"/>
  <c r="AH505" i="63" s="1"/>
  <c r="AI501" i="63" s="1"/>
  <c r="AA660" i="63"/>
  <c r="AB660" i="63" s="1"/>
  <c r="R660" i="63"/>
  <c r="S660" i="63" s="1"/>
  <c r="V660" i="63" s="1"/>
  <c r="N399" i="63"/>
  <c r="AA583" i="63"/>
  <c r="AB583" i="63" s="1"/>
  <c r="AA544" i="63"/>
  <c r="AB544" i="63" s="1"/>
  <c r="R544" i="63"/>
  <c r="S544" i="63" s="1"/>
  <c r="V544" i="63" s="1"/>
  <c r="R552" i="63"/>
  <c r="S552" i="63" s="1"/>
  <c r="V552" i="63" s="1"/>
  <c r="R226" i="63"/>
  <c r="S226" i="63" s="1"/>
  <c r="V226" i="63" s="1"/>
  <c r="R558" i="63"/>
  <c r="S558" i="63" s="1"/>
  <c r="V558" i="63" s="1"/>
  <c r="R563" i="63"/>
  <c r="S563" i="63" s="1"/>
  <c r="V563" i="63" s="1"/>
  <c r="AA607" i="63"/>
  <c r="AB607" i="63" s="1"/>
  <c r="R607" i="63"/>
  <c r="S607" i="63" s="1"/>
  <c r="V607" i="63" s="1"/>
  <c r="AA626" i="63"/>
  <c r="AB626" i="63" s="1"/>
  <c r="R628" i="63"/>
  <c r="S628" i="63" s="1"/>
  <c r="V628" i="63" s="1"/>
  <c r="R823" i="63"/>
  <c r="S823" i="63" s="1"/>
  <c r="V823" i="63" s="1"/>
  <c r="S11" i="25"/>
  <c r="AA915" i="63"/>
  <c r="AB915" i="63" s="1"/>
  <c r="K738" i="63"/>
  <c r="O738" i="63"/>
  <c r="AA738" i="63" s="1"/>
  <c r="AB738" i="63" s="1"/>
  <c r="K734" i="63"/>
  <c r="N734" i="63"/>
  <c r="AK734" i="63"/>
  <c r="R726" i="63"/>
  <c r="S726" i="63" s="1"/>
  <c r="V726" i="63" s="1"/>
  <c r="K647" i="63"/>
  <c r="AK647" i="63"/>
  <c r="O495" i="63"/>
  <c r="R416" i="63"/>
  <c r="S416" i="63" s="1"/>
  <c r="V416" i="63" s="1"/>
  <c r="R412" i="63"/>
  <c r="R371" i="63"/>
  <c r="S371" i="63" s="1"/>
  <c r="V371" i="63" s="1"/>
  <c r="R370" i="63"/>
  <c r="S370" i="63" s="1"/>
  <c r="V370" i="63" s="1"/>
  <c r="AK358" i="63"/>
  <c r="S348" i="63"/>
  <c r="T348" i="63" s="1"/>
  <c r="W348" i="63" s="1"/>
  <c r="S346" i="63"/>
  <c r="T346" i="63" s="1"/>
  <c r="W346" i="63" s="1"/>
  <c r="R339" i="63"/>
  <c r="S339" i="63" s="1"/>
  <c r="V339" i="63" s="1"/>
  <c r="K138" i="63"/>
  <c r="L138" i="63"/>
  <c r="P19" i="69"/>
  <c r="T12" i="69"/>
  <c r="U12" i="69" s="1"/>
  <c r="O39" i="69"/>
  <c r="O40" i="69" s="1"/>
  <c r="AK839" i="63"/>
  <c r="S752" i="63"/>
  <c r="T752" i="63" s="1"/>
  <c r="W752" i="63" s="1"/>
  <c r="S751" i="63"/>
  <c r="T751" i="63" s="1"/>
  <c r="W751" i="63" s="1"/>
  <c r="L738" i="63"/>
  <c r="L736" i="63"/>
  <c r="AK736" i="63"/>
  <c r="O734" i="63"/>
  <c r="R734" i="63" s="1"/>
  <c r="S734" i="63" s="1"/>
  <c r="V734" i="63" s="1"/>
  <c r="L734" i="63"/>
  <c r="L730" i="63"/>
  <c r="K725" i="63"/>
  <c r="K717" i="63"/>
  <c r="L647" i="63"/>
  <c r="K643" i="63"/>
  <c r="L638" i="63"/>
  <c r="L635" i="63"/>
  <c r="L627" i="63"/>
  <c r="L621" i="63"/>
  <c r="K619" i="63"/>
  <c r="K616" i="63"/>
  <c r="K607" i="63"/>
  <c r="L603" i="63"/>
  <c r="K595" i="63"/>
  <c r="L588" i="63"/>
  <c r="L567" i="63"/>
  <c r="L564" i="63"/>
  <c r="R561" i="63"/>
  <c r="S561" i="63" s="1"/>
  <c r="V561" i="63" s="1"/>
  <c r="L552" i="63"/>
  <c r="K545" i="63"/>
  <c r="L537" i="63"/>
  <c r="O515" i="63"/>
  <c r="AA515" i="63" s="1"/>
  <c r="AB515" i="63" s="1"/>
  <c r="AB494" i="63"/>
  <c r="AC494" i="63" s="1"/>
  <c r="S435" i="63"/>
  <c r="T435" i="63" s="1"/>
  <c r="W435" i="63" s="1"/>
  <c r="L430" i="63"/>
  <c r="R424" i="63"/>
  <c r="S424" i="63" s="1"/>
  <c r="V424" i="63" s="1"/>
  <c r="AA411" i="63"/>
  <c r="AB411" i="63" s="1"/>
  <c r="AD411" i="63" s="1"/>
  <c r="AF411" i="63" s="1"/>
  <c r="AH411" i="63" s="1"/>
  <c r="L388" i="63"/>
  <c r="K376" i="63"/>
  <c r="AA354" i="63"/>
  <c r="AB354" i="63" s="1"/>
  <c r="AD354" i="63" s="1"/>
  <c r="AF354" i="63" s="1"/>
  <c r="AH354" i="63" s="1"/>
  <c r="R313" i="63"/>
  <c r="S313" i="63" s="1"/>
  <c r="V313" i="63" s="1"/>
  <c r="N308" i="63"/>
  <c r="R308" i="63" s="1"/>
  <c r="N306" i="63"/>
  <c r="R306" i="63" s="1"/>
  <c r="S306" i="63" s="1"/>
  <c r="V306" i="63" s="1"/>
  <c r="K302" i="63"/>
  <c r="AK299" i="63"/>
  <c r="AK351" i="63" s="1"/>
  <c r="K299" i="63"/>
  <c r="S245" i="63"/>
  <c r="T245" i="63" s="1"/>
  <c r="W245" i="63" s="1"/>
  <c r="R9" i="63"/>
  <c r="S9" i="63" s="1"/>
  <c r="O11" i="63"/>
  <c r="AK131" i="63"/>
  <c r="R63" i="63"/>
  <c r="S63" i="63" s="1"/>
  <c r="V63" i="63" s="1"/>
  <c r="AA63" i="63"/>
  <c r="AB63" i="63" s="1"/>
  <c r="AA48" i="63"/>
  <c r="AB48" i="63" s="1"/>
  <c r="R48" i="63"/>
  <c r="S48" i="63" s="1"/>
  <c r="V48" i="63" s="1"/>
  <c r="N14" i="63"/>
  <c r="R14" i="63" s="1"/>
  <c r="S14" i="63" s="1"/>
  <c r="V14" i="63" s="1"/>
  <c r="K14" i="63"/>
  <c r="X14" i="69"/>
  <c r="Y14" i="69" s="1"/>
  <c r="AA14" i="69" s="1"/>
  <c r="AC14" i="69" s="1"/>
  <c r="AE14" i="69" s="1"/>
  <c r="T14" i="69"/>
  <c r="U14" i="69" s="1"/>
  <c r="R95" i="63"/>
  <c r="S95" i="63"/>
  <c r="V95" i="63" s="1"/>
  <c r="AA95" i="63"/>
  <c r="AB95" i="63" s="1"/>
  <c r="R89" i="63"/>
  <c r="S89" i="63" s="1"/>
  <c r="V89" i="63" s="1"/>
  <c r="AA89" i="63"/>
  <c r="AB89" i="63"/>
  <c r="R73" i="63"/>
  <c r="S73" i="63" s="1"/>
  <c r="V73" i="63" s="1"/>
  <c r="Y50" i="65"/>
  <c r="Z50" i="65" s="1"/>
  <c r="AB50" i="65" s="1"/>
  <c r="AD50" i="65" s="1"/>
  <c r="AF50" i="65" s="1"/>
  <c r="M15" i="67"/>
  <c r="K15" i="67"/>
  <c r="O60" i="75"/>
  <c r="J159" i="75"/>
  <c r="L543" i="77"/>
  <c r="O543" i="77"/>
  <c r="AB543" i="77" s="1"/>
  <c r="AC543" i="77" s="1"/>
  <c r="AA306" i="63"/>
  <c r="AB306" i="63" s="1"/>
  <c r="AD306" i="63" s="1"/>
  <c r="AF306" i="63" s="1"/>
  <c r="AH306" i="63" s="1"/>
  <c r="S412" i="63"/>
  <c r="S224" i="63"/>
  <c r="V224" i="63" s="1"/>
  <c r="S543" i="77"/>
  <c r="T543" i="77" s="1"/>
  <c r="W543" i="77" s="1"/>
  <c r="V22" i="63"/>
  <c r="T407" i="77"/>
  <c r="T126" i="77"/>
  <c r="W126" i="77" s="1"/>
  <c r="S780" i="63"/>
  <c r="V780" i="63" s="1"/>
  <c r="S10" i="38" l="1"/>
  <c r="O11" i="38"/>
  <c r="R643" i="63"/>
  <c r="S643" i="63" s="1"/>
  <c r="V643" i="63" s="1"/>
  <c r="S633" i="77"/>
  <c r="T633" i="77" s="1"/>
  <c r="W633" i="77" s="1"/>
  <c r="AB500" i="77"/>
  <c r="AC500" i="77" s="1"/>
  <c r="S485" i="77"/>
  <c r="T485" i="77" s="1"/>
  <c r="W485" i="77" s="1"/>
  <c r="S481" i="77"/>
  <c r="T481" i="77" s="1"/>
  <c r="W481" i="77" s="1"/>
  <c r="S479" i="77"/>
  <c r="T479" i="77" s="1"/>
  <c r="W479" i="77" s="1"/>
  <c r="S477" i="77"/>
  <c r="T477" i="77" s="1"/>
  <c r="W477" i="77" s="1"/>
  <c r="R541" i="63"/>
  <c r="S541" i="63" s="1"/>
  <c r="V541" i="63" s="1"/>
  <c r="Q70" i="65"/>
  <c r="P70" i="65"/>
  <c r="AB682" i="77"/>
  <c r="AC682" i="77" s="1"/>
  <c r="AB86" i="77"/>
  <c r="AC86" i="77" s="1"/>
  <c r="AB466" i="77"/>
  <c r="AC466" i="77" s="1"/>
  <c r="R136" i="63"/>
  <c r="S136" i="63" s="1"/>
  <c r="V136" i="63" s="1"/>
  <c r="AA432" i="63"/>
  <c r="AB432" i="63" s="1"/>
  <c r="R556" i="63"/>
  <c r="S556" i="63" s="1"/>
  <c r="V556" i="63" s="1"/>
  <c r="AA656" i="63"/>
  <c r="AB656" i="63" s="1"/>
  <c r="F13" i="57"/>
  <c r="G11" i="60"/>
  <c r="S952" i="63"/>
  <c r="T952" i="63" s="1"/>
  <c r="W952" i="63" s="1"/>
  <c r="AA914" i="63"/>
  <c r="AB914" i="63" s="1"/>
  <c r="AA909" i="63"/>
  <c r="AB909" i="63" s="1"/>
  <c r="S875" i="63"/>
  <c r="T875" i="63" s="1"/>
  <c r="W875" i="63" s="1"/>
  <c r="AA825" i="63"/>
  <c r="AB825" i="63" s="1"/>
  <c r="L120" i="77"/>
  <c r="P120" i="77"/>
  <c r="AA308" i="63"/>
  <c r="AB308" i="63" s="1"/>
  <c r="AD308" i="63" s="1"/>
  <c r="AF308" i="63" s="1"/>
  <c r="AH308" i="63" s="1"/>
  <c r="AA737" i="63"/>
  <c r="AB737" i="63" s="1"/>
  <c r="S719" i="77"/>
  <c r="T719" i="77" s="1"/>
  <c r="W719" i="77" s="1"/>
  <c r="AB731" i="77"/>
  <c r="AC731" i="77" s="1"/>
  <c r="S680" i="77"/>
  <c r="S670" i="77"/>
  <c r="T670" i="77" s="1"/>
  <c r="W670" i="77" s="1"/>
  <c r="S625" i="77"/>
  <c r="T625" i="77" s="1"/>
  <c r="W625" i="77" s="1"/>
  <c r="S532" i="77"/>
  <c r="T532" i="77" s="1"/>
  <c r="W532" i="77" s="1"/>
  <c r="S499" i="77"/>
  <c r="T499" i="77" s="1"/>
  <c r="W499" i="77" s="1"/>
  <c r="AB491" i="77"/>
  <c r="AC491" i="77" s="1"/>
  <c r="S484" i="77"/>
  <c r="T484" i="77" s="1"/>
  <c r="W484" i="77" s="1"/>
  <c r="AB480" i="77"/>
  <c r="AC480" i="77" s="1"/>
  <c r="AB476" i="77"/>
  <c r="AC476" i="77" s="1"/>
  <c r="S337" i="77"/>
  <c r="T337" i="77" s="1"/>
  <c r="W337" i="77" s="1"/>
  <c r="L159" i="75"/>
  <c r="R663" i="63"/>
  <c r="S663" i="63" s="1"/>
  <c r="V663" i="63" s="1"/>
  <c r="R906" i="63"/>
  <c r="S906" i="63" s="1"/>
  <c r="V906" i="63" s="1"/>
  <c r="R892" i="63"/>
  <c r="S892" i="63" s="1"/>
  <c r="V892" i="63" s="1"/>
  <c r="S873" i="63"/>
  <c r="T873" i="63" s="1"/>
  <c r="W873" i="63" s="1"/>
  <c r="R807" i="63"/>
  <c r="K763" i="63"/>
  <c r="S704" i="63"/>
  <c r="T704" i="63" s="1"/>
  <c r="W704" i="63" s="1"/>
  <c r="S700" i="63"/>
  <c r="T700" i="63" s="1"/>
  <c r="W700" i="63" s="1"/>
  <c r="S697" i="63"/>
  <c r="T697" i="63" s="1"/>
  <c r="W697" i="63" s="1"/>
  <c r="S690" i="63"/>
  <c r="T690" i="63" s="1"/>
  <c r="W690" i="63" s="1"/>
  <c r="S689" i="63"/>
  <c r="T689" i="63" s="1"/>
  <c r="W689" i="63" s="1"/>
  <c r="AK612" i="63"/>
  <c r="AA565" i="63"/>
  <c r="AB565" i="63" s="1"/>
  <c r="AA38" i="63"/>
  <c r="AB38" i="63" s="1"/>
  <c r="AA17" i="63"/>
  <c r="AB17" i="63" s="1"/>
  <c r="AD17" i="63" s="1"/>
  <c r="AF17" i="63" s="1"/>
  <c r="AH17" i="63" s="1"/>
  <c r="AI364" i="63" s="1"/>
  <c r="S718" i="77"/>
  <c r="T718" i="77" s="1"/>
  <c r="W718" i="77" s="1"/>
  <c r="S715" i="77"/>
  <c r="T715" i="77" s="1"/>
  <c r="W715" i="77" s="1"/>
  <c r="AB679" i="77"/>
  <c r="AC679" i="77" s="1"/>
  <c r="S582" i="77"/>
  <c r="T582" i="77" s="1"/>
  <c r="W582" i="77" s="1"/>
  <c r="F15" i="57"/>
  <c r="AA928" i="63"/>
  <c r="AB928" i="63" s="1"/>
  <c r="AA924" i="63"/>
  <c r="AB924" i="63" s="1"/>
  <c r="R921" i="63"/>
  <c r="S921" i="63" s="1"/>
  <c r="V921" i="63" s="1"/>
  <c r="R919" i="63"/>
  <c r="S919" i="63" s="1"/>
  <c r="V919" i="63" s="1"/>
  <c r="R912" i="63"/>
  <c r="S912" i="63" s="1"/>
  <c r="V912" i="63" s="1"/>
  <c r="AA865" i="63"/>
  <c r="AB865" i="63" s="1"/>
  <c r="R862" i="63"/>
  <c r="S862" i="63" s="1"/>
  <c r="V862" i="63" s="1"/>
  <c r="R852" i="63"/>
  <c r="S852" i="63" s="1"/>
  <c r="V852" i="63" s="1"/>
  <c r="L779" i="63"/>
  <c r="L641" i="63"/>
  <c r="K609" i="63"/>
  <c r="O594" i="63"/>
  <c r="K571" i="63"/>
  <c r="AA542" i="63"/>
  <c r="AB542" i="63" s="1"/>
  <c r="K391" i="63"/>
  <c r="L391" i="63"/>
  <c r="AK13" i="63"/>
  <c r="AK15" i="63" s="1"/>
  <c r="K13" i="63"/>
  <c r="AA475" i="63"/>
  <c r="AB475" i="63" s="1"/>
  <c r="AA454" i="63"/>
  <c r="AB454" i="63" s="1"/>
  <c r="AD454" i="63" s="1"/>
  <c r="AF454" i="63" s="1"/>
  <c r="AH454" i="63" s="1"/>
  <c r="AB384" i="63"/>
  <c r="AC384" i="63" s="1"/>
  <c r="AA256" i="63"/>
  <c r="AB256" i="63" s="1"/>
  <c r="O191" i="63"/>
  <c r="R167" i="63"/>
  <c r="S167" i="63" s="1"/>
  <c r="V167" i="63" s="1"/>
  <c r="AA144" i="63"/>
  <c r="AB144" i="63" s="1"/>
  <c r="AA116" i="63"/>
  <c r="AB116" i="63" s="1"/>
  <c r="R115" i="63"/>
  <c r="S115" i="63" s="1"/>
  <c r="V115" i="63" s="1"/>
  <c r="AB109" i="63"/>
  <c r="AC109" i="63" s="1"/>
  <c r="AE109" i="63" s="1"/>
  <c r="AG109" i="63" s="1"/>
  <c r="AI109" i="63" s="1"/>
  <c r="AJ109" i="63" s="1"/>
  <c r="AA82" i="63"/>
  <c r="AB82" i="63" s="1"/>
  <c r="R60" i="63"/>
  <c r="S60" i="63" s="1"/>
  <c r="V60" i="63" s="1"/>
  <c r="AA55" i="63"/>
  <c r="AB55" i="63" s="1"/>
  <c r="R52" i="63"/>
  <c r="S52" i="63" s="1"/>
  <c r="V52" i="63" s="1"/>
  <c r="AA49" i="63"/>
  <c r="AB49" i="63" s="1"/>
  <c r="S18" i="63"/>
  <c r="T18" i="63" s="1"/>
  <c r="W18" i="63" s="1"/>
  <c r="R10" i="63"/>
  <c r="S10" i="63" s="1"/>
  <c r="V10" i="63" s="1"/>
  <c r="U120" i="65"/>
  <c r="V120" i="65" s="1"/>
  <c r="G15" i="67"/>
  <c r="T13" i="69"/>
  <c r="U13" i="69" s="1"/>
  <c r="S42" i="77"/>
  <c r="T42" i="77" s="1"/>
  <c r="W42" i="77" s="1"/>
  <c r="AB757" i="77"/>
  <c r="AC757" i="77" s="1"/>
  <c r="U831" i="77"/>
  <c r="V831" i="77" s="1"/>
  <c r="Y831" i="77" s="1"/>
  <c r="O155" i="75"/>
  <c r="L34" i="77"/>
  <c r="AA510" i="63"/>
  <c r="AB510" i="63" s="1"/>
  <c r="AD510" i="63" s="1"/>
  <c r="AF510" i="63" s="1"/>
  <c r="AH510" i="63" s="1"/>
  <c r="AI551" i="63" s="1"/>
  <c r="S487" i="63"/>
  <c r="T487" i="63" s="1"/>
  <c r="W487" i="63" s="1"/>
  <c r="S486" i="63"/>
  <c r="T486" i="63" s="1"/>
  <c r="W486" i="63" s="1"/>
  <c r="AA481" i="63"/>
  <c r="AB481" i="63" s="1"/>
  <c r="AD481" i="63" s="1"/>
  <c r="AF481" i="63" s="1"/>
  <c r="AH481" i="63" s="1"/>
  <c r="AA479" i="63"/>
  <c r="AB479" i="63" s="1"/>
  <c r="AD479" i="63" s="1"/>
  <c r="AF479" i="63" s="1"/>
  <c r="AH479" i="63" s="1"/>
  <c r="AI471" i="63" s="1"/>
  <c r="AA474" i="63"/>
  <c r="AB474" i="63" s="1"/>
  <c r="AD474" i="63" s="1"/>
  <c r="AF474" i="63" s="1"/>
  <c r="AH474" i="63" s="1"/>
  <c r="AI470" i="63" s="1"/>
  <c r="R472" i="63"/>
  <c r="S472" i="63" s="1"/>
  <c r="V472" i="63" s="1"/>
  <c r="S462" i="63"/>
  <c r="T462" i="63" s="1"/>
  <c r="W462" i="63" s="1"/>
  <c r="AK464" i="63"/>
  <c r="S437" i="63"/>
  <c r="T437" i="63" s="1"/>
  <c r="W437" i="63" s="1"/>
  <c r="AB394" i="63"/>
  <c r="AC394" i="63" s="1"/>
  <c r="R392" i="63"/>
  <c r="S392" i="63" s="1"/>
  <c r="V392" i="63" s="1"/>
  <c r="AA386" i="63"/>
  <c r="AB386" i="63" s="1"/>
  <c r="AA362" i="63"/>
  <c r="AB362" i="63" s="1"/>
  <c r="AA263" i="63"/>
  <c r="AB263" i="63" s="1"/>
  <c r="AD263" i="63" s="1"/>
  <c r="AF263" i="63" s="1"/>
  <c r="AH263" i="63" s="1"/>
  <c r="AI886" i="63" s="1"/>
  <c r="R258" i="63"/>
  <c r="S258" i="63" s="1"/>
  <c r="V258" i="63" s="1"/>
  <c r="S252" i="63"/>
  <c r="T252" i="63" s="1"/>
  <c r="W252" i="63" s="1"/>
  <c r="S249" i="63"/>
  <c r="T249" i="63" s="1"/>
  <c r="W249" i="63" s="1"/>
  <c r="AA189" i="63"/>
  <c r="AB189" i="63" s="1"/>
  <c r="AA182" i="63"/>
  <c r="AB182" i="63" s="1"/>
  <c r="AA133" i="63"/>
  <c r="AB133" i="63" s="1"/>
  <c r="AA93" i="63"/>
  <c r="AB93" i="63" s="1"/>
  <c r="AA90" i="63"/>
  <c r="AB90" i="63" s="1"/>
  <c r="AA8" i="63"/>
  <c r="AB8" i="63" s="1"/>
  <c r="AD8" i="63" s="1"/>
  <c r="AF8" i="63" s="1"/>
  <c r="AH8" i="63" s="1"/>
  <c r="AI8" i="63" s="1"/>
  <c r="U129" i="65"/>
  <c r="V129" i="65" s="1"/>
  <c r="U128" i="65"/>
  <c r="V128" i="65" s="1"/>
  <c r="U127" i="65"/>
  <c r="V127" i="65" s="1"/>
  <c r="U126" i="65"/>
  <c r="V126" i="65" s="1"/>
  <c r="U125" i="65"/>
  <c r="V125" i="65" s="1"/>
  <c r="U124" i="65"/>
  <c r="V124" i="65" s="1"/>
  <c r="U101" i="65"/>
  <c r="V101" i="65" s="1"/>
  <c r="U99" i="65"/>
  <c r="V99" i="65" s="1"/>
  <c r="U98" i="65"/>
  <c r="V98" i="65" s="1"/>
  <c r="U97" i="65"/>
  <c r="V97" i="65" s="1"/>
  <c r="U96" i="65"/>
  <c r="V96" i="65" s="1"/>
  <c r="U95" i="65"/>
  <c r="V95" i="65" s="1"/>
  <c r="U94" i="65"/>
  <c r="V94" i="65" s="1"/>
  <c r="U93" i="65"/>
  <c r="V93" i="65" s="1"/>
  <c r="U92" i="65"/>
  <c r="V92" i="65" s="1"/>
  <c r="U91" i="65"/>
  <c r="V91" i="65" s="1"/>
  <c r="U90" i="65"/>
  <c r="V90" i="65" s="1"/>
  <c r="U89" i="65"/>
  <c r="V89" i="65" s="1"/>
  <c r="U88" i="65"/>
  <c r="V88" i="65" s="1"/>
  <c r="U87" i="65"/>
  <c r="V87" i="65" s="1"/>
  <c r="U86" i="65"/>
  <c r="V86" i="65" s="1"/>
  <c r="U85" i="65"/>
  <c r="V85" i="65" s="1"/>
  <c r="U51" i="65"/>
  <c r="V51" i="65" s="1"/>
  <c r="U43" i="65"/>
  <c r="V43" i="65" s="1"/>
  <c r="X15" i="69"/>
  <c r="Y15" i="69" s="1"/>
  <c r="AA15" i="69" s="1"/>
  <c r="AC15" i="69" s="1"/>
  <c r="AE15" i="69" s="1"/>
  <c r="X17" i="69"/>
  <c r="Y17" i="69" s="1"/>
  <c r="AA17" i="69" s="1"/>
  <c r="AC17" i="69" s="1"/>
  <c r="AE17" i="69" s="1"/>
  <c r="X16" i="69"/>
  <c r="Y16" i="69" s="1"/>
  <c r="AA16" i="69" s="1"/>
  <c r="AC16" i="69" s="1"/>
  <c r="AE16" i="69" s="1"/>
  <c r="AB113" i="77"/>
  <c r="AC113" i="77" s="1"/>
  <c r="AC761" i="77"/>
  <c r="AD761" i="77" s="1"/>
  <c r="AB292" i="77"/>
  <c r="AC292" i="77" s="1"/>
  <c r="AB490" i="77"/>
  <c r="AC490" i="77" s="1"/>
  <c r="AB475" i="77"/>
  <c r="AC475" i="77" s="1"/>
  <c r="S675" i="77"/>
  <c r="R738" i="63"/>
  <c r="S738" i="63" s="1"/>
  <c r="V738" i="63" s="1"/>
  <c r="AB463" i="77"/>
  <c r="AC463" i="77" s="1"/>
  <c r="AB494" i="77"/>
  <c r="AC494" i="77" s="1"/>
  <c r="S450" i="77"/>
  <c r="T450" i="77" s="1"/>
  <c r="W450" i="77" s="1"/>
  <c r="AB503" i="77"/>
  <c r="AC503" i="77" s="1"/>
  <c r="S645" i="77"/>
  <c r="T645" i="77" s="1"/>
  <c r="W645" i="77" s="1"/>
  <c r="AB681" i="77"/>
  <c r="AC681" i="77" s="1"/>
  <c r="AB465" i="77"/>
  <c r="AC465" i="77" s="1"/>
  <c r="S482" i="77"/>
  <c r="T482" i="77" s="1"/>
  <c r="W482" i="77" s="1"/>
  <c r="S490" i="77"/>
  <c r="T490" i="77" s="1"/>
  <c r="W490" i="77" s="1"/>
  <c r="AB644" i="77"/>
  <c r="AC644" i="77" s="1"/>
  <c r="X105" i="75"/>
  <c r="S635" i="77"/>
  <c r="T635" i="77" s="1"/>
  <c r="W635" i="77" s="1"/>
  <c r="AB436" i="77"/>
  <c r="AC436" i="77" s="1"/>
  <c r="AE436" i="77" s="1"/>
  <c r="AG436" i="77" s="1"/>
  <c r="AI436" i="77" s="1"/>
  <c r="AJ434" i="77" s="1"/>
  <c r="AB539" i="77"/>
  <c r="AC539" i="77" s="1"/>
  <c r="S711" i="77"/>
  <c r="T711" i="77" s="1"/>
  <c r="W711" i="77" s="1"/>
  <c r="S626" i="77"/>
  <c r="T626" i="77" s="1"/>
  <c r="W626" i="77" s="1"/>
  <c r="AB690" i="77"/>
  <c r="AC690" i="77" s="1"/>
  <c r="AB568" i="77"/>
  <c r="AC568" i="77" s="1"/>
  <c r="AB514" i="77"/>
  <c r="AC514" i="77" s="1"/>
  <c r="AB318" i="77"/>
  <c r="AC318" i="77" s="1"/>
  <c r="S271" i="77"/>
  <c r="T271" i="77" s="1"/>
  <c r="W271" i="77" s="1"/>
  <c r="AB267" i="77"/>
  <c r="AC267" i="77" s="1"/>
  <c r="AE267" i="77" s="1"/>
  <c r="AG267" i="77" s="1"/>
  <c r="AI267" i="77" s="1"/>
  <c r="AJ265" i="77" s="1"/>
  <c r="T34" i="75"/>
  <c r="U34" i="75" s="1"/>
  <c r="AB554" i="77"/>
  <c r="AC554" i="77" s="1"/>
  <c r="S255" i="77"/>
  <c r="T255" i="77" s="1"/>
  <c r="W255" i="77" s="1"/>
  <c r="R785" i="63"/>
  <c r="S785" i="63" s="1"/>
  <c r="V785" i="63" s="1"/>
  <c r="AA785" i="63"/>
  <c r="AB785" i="63" s="1"/>
  <c r="P675" i="77"/>
  <c r="S571" i="77"/>
  <c r="T571" i="77" s="1"/>
  <c r="W571" i="77" s="1"/>
  <c r="S721" i="77"/>
  <c r="T721" i="77" s="1"/>
  <c r="W721" i="77" s="1"/>
  <c r="AB525" i="77"/>
  <c r="AC525" i="77" s="1"/>
  <c r="AA648" i="63"/>
  <c r="AB648" i="63" s="1"/>
  <c r="R647" i="63"/>
  <c r="S647" i="63" s="1"/>
  <c r="V647" i="63" s="1"/>
  <c r="S475" i="77"/>
  <c r="T475" i="77" s="1"/>
  <c r="W475" i="77" s="1"/>
  <c r="AB582" i="77"/>
  <c r="AC582" i="77" s="1"/>
  <c r="S630" i="77"/>
  <c r="T630" i="77" s="1"/>
  <c r="W630" i="77" s="1"/>
  <c r="AB713" i="77"/>
  <c r="AC713" i="77" s="1"/>
  <c r="S535" i="77"/>
  <c r="T535" i="77" s="1"/>
  <c r="W535" i="77" s="1"/>
  <c r="S531" i="77"/>
  <c r="T531" i="77" s="1"/>
  <c r="W531" i="77" s="1"/>
  <c r="S483" i="77"/>
  <c r="T483" i="77" s="1"/>
  <c r="W483" i="77" s="1"/>
  <c r="AA819" i="63"/>
  <c r="AB819" i="63" s="1"/>
  <c r="AA582" i="63"/>
  <c r="AB582" i="63" s="1"/>
  <c r="R582" i="63"/>
  <c r="S582" i="63" s="1"/>
  <c r="V582" i="63" s="1"/>
  <c r="O772" i="63"/>
  <c r="AA782" i="63"/>
  <c r="AB782" i="63" s="1"/>
  <c r="R782" i="63"/>
  <c r="S782" i="63" s="1"/>
  <c r="V782" i="63" s="1"/>
  <c r="W41" i="77"/>
  <c r="P614" i="77"/>
  <c r="AA645" i="63"/>
  <c r="AB645" i="63" s="1"/>
  <c r="S632" i="77"/>
  <c r="T632" i="77" s="1"/>
  <c r="W632" i="77" s="1"/>
  <c r="O307" i="77"/>
  <c r="S438" i="77"/>
  <c r="T438" i="77" s="1"/>
  <c r="W438" i="77" s="1"/>
  <c r="S500" i="77"/>
  <c r="T500" i="77" s="1"/>
  <c r="W500" i="77" s="1"/>
  <c r="AB542" i="77"/>
  <c r="AC542" i="77" s="1"/>
  <c r="S577" i="77"/>
  <c r="T577" i="77" s="1"/>
  <c r="W577" i="77" s="1"/>
  <c r="T60" i="75"/>
  <c r="U60" i="75" s="1"/>
  <c r="S434" i="77"/>
  <c r="T434" i="77" s="1"/>
  <c r="AB506" i="77"/>
  <c r="AC506" i="77" s="1"/>
  <c r="AB452" i="77"/>
  <c r="AC452" i="77" s="1"/>
  <c r="S141" i="63"/>
  <c r="AA647" i="63"/>
  <c r="AB647" i="63" s="1"/>
  <c r="S588" i="77"/>
  <c r="T588" i="77" s="1"/>
  <c r="W588" i="77" s="1"/>
  <c r="AB532" i="77"/>
  <c r="AC532" i="77" s="1"/>
  <c r="S713" i="77"/>
  <c r="T713" i="77" s="1"/>
  <c r="W713" i="77" s="1"/>
  <c r="S648" i="77"/>
  <c r="T648" i="77" s="1"/>
  <c r="W648" i="77" s="1"/>
  <c r="AA611" i="63"/>
  <c r="AB611" i="63" s="1"/>
  <c r="K837" i="77"/>
  <c r="S86" i="77"/>
  <c r="T86" i="77" s="1"/>
  <c r="W86" i="77" s="1"/>
  <c r="W11" i="77"/>
  <c r="AB508" i="77"/>
  <c r="AC508" i="77" s="1"/>
  <c r="AB526" i="77"/>
  <c r="AC526" i="77" s="1"/>
  <c r="AB551" i="77"/>
  <c r="AC551" i="77" s="1"/>
  <c r="AB577" i="77"/>
  <c r="AC577" i="77" s="1"/>
  <c r="AB680" i="77"/>
  <c r="AC680" i="77" s="1"/>
  <c r="S268" i="77"/>
  <c r="T268" i="77" s="1"/>
  <c r="W268" i="77" s="1"/>
  <c r="AB559" i="77"/>
  <c r="AC559" i="77" s="1"/>
  <c r="AB574" i="77"/>
  <c r="AC574" i="77" s="1"/>
  <c r="O728" i="77"/>
  <c r="S548" i="77"/>
  <c r="T548" i="77" s="1"/>
  <c r="W548" i="77" s="1"/>
  <c r="AB515" i="77"/>
  <c r="AC515" i="77" s="1"/>
  <c r="U38" i="65"/>
  <c r="V38" i="65" s="1"/>
  <c r="R742" i="63"/>
  <c r="S742" i="63" s="1"/>
  <c r="V742" i="63" s="1"/>
  <c r="R520" i="63"/>
  <c r="S520" i="63" s="1"/>
  <c r="V520" i="63" s="1"/>
  <c r="AA429" i="63"/>
  <c r="AB429" i="63" s="1"/>
  <c r="AA537" i="63"/>
  <c r="AB537" i="63" s="1"/>
  <c r="R537" i="63"/>
  <c r="S537" i="63" s="1"/>
  <c r="V537" i="63" s="1"/>
  <c r="C15" i="46"/>
  <c r="S950" i="63"/>
  <c r="T950" i="63" s="1"/>
  <c r="W950" i="63" s="1"/>
  <c r="S936" i="63"/>
  <c r="T936" i="63" s="1"/>
  <c r="W936" i="63" s="1"/>
  <c r="AA913" i="63"/>
  <c r="AB913" i="63" s="1"/>
  <c r="AA902" i="63"/>
  <c r="AB902" i="63" s="1"/>
  <c r="R900" i="63"/>
  <c r="S900" i="63" s="1"/>
  <c r="V900" i="63" s="1"/>
  <c r="R893" i="63"/>
  <c r="S893" i="63" s="1"/>
  <c r="V893" i="63" s="1"/>
  <c r="S878" i="63"/>
  <c r="T878" i="63" s="1"/>
  <c r="W878" i="63" s="1"/>
  <c r="AA870" i="63"/>
  <c r="AB870" i="63" s="1"/>
  <c r="O883" i="63"/>
  <c r="AB857" i="63"/>
  <c r="AC857" i="63" s="1"/>
  <c r="R847" i="63"/>
  <c r="S847" i="63" s="1"/>
  <c r="V847" i="63" s="1"/>
  <c r="AA846" i="63"/>
  <c r="AB846" i="63" s="1"/>
  <c r="AA843" i="63"/>
  <c r="AB843" i="63" s="1"/>
  <c r="R815" i="63"/>
  <c r="S815" i="63" s="1"/>
  <c r="V815" i="63" s="1"/>
  <c r="R795" i="63"/>
  <c r="S795" i="63" s="1"/>
  <c r="V795" i="63" s="1"/>
  <c r="AA784" i="63"/>
  <c r="AB784" i="63" s="1"/>
  <c r="L783" i="63"/>
  <c r="AA767" i="63"/>
  <c r="AB767" i="63" s="1"/>
  <c r="L765" i="63"/>
  <c r="L737" i="63"/>
  <c r="K722" i="63"/>
  <c r="N720" i="63"/>
  <c r="R720" i="63" s="1"/>
  <c r="S720" i="63" s="1"/>
  <c r="V720" i="63" s="1"/>
  <c r="S705" i="63"/>
  <c r="T705" i="63" s="1"/>
  <c r="W705" i="63" s="1"/>
  <c r="S701" i="63"/>
  <c r="T701" i="63" s="1"/>
  <c r="W701" i="63" s="1"/>
  <c r="L684" i="63"/>
  <c r="L671" i="63"/>
  <c r="K666" i="63"/>
  <c r="AA652" i="63"/>
  <c r="AB652" i="63" s="1"/>
  <c r="L631" i="63"/>
  <c r="L615" i="63"/>
  <c r="K613" i="63"/>
  <c r="L610" i="63"/>
  <c r="R572" i="63"/>
  <c r="S572" i="63" s="1"/>
  <c r="L531" i="63"/>
  <c r="N516" i="63"/>
  <c r="AA512" i="63"/>
  <c r="AB512" i="63" s="1"/>
  <c r="S458" i="63"/>
  <c r="T458" i="63" s="1"/>
  <c r="R456" i="63"/>
  <c r="S456" i="63" s="1"/>
  <c r="V456" i="63" s="1"/>
  <c r="AA452" i="63"/>
  <c r="AB452" i="63" s="1"/>
  <c r="AD452" i="63" s="1"/>
  <c r="AF452" i="63" s="1"/>
  <c r="AH452" i="63" s="1"/>
  <c r="AI449" i="63" s="1"/>
  <c r="AA443" i="63"/>
  <c r="AB443" i="63" s="1"/>
  <c r="AD443" i="63" s="1"/>
  <c r="AF443" i="63" s="1"/>
  <c r="AH443" i="63" s="1"/>
  <c r="AI314" i="63" s="1"/>
  <c r="AA404" i="63"/>
  <c r="AB404" i="63" s="1"/>
  <c r="AD404" i="63" s="1"/>
  <c r="AF404" i="63" s="1"/>
  <c r="AH404" i="63" s="1"/>
  <c r="AI399" i="63" s="1"/>
  <c r="AB396" i="63"/>
  <c r="AC396" i="63" s="1"/>
  <c r="O390" i="63"/>
  <c r="AA390" i="63" s="1"/>
  <c r="AB390" i="63" s="1"/>
  <c r="O375" i="63"/>
  <c r="R375" i="63" s="1"/>
  <c r="S375" i="63" s="1"/>
  <c r="V375" i="63" s="1"/>
  <c r="P358" i="63"/>
  <c r="P439" i="63" s="1"/>
  <c r="AA335" i="63"/>
  <c r="AB335" i="63" s="1"/>
  <c r="AD335" i="63" s="1"/>
  <c r="AF335" i="63" s="1"/>
  <c r="AH335" i="63" s="1"/>
  <c r="AI333" i="63" s="1"/>
  <c r="K307" i="63"/>
  <c r="N307" i="63"/>
  <c r="N305" i="63"/>
  <c r="N298" i="63"/>
  <c r="K297" i="63"/>
  <c r="R290" i="63"/>
  <c r="S290" i="63" s="1"/>
  <c r="V290" i="63" s="1"/>
  <c r="AK284" i="63"/>
  <c r="AK269" i="63"/>
  <c r="K227" i="63"/>
  <c r="AA164" i="63"/>
  <c r="AB164" i="63" s="1"/>
  <c r="AD164" i="63" s="1"/>
  <c r="AF164" i="63" s="1"/>
  <c r="AH164" i="63" s="1"/>
  <c r="AI164" i="63" s="1"/>
  <c r="S161" i="63"/>
  <c r="T161" i="63" s="1"/>
  <c r="W161" i="63" s="1"/>
  <c r="R154" i="63"/>
  <c r="S154" i="63" s="1"/>
  <c r="V154" i="63" s="1"/>
  <c r="AA107" i="63"/>
  <c r="AB107" i="63" s="1"/>
  <c r="AA105" i="63"/>
  <c r="AB105" i="63" s="1"/>
  <c r="AA59" i="63"/>
  <c r="AB59" i="63" s="1"/>
  <c r="O76" i="63"/>
  <c r="U119" i="65"/>
  <c r="V119" i="65" s="1"/>
  <c r="U59" i="65"/>
  <c r="V59" i="65" s="1"/>
  <c r="U57" i="65"/>
  <c r="V57" i="65" s="1"/>
  <c r="T17" i="69"/>
  <c r="U17" i="69" s="1"/>
  <c r="AA822" i="63"/>
  <c r="AB822" i="63" s="1"/>
  <c r="AA430" i="63"/>
  <c r="AB430" i="63" s="1"/>
  <c r="R514" i="63"/>
  <c r="S514" i="63" s="1"/>
  <c r="V514" i="63" s="1"/>
  <c r="R656" i="63"/>
  <c r="S656" i="63" s="1"/>
  <c r="V656" i="63" s="1"/>
  <c r="AA287" i="63"/>
  <c r="AB287" i="63" s="1"/>
  <c r="AA375" i="63"/>
  <c r="AB375" i="63" s="1"/>
  <c r="AA636" i="63"/>
  <c r="AB636" i="63" s="1"/>
  <c r="AK772" i="63"/>
  <c r="AA627" i="63"/>
  <c r="AB627" i="63" s="1"/>
  <c r="AA534" i="63"/>
  <c r="AB534" i="63" s="1"/>
  <c r="AA783" i="63"/>
  <c r="AB783" i="63" s="1"/>
  <c r="AB943" i="63"/>
  <c r="AC943" i="63" s="1"/>
  <c r="AE943" i="63" s="1"/>
  <c r="AG943" i="63" s="1"/>
  <c r="AI943" i="63" s="1"/>
  <c r="AJ943" i="63" s="1"/>
  <c r="AB939" i="63"/>
  <c r="AC939" i="63" s="1"/>
  <c r="AE939" i="63" s="1"/>
  <c r="AG939" i="63" s="1"/>
  <c r="AI939" i="63" s="1"/>
  <c r="AJ939" i="63" s="1"/>
  <c r="AA929" i="63"/>
  <c r="AB929" i="63" s="1"/>
  <c r="AA911" i="63"/>
  <c r="AB911" i="63" s="1"/>
  <c r="R869" i="63"/>
  <c r="S869" i="63" s="1"/>
  <c r="V869" i="63" s="1"/>
  <c r="R868" i="63"/>
  <c r="S868" i="63" s="1"/>
  <c r="V868" i="63" s="1"/>
  <c r="AA866" i="63"/>
  <c r="AB866" i="63" s="1"/>
  <c r="S859" i="63"/>
  <c r="T859" i="63" s="1"/>
  <c r="W859" i="63" s="1"/>
  <c r="R836" i="63"/>
  <c r="S836" i="63" s="1"/>
  <c r="V836" i="63" s="1"/>
  <c r="AA812" i="63"/>
  <c r="AB812" i="63" s="1"/>
  <c r="K790" i="63"/>
  <c r="L789" i="63"/>
  <c r="K781" i="63"/>
  <c r="AA774" i="63"/>
  <c r="AB774" i="63" s="1"/>
  <c r="AB768" i="63"/>
  <c r="AC768" i="63" s="1"/>
  <c r="L766" i="63"/>
  <c r="AA757" i="63"/>
  <c r="AB757" i="63" s="1"/>
  <c r="S755" i="63"/>
  <c r="T755" i="63" s="1"/>
  <c r="W755" i="63" s="1"/>
  <c r="L729" i="63"/>
  <c r="AA673" i="63"/>
  <c r="AB673" i="63" s="1"/>
  <c r="K660" i="63"/>
  <c r="AA614" i="63"/>
  <c r="AB614" i="63" s="1"/>
  <c r="K587" i="63"/>
  <c r="K575" i="63"/>
  <c r="L513" i="63"/>
  <c r="R511" i="63"/>
  <c r="S511" i="63" s="1"/>
  <c r="V511" i="63" s="1"/>
  <c r="S494" i="63"/>
  <c r="T494" i="63" s="1"/>
  <c r="W494" i="63" s="1"/>
  <c r="AA470" i="63"/>
  <c r="AB470" i="63" s="1"/>
  <c r="AD470" i="63" s="1"/>
  <c r="AF470" i="63" s="1"/>
  <c r="AH470" i="63" s="1"/>
  <c r="S460" i="63"/>
  <c r="T460" i="63" s="1"/>
  <c r="AA447" i="63"/>
  <c r="AB447" i="63" s="1"/>
  <c r="AD447" i="63" s="1"/>
  <c r="AF447" i="63" s="1"/>
  <c r="AH447" i="63" s="1"/>
  <c r="AI443" i="63" s="1"/>
  <c r="AA422" i="63"/>
  <c r="AB422" i="63" s="1"/>
  <c r="AD422" i="63" s="1"/>
  <c r="AF422" i="63" s="1"/>
  <c r="AH422" i="63" s="1"/>
  <c r="AA409" i="63"/>
  <c r="AB409" i="63" s="1"/>
  <c r="AD409" i="63" s="1"/>
  <c r="AF409" i="63" s="1"/>
  <c r="AH409" i="63" s="1"/>
  <c r="AI405" i="63" s="1"/>
  <c r="L387" i="63"/>
  <c r="AA385" i="63"/>
  <c r="AB385" i="63" s="1"/>
  <c r="R364" i="63"/>
  <c r="S364" i="63" s="1"/>
  <c r="V364" i="63" s="1"/>
  <c r="AA363" i="63"/>
  <c r="AB363" i="63" s="1"/>
  <c r="R361" i="63"/>
  <c r="S361" i="63" s="1"/>
  <c r="V361" i="63" s="1"/>
  <c r="AA332" i="63"/>
  <c r="AB332" i="63" s="1"/>
  <c r="AD332" i="63" s="1"/>
  <c r="AF332" i="63" s="1"/>
  <c r="AH332" i="63" s="1"/>
  <c r="AI721" i="63" s="1"/>
  <c r="L224" i="63"/>
  <c r="K224" i="63"/>
  <c r="L220" i="63"/>
  <c r="K220" i="63"/>
  <c r="AK220" i="63"/>
  <c r="AK253" i="63" s="1"/>
  <c r="N194" i="63"/>
  <c r="S193" i="63"/>
  <c r="T193" i="63" s="1"/>
  <c r="W193" i="63" s="1"/>
  <c r="AA33" i="63"/>
  <c r="AB33" i="63" s="1"/>
  <c r="AA684" i="63"/>
  <c r="AB684" i="63" s="1"/>
  <c r="R789" i="63"/>
  <c r="S789" i="63" s="1"/>
  <c r="V789" i="63" s="1"/>
  <c r="AA571" i="63"/>
  <c r="AB571" i="63" s="1"/>
  <c r="R575" i="63"/>
  <c r="S575" i="63" s="1"/>
  <c r="V575" i="63" s="1"/>
  <c r="AA580" i="63"/>
  <c r="AB580" i="63" s="1"/>
  <c r="R634" i="63"/>
  <c r="S634" i="63" s="1"/>
  <c r="V634" i="63" s="1"/>
  <c r="J15" i="46"/>
  <c r="AA333" i="63"/>
  <c r="AB333" i="63" s="1"/>
  <c r="AD333" i="63" s="1"/>
  <c r="AF333" i="63" s="1"/>
  <c r="AH333" i="63" s="1"/>
  <c r="AI310" i="63" s="1"/>
  <c r="R279" i="63"/>
  <c r="AK280" i="63"/>
  <c r="S251" i="63"/>
  <c r="T251" i="63" s="1"/>
  <c r="W251" i="63" s="1"/>
  <c r="S250" i="63"/>
  <c r="T250" i="63" s="1"/>
  <c r="W250" i="63" s="1"/>
  <c r="AA230" i="63"/>
  <c r="AB230" i="63" s="1"/>
  <c r="AD230" i="63" s="1"/>
  <c r="AF230" i="63" s="1"/>
  <c r="AH230" i="63" s="1"/>
  <c r="AI230" i="63" s="1"/>
  <c r="R213" i="63"/>
  <c r="S213" i="63" s="1"/>
  <c r="V213" i="63" s="1"/>
  <c r="R209" i="63"/>
  <c r="S209" i="63" s="1"/>
  <c r="V209" i="63" s="1"/>
  <c r="R205" i="63"/>
  <c r="S205" i="63" s="1"/>
  <c r="V205" i="63" s="1"/>
  <c r="R201" i="63"/>
  <c r="S201" i="63" s="1"/>
  <c r="V201" i="63" s="1"/>
  <c r="R197" i="63"/>
  <c r="S197" i="63" s="1"/>
  <c r="V197" i="63" s="1"/>
  <c r="AA183" i="63"/>
  <c r="AB183" i="63" s="1"/>
  <c r="AA160" i="63"/>
  <c r="AB160" i="63" s="1"/>
  <c r="R157" i="63"/>
  <c r="S157" i="63" s="1"/>
  <c r="V157" i="63" s="1"/>
  <c r="R153" i="63"/>
  <c r="S153" i="63" s="1"/>
  <c r="V153" i="63" s="1"/>
  <c r="S125" i="63"/>
  <c r="T125" i="63" s="1"/>
  <c r="W125" i="63" s="1"/>
  <c r="AA124" i="63"/>
  <c r="AB124" i="63" s="1"/>
  <c r="AA102" i="63"/>
  <c r="AB102" i="63" s="1"/>
  <c r="R100" i="63"/>
  <c r="S100" i="63" s="1"/>
  <c r="V100" i="63" s="1"/>
  <c r="AA86" i="63"/>
  <c r="AB86" i="63" s="1"/>
  <c r="R85" i="63"/>
  <c r="S85" i="63" s="1"/>
  <c r="V85" i="63" s="1"/>
  <c r="R65" i="63"/>
  <c r="S65" i="63" s="1"/>
  <c r="V65" i="63" s="1"/>
  <c r="R62" i="63"/>
  <c r="S62" i="63" s="1"/>
  <c r="V62" i="63" s="1"/>
  <c r="R54" i="63"/>
  <c r="S54" i="63" s="1"/>
  <c r="V54" i="63" s="1"/>
  <c r="R53" i="63"/>
  <c r="S53" i="63" s="1"/>
  <c r="V53" i="63" s="1"/>
  <c r="AA50" i="63"/>
  <c r="AB50" i="63" s="1"/>
  <c r="AA40" i="63"/>
  <c r="AB40" i="63" s="1"/>
  <c r="R37" i="63"/>
  <c r="S37" i="63" s="1"/>
  <c r="V37" i="63" s="1"/>
  <c r="AA32" i="63"/>
  <c r="AB32" i="63" s="1"/>
  <c r="AK24" i="63"/>
  <c r="U123" i="65"/>
  <c r="U83" i="65"/>
  <c r="V83" i="65" s="1"/>
  <c r="U82" i="65"/>
  <c r="V82" i="65" s="1"/>
  <c r="U13" i="65"/>
  <c r="V13" i="65" s="1"/>
  <c r="S26" i="77"/>
  <c r="AB313" i="77"/>
  <c r="AC313" i="77" s="1"/>
  <c r="T764" i="77"/>
  <c r="U764" i="77" s="1"/>
  <c r="X764" i="77" s="1"/>
  <c r="AB790" i="77"/>
  <c r="AC790" i="77" s="1"/>
  <c r="T341" i="77"/>
  <c r="U341" i="77" s="1"/>
  <c r="X341" i="77" s="1"/>
  <c r="AB641" i="77"/>
  <c r="AC641" i="77" s="1"/>
  <c r="S735" i="77"/>
  <c r="T735" i="77" s="1"/>
  <c r="W735" i="77" s="1"/>
  <c r="S803" i="77"/>
  <c r="T803" i="77" s="1"/>
  <c r="W803" i="77" s="1"/>
  <c r="T823" i="77"/>
  <c r="U823" i="77" s="1"/>
  <c r="X823" i="77" s="1"/>
  <c r="U830" i="77"/>
  <c r="V830" i="77" s="1"/>
  <c r="Y830" i="77" s="1"/>
  <c r="S282" i="63"/>
  <c r="T282" i="63" s="1"/>
  <c r="W282" i="63" s="1"/>
  <c r="S233" i="63"/>
  <c r="T233" i="63" s="1"/>
  <c r="W233" i="63" s="1"/>
  <c r="R231" i="63"/>
  <c r="S231" i="63" s="1"/>
  <c r="V231" i="63" s="1"/>
  <c r="AA218" i="63"/>
  <c r="AB218" i="63" s="1"/>
  <c r="S184" i="63"/>
  <c r="T184" i="63" s="1"/>
  <c r="W184" i="63" s="1"/>
  <c r="AA159" i="63"/>
  <c r="AB159" i="63" s="1"/>
  <c r="AA155" i="63"/>
  <c r="AB155" i="63" s="1"/>
  <c r="R145" i="63"/>
  <c r="S145" i="63" s="1"/>
  <c r="V145" i="63" s="1"/>
  <c r="AA128" i="63"/>
  <c r="AB128" i="63" s="1"/>
  <c r="AD128" i="63" s="1"/>
  <c r="AF128" i="63" s="1"/>
  <c r="AH128" i="63" s="1"/>
  <c r="AI128" i="63" s="1"/>
  <c r="L101" i="63"/>
  <c r="AA91" i="63"/>
  <c r="AB91" i="63" s="1"/>
  <c r="AK76" i="63"/>
  <c r="R51" i="63"/>
  <c r="S51" i="63" s="1"/>
  <c r="V51" i="63" s="1"/>
  <c r="U114" i="65"/>
  <c r="V114" i="65" s="1"/>
  <c r="U112" i="65"/>
  <c r="V112" i="65" s="1"/>
  <c r="U104" i="65"/>
  <c r="V104" i="65" s="1"/>
  <c r="U65" i="65"/>
  <c r="V65" i="65" s="1"/>
  <c r="U15" i="65"/>
  <c r="V15" i="65" s="1"/>
  <c r="P22" i="77"/>
  <c r="AB755" i="77"/>
  <c r="AC755" i="77" s="1"/>
  <c r="S498" i="77"/>
  <c r="T498" i="77" s="1"/>
  <c r="AC53" i="75"/>
  <c r="AD53" i="75" s="1"/>
  <c r="S11" i="63"/>
  <c r="V9" i="63"/>
  <c r="W242" i="77"/>
  <c r="T252" i="77"/>
  <c r="W318" i="77"/>
  <c r="S44" i="63"/>
  <c r="R46" i="63"/>
  <c r="D15" i="57"/>
  <c r="R922" i="63"/>
  <c r="S922" i="63" s="1"/>
  <c r="V922" i="63" s="1"/>
  <c r="AA922" i="63"/>
  <c r="AB922" i="63" s="1"/>
  <c r="K817" i="63"/>
  <c r="L817" i="63"/>
  <c r="N817" i="63"/>
  <c r="J834" i="63"/>
  <c r="AK817" i="63"/>
  <c r="O817" i="63"/>
  <c r="N497" i="63"/>
  <c r="J707" i="63"/>
  <c r="O497" i="63"/>
  <c r="AK497" i="63"/>
  <c r="R471" i="63"/>
  <c r="S471" i="63" s="1"/>
  <c r="V471" i="63" s="1"/>
  <c r="AA471" i="63"/>
  <c r="AB471" i="63" s="1"/>
  <c r="AD471" i="63" s="1"/>
  <c r="AF471" i="63" s="1"/>
  <c r="AH471" i="63" s="1"/>
  <c r="N468" i="63"/>
  <c r="O468" i="63"/>
  <c r="K468" i="63"/>
  <c r="J477" i="63"/>
  <c r="AK468" i="63"/>
  <c r="AK477" i="63" s="1"/>
  <c r="R356" i="63"/>
  <c r="S356" i="63" s="1"/>
  <c r="V356" i="63" s="1"/>
  <c r="AA356" i="63"/>
  <c r="AB356" i="63" s="1"/>
  <c r="R273" i="63"/>
  <c r="S273" i="63" s="1"/>
  <c r="V273" i="63" s="1"/>
  <c r="AA273" i="63"/>
  <c r="AB273" i="63" s="1"/>
  <c r="R268" i="63"/>
  <c r="S268" i="63" s="1"/>
  <c r="V268" i="63" s="1"/>
  <c r="AA268" i="63"/>
  <c r="AB268" i="63" s="1"/>
  <c r="R255" i="63"/>
  <c r="S255" i="63" s="1"/>
  <c r="V255" i="63" s="1"/>
  <c r="AA255" i="63"/>
  <c r="AB255" i="63" s="1"/>
  <c r="AD255" i="63" s="1"/>
  <c r="AF255" i="63" s="1"/>
  <c r="AH255" i="63" s="1"/>
  <c r="AI255" i="63" s="1"/>
  <c r="R11" i="63"/>
  <c r="T161" i="77"/>
  <c r="R479" i="63"/>
  <c r="S359" i="77"/>
  <c r="S191" i="63"/>
  <c r="R792" i="63"/>
  <c r="S792" i="63" s="1"/>
  <c r="V792" i="63" s="1"/>
  <c r="S514" i="77"/>
  <c r="T514" i="77" s="1"/>
  <c r="W514" i="77" s="1"/>
  <c r="T410" i="77"/>
  <c r="S419" i="77"/>
  <c r="AB715" i="77"/>
  <c r="AC715" i="77" s="1"/>
  <c r="AB710" i="77"/>
  <c r="AC710" i="77" s="1"/>
  <c r="S710" i="77"/>
  <c r="T710" i="77" s="1"/>
  <c r="S447" i="77"/>
  <c r="T447" i="77" s="1"/>
  <c r="W447" i="77" s="1"/>
  <c r="AB447" i="77"/>
  <c r="AC447" i="77" s="1"/>
  <c r="S239" i="77"/>
  <c r="T238" i="77"/>
  <c r="S378" i="77"/>
  <c r="T378" i="77" s="1"/>
  <c r="W378" i="77" s="1"/>
  <c r="AB378" i="77"/>
  <c r="AC378" i="77" s="1"/>
  <c r="R669" i="63"/>
  <c r="S669" i="63" s="1"/>
  <c r="V669" i="63" s="1"/>
  <c r="AA669" i="63"/>
  <c r="AB669" i="63" s="1"/>
  <c r="R573" i="63"/>
  <c r="S573" i="63" s="1"/>
  <c r="V573" i="63" s="1"/>
  <c r="R474" i="63"/>
  <c r="S474" i="63" s="1"/>
  <c r="V474" i="63" s="1"/>
  <c r="R546" i="63"/>
  <c r="S546" i="63" s="1"/>
  <c r="V546" i="63" s="1"/>
  <c r="AA546" i="63"/>
  <c r="AB546" i="63" s="1"/>
  <c r="R481" i="63"/>
  <c r="S481" i="63" s="1"/>
  <c r="V481" i="63" s="1"/>
  <c r="AA507" i="63"/>
  <c r="AB507" i="63" s="1"/>
  <c r="AD507" i="63" s="1"/>
  <c r="AF507" i="63" s="1"/>
  <c r="AH507" i="63" s="1"/>
  <c r="AI504" i="63" s="1"/>
  <c r="R507" i="63"/>
  <c r="S507" i="63" s="1"/>
  <c r="V507" i="63" s="1"/>
  <c r="S654" i="77"/>
  <c r="T654" i="77" s="1"/>
  <c r="W654" i="77" s="1"/>
  <c r="AB654" i="77"/>
  <c r="AC654" i="77" s="1"/>
  <c r="S167" i="77"/>
  <c r="T164" i="77"/>
  <c r="T113" i="77"/>
  <c r="S118" i="77"/>
  <c r="R750" i="63"/>
  <c r="S750" i="63" s="1"/>
  <c r="V750" i="63" s="1"/>
  <c r="AA750" i="63"/>
  <c r="AB750" i="63" s="1"/>
  <c r="AA536" i="63"/>
  <c r="AB536" i="63" s="1"/>
  <c r="R536" i="63"/>
  <c r="S536" i="63" s="1"/>
  <c r="V536" i="63" s="1"/>
  <c r="AA138" i="63"/>
  <c r="AB138" i="63" s="1"/>
  <c r="R138" i="63"/>
  <c r="S138" i="63" s="1"/>
  <c r="V138" i="63" s="1"/>
  <c r="R588" i="63"/>
  <c r="S588" i="63" s="1"/>
  <c r="V588" i="63" s="1"/>
  <c r="AA588" i="63"/>
  <c r="AB588" i="63" s="1"/>
  <c r="AK953" i="63"/>
  <c r="R844" i="63"/>
  <c r="S844" i="63" s="1"/>
  <c r="V844" i="63" s="1"/>
  <c r="AA844" i="63"/>
  <c r="AB844" i="63" s="1"/>
  <c r="K787" i="63"/>
  <c r="N787" i="63"/>
  <c r="AK787" i="63"/>
  <c r="J804" i="63"/>
  <c r="O787" i="63"/>
  <c r="L787" i="63"/>
  <c r="AB769" i="63"/>
  <c r="AC769" i="63" s="1"/>
  <c r="S769" i="63"/>
  <c r="T769" i="63" s="1"/>
  <c r="W769" i="63" s="1"/>
  <c r="K653" i="63"/>
  <c r="L653" i="63"/>
  <c r="N653" i="63"/>
  <c r="O653" i="63"/>
  <c r="AK653" i="63"/>
  <c r="K530" i="63"/>
  <c r="N530" i="63"/>
  <c r="R530" i="63" s="1"/>
  <c r="S530" i="63" s="1"/>
  <c r="V530" i="63" s="1"/>
  <c r="AK530" i="63"/>
  <c r="N529" i="63"/>
  <c r="L529" i="63"/>
  <c r="K529" i="63"/>
  <c r="AK529" i="63"/>
  <c r="O529" i="63"/>
  <c r="N508" i="63"/>
  <c r="O508" i="63"/>
  <c r="AK508" i="63"/>
  <c r="N495" i="63"/>
  <c r="R490" i="63"/>
  <c r="AA490" i="63"/>
  <c r="AB490" i="63" s="1"/>
  <c r="AD490" i="63" s="1"/>
  <c r="AF490" i="63" s="1"/>
  <c r="AH490" i="63" s="1"/>
  <c r="S485" i="63"/>
  <c r="T485" i="63" s="1"/>
  <c r="W485" i="63" s="1"/>
  <c r="AA485" i="63"/>
  <c r="AB485" i="63" s="1"/>
  <c r="AD485" i="63" s="1"/>
  <c r="AF485" i="63" s="1"/>
  <c r="AH485" i="63" s="1"/>
  <c r="N483" i="63"/>
  <c r="AK483" i="63"/>
  <c r="AK488" i="63" s="1"/>
  <c r="K483" i="63"/>
  <c r="O483" i="63"/>
  <c r="O488" i="63" s="1"/>
  <c r="J488" i="63"/>
  <c r="AA482" i="63"/>
  <c r="AB482" i="63" s="1"/>
  <c r="AD482" i="63" s="1"/>
  <c r="AF482" i="63" s="1"/>
  <c r="AH482" i="63" s="1"/>
  <c r="R482" i="63"/>
  <c r="S482" i="63" s="1"/>
  <c r="V482" i="63" s="1"/>
  <c r="O477" i="63"/>
  <c r="R360" i="63"/>
  <c r="O366" i="63"/>
  <c r="AA360" i="63"/>
  <c r="AB360" i="63" s="1"/>
  <c r="AD360" i="63" s="1"/>
  <c r="AF360" i="63" s="1"/>
  <c r="AH360" i="63" s="1"/>
  <c r="AK261" i="63"/>
  <c r="R467" i="63"/>
  <c r="V412" i="63"/>
  <c r="AB564" i="77"/>
  <c r="AC564" i="77" s="1"/>
  <c r="R464" i="63"/>
  <c r="S641" i="77"/>
  <c r="T641" i="77" s="1"/>
  <c r="W641" i="77" s="1"/>
  <c r="AA792" i="63"/>
  <c r="AB792" i="63" s="1"/>
  <c r="AA724" i="63"/>
  <c r="AB724" i="63" s="1"/>
  <c r="R615" i="63"/>
  <c r="S615" i="63" s="1"/>
  <c r="V615" i="63" s="1"/>
  <c r="U103" i="75"/>
  <c r="S252" i="77"/>
  <c r="S191" i="77"/>
  <c r="S619" i="77"/>
  <c r="T619" i="77" s="1"/>
  <c r="W619" i="77" s="1"/>
  <c r="AB273" i="77"/>
  <c r="AC273" i="77" s="1"/>
  <c r="AE273" i="77" s="1"/>
  <c r="AG273" i="77" s="1"/>
  <c r="AI273" i="77" s="1"/>
  <c r="S269" i="77"/>
  <c r="T269" i="77" s="1"/>
  <c r="W269" i="77" s="1"/>
  <c r="AB269" i="77"/>
  <c r="AC269" i="77" s="1"/>
  <c r="AE269" i="77" s="1"/>
  <c r="AG269" i="77" s="1"/>
  <c r="AI269" i="77" s="1"/>
  <c r="AB323" i="77"/>
  <c r="AC323" i="77" s="1"/>
  <c r="S323" i="77"/>
  <c r="T323" i="77" s="1"/>
  <c r="W323" i="77" s="1"/>
  <c r="AA729" i="63"/>
  <c r="AB729" i="63" s="1"/>
  <c r="R729" i="63"/>
  <c r="S729" i="63" s="1"/>
  <c r="V729" i="63" s="1"/>
  <c r="AA575" i="63"/>
  <c r="AB575" i="63" s="1"/>
  <c r="AA539" i="63"/>
  <c r="AB539" i="63" s="1"/>
  <c r="R539" i="63"/>
  <c r="S539" i="63" s="1"/>
  <c r="V539" i="63" s="1"/>
  <c r="P307" i="77"/>
  <c r="S34" i="77"/>
  <c r="T32" i="77"/>
  <c r="W348" i="77"/>
  <c r="T359" i="77"/>
  <c r="AA584" i="63"/>
  <c r="AB584" i="63" s="1"/>
  <c r="R584" i="63"/>
  <c r="S584" i="63" s="1"/>
  <c r="V584" i="63" s="1"/>
  <c r="R593" i="63"/>
  <c r="S593" i="63" s="1"/>
  <c r="V593" i="63" s="1"/>
  <c r="AA593" i="63"/>
  <c r="AB593" i="63" s="1"/>
  <c r="AB770" i="63"/>
  <c r="AC770" i="63" s="1"/>
  <c r="S770" i="63"/>
  <c r="T770" i="63" s="1"/>
  <c r="W770" i="63" s="1"/>
  <c r="N506" i="63"/>
  <c r="AK506" i="63"/>
  <c r="K506" i="63"/>
  <c r="O506" i="63"/>
  <c r="R506" i="63" s="1"/>
  <c r="S506" i="63" s="1"/>
  <c r="V506" i="63" s="1"/>
  <c r="R330" i="63"/>
  <c r="S330" i="63" s="1"/>
  <c r="V330" i="63" s="1"/>
  <c r="AA330" i="63"/>
  <c r="AB330" i="63" s="1"/>
  <c r="AD330" i="63" s="1"/>
  <c r="AF330" i="63" s="1"/>
  <c r="AH330" i="63" s="1"/>
  <c r="R314" i="63"/>
  <c r="S314" i="63" s="1"/>
  <c r="V314" i="63" s="1"/>
  <c r="AA314" i="63"/>
  <c r="AB314" i="63" s="1"/>
  <c r="AD314" i="63" s="1"/>
  <c r="AF314" i="63" s="1"/>
  <c r="AH314" i="63" s="1"/>
  <c r="AA283" i="63"/>
  <c r="AB283" i="63" s="1"/>
  <c r="N284" i="63"/>
  <c r="R283" i="63"/>
  <c r="R515" i="63"/>
  <c r="S515" i="63" s="1"/>
  <c r="V515" i="63" s="1"/>
  <c r="AK860" i="63"/>
  <c r="AA734" i="63"/>
  <c r="AB734" i="63" s="1"/>
  <c r="AA788" i="63"/>
  <c r="AB788" i="63" s="1"/>
  <c r="AJ380" i="77"/>
  <c r="AA560" i="63"/>
  <c r="AB560" i="63" s="1"/>
  <c r="AA662" i="63"/>
  <c r="AB662" i="63" s="1"/>
  <c r="AB191" i="77"/>
  <c r="AC191" i="77" s="1"/>
  <c r="AB732" i="77"/>
  <c r="AC732" i="77" s="1"/>
  <c r="AB719" i="77"/>
  <c r="AC719" i="77" s="1"/>
  <c r="AB714" i="77"/>
  <c r="AC714" i="77" s="1"/>
  <c r="S533" i="77"/>
  <c r="T533" i="77" s="1"/>
  <c r="W533" i="77" s="1"/>
  <c r="AB485" i="77"/>
  <c r="AC485" i="77" s="1"/>
  <c r="AB483" i="77"/>
  <c r="AC483" i="77" s="1"/>
  <c r="S320" i="77"/>
  <c r="O344" i="77"/>
  <c r="X71" i="75"/>
  <c r="U72" i="75"/>
  <c r="R637" i="63"/>
  <c r="S637" i="63" s="1"/>
  <c r="V637" i="63" s="1"/>
  <c r="AA637" i="63"/>
  <c r="AB637" i="63" s="1"/>
  <c r="K508" i="63"/>
  <c r="AB620" i="77"/>
  <c r="AC620" i="77" s="1"/>
  <c r="AB587" i="77"/>
  <c r="AC587" i="77" s="1"/>
  <c r="S638" i="77"/>
  <c r="T638" i="77" s="1"/>
  <c r="W638" i="77" s="1"/>
  <c r="AB558" i="77"/>
  <c r="AC558" i="77" s="1"/>
  <c r="AB556" i="77"/>
  <c r="AC556" i="77" s="1"/>
  <c r="S690" i="77"/>
  <c r="T690" i="77" s="1"/>
  <c r="W690" i="77" s="1"/>
  <c r="AB585" i="77"/>
  <c r="AC585" i="77" s="1"/>
  <c r="S375" i="77"/>
  <c r="T375" i="77" s="1"/>
  <c r="W375" i="77" s="1"/>
  <c r="S272" i="77"/>
  <c r="T272" i="77" s="1"/>
  <c r="W272" i="77" s="1"/>
  <c r="S261" i="77"/>
  <c r="T261" i="77" s="1"/>
  <c r="W261" i="77" s="1"/>
  <c r="AB255" i="77"/>
  <c r="AC255" i="77" s="1"/>
  <c r="V32" i="65"/>
  <c r="V33" i="65" s="1"/>
  <c r="U33" i="65"/>
  <c r="R814" i="63"/>
  <c r="S814" i="63" s="1"/>
  <c r="V814" i="63" s="1"/>
  <c r="R557" i="63"/>
  <c r="S557" i="63" s="1"/>
  <c r="V557" i="63" s="1"/>
  <c r="AA557" i="63"/>
  <c r="AB557" i="63" s="1"/>
  <c r="AA521" i="63"/>
  <c r="AB521" i="63" s="1"/>
  <c r="J51" i="73"/>
  <c r="J44" i="73"/>
  <c r="J53" i="73"/>
  <c r="J52" i="73"/>
  <c r="AB663" i="77"/>
  <c r="AC663" i="77" s="1"/>
  <c r="S554" i="77"/>
  <c r="T554" i="77" s="1"/>
  <c r="W554" i="77" s="1"/>
  <c r="S545" i="77"/>
  <c r="T545" i="77" s="1"/>
  <c r="W545" i="77" s="1"/>
  <c r="AB479" i="77"/>
  <c r="AC479" i="77" s="1"/>
  <c r="AB271" i="77"/>
  <c r="AC271" i="77" s="1"/>
  <c r="AE271" i="77" s="1"/>
  <c r="AG271" i="77" s="1"/>
  <c r="AI271" i="77" s="1"/>
  <c r="AJ268" i="77" s="1"/>
  <c r="AB126" i="77"/>
  <c r="AC126" i="77" s="1"/>
  <c r="AA629" i="63"/>
  <c r="AB629" i="63" s="1"/>
  <c r="R629" i="63"/>
  <c r="S629" i="63" s="1"/>
  <c r="V629" i="63" s="1"/>
  <c r="S267" i="77"/>
  <c r="T267" i="77" s="1"/>
  <c r="W267" i="77" s="1"/>
  <c r="U155" i="75"/>
  <c r="R571" i="63"/>
  <c r="S571" i="63" s="1"/>
  <c r="V571" i="63" s="1"/>
  <c r="R534" i="63"/>
  <c r="S534" i="63" s="1"/>
  <c r="V534" i="63" s="1"/>
  <c r="R300" i="63"/>
  <c r="S300" i="63" s="1"/>
  <c r="V300" i="63" s="1"/>
  <c r="AA300" i="63"/>
  <c r="AB300" i="63" s="1"/>
  <c r="AD300" i="63" s="1"/>
  <c r="AF300" i="63" s="1"/>
  <c r="AH300" i="63" s="1"/>
  <c r="AI296" i="63" s="1"/>
  <c r="R604" i="63"/>
  <c r="S604" i="63" s="1"/>
  <c r="V604" i="63" s="1"/>
  <c r="R654" i="63"/>
  <c r="S654" i="63" s="1"/>
  <c r="V654" i="63" s="1"/>
  <c r="AA765" i="63"/>
  <c r="AB765" i="63" s="1"/>
  <c r="R765" i="63"/>
  <c r="S765" i="63" s="1"/>
  <c r="V765" i="63" s="1"/>
  <c r="S946" i="63"/>
  <c r="T946" i="63" s="1"/>
  <c r="W946" i="63" s="1"/>
  <c r="AB946" i="63"/>
  <c r="AC946" i="63" s="1"/>
  <c r="AE946" i="63" s="1"/>
  <c r="AG946" i="63" s="1"/>
  <c r="AI946" i="63" s="1"/>
  <c r="AJ946" i="63" s="1"/>
  <c r="S942" i="63"/>
  <c r="T942" i="63" s="1"/>
  <c r="W942" i="63" s="1"/>
  <c r="AB942" i="63"/>
  <c r="AC942" i="63" s="1"/>
  <c r="AE942" i="63" s="1"/>
  <c r="AG942" i="63" s="1"/>
  <c r="AI942" i="63" s="1"/>
  <c r="AJ942" i="63" s="1"/>
  <c r="S938" i="63"/>
  <c r="T938" i="63" s="1"/>
  <c r="W938" i="63" s="1"/>
  <c r="AB938" i="63"/>
  <c r="AC938" i="63" s="1"/>
  <c r="AE938" i="63" s="1"/>
  <c r="AG938" i="63" s="1"/>
  <c r="AI938" i="63" s="1"/>
  <c r="AJ938" i="63" s="1"/>
  <c r="S934" i="63"/>
  <c r="T934" i="63" s="1"/>
  <c r="W934" i="63" s="1"/>
  <c r="AB934" i="63"/>
  <c r="AC934" i="63" s="1"/>
  <c r="AE934" i="63" s="1"/>
  <c r="AG934" i="63" s="1"/>
  <c r="AI934" i="63" s="1"/>
  <c r="AJ934" i="63" s="1"/>
  <c r="R925" i="63"/>
  <c r="S925" i="63" s="1"/>
  <c r="V925" i="63" s="1"/>
  <c r="AA925" i="63"/>
  <c r="AB925" i="63" s="1"/>
  <c r="R905" i="63"/>
  <c r="S905" i="63" s="1"/>
  <c r="V905" i="63" s="1"/>
  <c r="AA905" i="63"/>
  <c r="AB905" i="63" s="1"/>
  <c r="O953" i="63"/>
  <c r="R896" i="63"/>
  <c r="S896" i="63" s="1"/>
  <c r="V896" i="63" s="1"/>
  <c r="AA896" i="63"/>
  <c r="AB896" i="63" s="1"/>
  <c r="R886" i="63"/>
  <c r="S886" i="63" s="1"/>
  <c r="V886" i="63" s="1"/>
  <c r="N953" i="63"/>
  <c r="S882" i="63"/>
  <c r="T882" i="63" s="1"/>
  <c r="W882" i="63" s="1"/>
  <c r="S874" i="63"/>
  <c r="T874" i="63" s="1"/>
  <c r="W874" i="63" s="1"/>
  <c r="AA848" i="63"/>
  <c r="AB848" i="63" s="1"/>
  <c r="R848" i="63"/>
  <c r="S848" i="63" s="1"/>
  <c r="V848" i="63" s="1"/>
  <c r="AA828" i="63"/>
  <c r="AB828" i="63" s="1"/>
  <c r="R828" i="63"/>
  <c r="S828" i="63" s="1"/>
  <c r="V828" i="63" s="1"/>
  <c r="K818" i="63"/>
  <c r="N818" i="63"/>
  <c r="L791" i="63"/>
  <c r="O791" i="63"/>
  <c r="K791" i="63"/>
  <c r="AK791" i="63"/>
  <c r="L600" i="63"/>
  <c r="K600" i="63"/>
  <c r="AK600" i="63"/>
  <c r="L595" i="63"/>
  <c r="AK595" i="63"/>
  <c r="O545" i="63"/>
  <c r="N545" i="63"/>
  <c r="K135" i="63"/>
  <c r="L135" i="63"/>
  <c r="J139" i="63"/>
  <c r="N135" i="63"/>
  <c r="AA135" i="63" s="1"/>
  <c r="AB135" i="63" s="1"/>
  <c r="N126" i="63"/>
  <c r="AK126" i="63"/>
  <c r="R543" i="63"/>
  <c r="S543" i="63" s="1"/>
  <c r="V543" i="63" s="1"/>
  <c r="AA574" i="63"/>
  <c r="AB574" i="63" s="1"/>
  <c r="AA886" i="63"/>
  <c r="AB886" i="63" s="1"/>
  <c r="AA136" i="63"/>
  <c r="AB136" i="63" s="1"/>
  <c r="R287" i="63"/>
  <c r="S287" i="63" s="1"/>
  <c r="V287" i="63" s="1"/>
  <c r="AK146" i="63"/>
  <c r="R578" i="63"/>
  <c r="S578" i="63" s="1"/>
  <c r="V578" i="63" s="1"/>
  <c r="AA586" i="63"/>
  <c r="AB586" i="63" s="1"/>
  <c r="R586" i="63"/>
  <c r="S586" i="63" s="1"/>
  <c r="V586" i="63" s="1"/>
  <c r="N595" i="63"/>
  <c r="AA628" i="63"/>
  <c r="AB628" i="63" s="1"/>
  <c r="N791" i="63"/>
  <c r="AA791" i="63" s="1"/>
  <c r="AB791" i="63" s="1"/>
  <c r="N13" i="46"/>
  <c r="S948" i="63"/>
  <c r="T948" i="63" s="1"/>
  <c r="W948" i="63" s="1"/>
  <c r="S876" i="63"/>
  <c r="T876" i="63" s="1"/>
  <c r="W876" i="63" s="1"/>
  <c r="O839" i="63"/>
  <c r="K839" i="63"/>
  <c r="J860" i="63"/>
  <c r="N839" i="63"/>
  <c r="R837" i="63"/>
  <c r="S837" i="63" s="1"/>
  <c r="V837" i="63" s="1"/>
  <c r="AA837" i="63"/>
  <c r="AB837" i="63" s="1"/>
  <c r="L792" i="63"/>
  <c r="K792" i="63"/>
  <c r="AK792" i="63"/>
  <c r="L735" i="63"/>
  <c r="K735" i="63"/>
  <c r="N735" i="63"/>
  <c r="AA735" i="63" s="1"/>
  <c r="AB735" i="63" s="1"/>
  <c r="L728" i="63"/>
  <c r="O728" i="63"/>
  <c r="K728" i="63"/>
  <c r="AK728" i="63"/>
  <c r="N718" i="63"/>
  <c r="K718" i="63"/>
  <c r="O718" i="63"/>
  <c r="N716" i="63"/>
  <c r="J759" i="63"/>
  <c r="O716" i="63"/>
  <c r="L678" i="63"/>
  <c r="O678" i="63"/>
  <c r="AK678" i="63"/>
  <c r="L670" i="63"/>
  <c r="AK670" i="63"/>
  <c r="O670" i="63"/>
  <c r="K645" i="63"/>
  <c r="L645" i="63"/>
  <c r="AK645" i="63"/>
  <c r="K633" i="63"/>
  <c r="L633" i="63"/>
  <c r="AK633" i="63"/>
  <c r="K618" i="63"/>
  <c r="L618" i="63"/>
  <c r="AK618" i="63"/>
  <c r="K602" i="63"/>
  <c r="L602" i="63"/>
  <c r="O602" i="63"/>
  <c r="AK602" i="63"/>
  <c r="K576" i="63"/>
  <c r="L576" i="63"/>
  <c r="N576" i="63"/>
  <c r="K567" i="63"/>
  <c r="AK567" i="63"/>
  <c r="K564" i="63"/>
  <c r="N564" i="63"/>
  <c r="K560" i="63"/>
  <c r="AK560" i="63"/>
  <c r="L554" i="63"/>
  <c r="N554" i="63"/>
  <c r="R554" i="63" s="1"/>
  <c r="S554" i="63" s="1"/>
  <c r="V554" i="63" s="1"/>
  <c r="AA179" i="63"/>
  <c r="AB179" i="63" s="1"/>
  <c r="R179" i="63"/>
  <c r="S179" i="63" s="1"/>
  <c r="V179" i="63" s="1"/>
  <c r="AA169" i="63"/>
  <c r="AB169" i="63" s="1"/>
  <c r="R169" i="63"/>
  <c r="S169" i="63" s="1"/>
  <c r="V169" i="63" s="1"/>
  <c r="R165" i="63"/>
  <c r="S165" i="63" s="1"/>
  <c r="V165" i="63" s="1"/>
  <c r="N185" i="63"/>
  <c r="AA897" i="63"/>
  <c r="AB897" i="63" s="1"/>
  <c r="O818" i="63"/>
  <c r="N600" i="63"/>
  <c r="R600" i="63" s="1"/>
  <c r="S600" i="63" s="1"/>
  <c r="V600" i="63" s="1"/>
  <c r="AA616" i="63"/>
  <c r="AB616" i="63" s="1"/>
  <c r="AK818" i="63"/>
  <c r="R907" i="63"/>
  <c r="S907" i="63" s="1"/>
  <c r="V907" i="63" s="1"/>
  <c r="AA907" i="63"/>
  <c r="AB907" i="63" s="1"/>
  <c r="AA864" i="63"/>
  <c r="AB864" i="63" s="1"/>
  <c r="R864" i="63"/>
  <c r="S864" i="63" s="1"/>
  <c r="V864" i="63" s="1"/>
  <c r="K840" i="63"/>
  <c r="N840" i="63"/>
  <c r="R840" i="63" s="1"/>
  <c r="S840" i="63" s="1"/>
  <c r="V840" i="63" s="1"/>
  <c r="K816" i="63"/>
  <c r="L816" i="63"/>
  <c r="N816" i="63"/>
  <c r="O816" i="63"/>
  <c r="S801" i="63"/>
  <c r="T801" i="63" s="1"/>
  <c r="W801" i="63" s="1"/>
  <c r="AB801" i="63"/>
  <c r="AC801" i="63" s="1"/>
  <c r="AA749" i="63"/>
  <c r="AB749" i="63" s="1"/>
  <c r="R749" i="63"/>
  <c r="S749" i="63" s="1"/>
  <c r="V749" i="63" s="1"/>
  <c r="R603" i="63"/>
  <c r="S603" i="63" s="1"/>
  <c r="V603" i="63" s="1"/>
  <c r="R636" i="63"/>
  <c r="S636" i="63" s="1"/>
  <c r="V636" i="63" s="1"/>
  <c r="AA115" i="63"/>
  <c r="AB115" i="63" s="1"/>
  <c r="AA556" i="63"/>
  <c r="AB556" i="63" s="1"/>
  <c r="R897" i="63"/>
  <c r="S897" i="63" s="1"/>
  <c r="V897" i="63" s="1"/>
  <c r="R838" i="63"/>
  <c r="S838" i="63" s="1"/>
  <c r="V838" i="63" s="1"/>
  <c r="K819" i="63"/>
  <c r="AK819" i="63"/>
  <c r="K731" i="63"/>
  <c r="L731" i="63"/>
  <c r="R680" i="63"/>
  <c r="S680" i="63" s="1"/>
  <c r="V680" i="63" s="1"/>
  <c r="K646" i="63"/>
  <c r="L646" i="63"/>
  <c r="K555" i="63"/>
  <c r="L555" i="63"/>
  <c r="AA486" i="63"/>
  <c r="AB486" i="63" s="1"/>
  <c r="AD486" i="63" s="1"/>
  <c r="AF486" i="63" s="1"/>
  <c r="AH486" i="63" s="1"/>
  <c r="AA364" i="63"/>
  <c r="AB364" i="63" s="1"/>
  <c r="R332" i="63"/>
  <c r="S332" i="63" s="1"/>
  <c r="V332" i="63" s="1"/>
  <c r="AA290" i="63"/>
  <c r="AB290" i="63" s="1"/>
  <c r="AD290" i="63" s="1"/>
  <c r="AF290" i="63" s="1"/>
  <c r="AH290" i="63" s="1"/>
  <c r="AI303" i="63" s="1"/>
  <c r="S274" i="63"/>
  <c r="T274" i="63" s="1"/>
  <c r="W274" i="63" s="1"/>
  <c r="S259" i="63"/>
  <c r="T259" i="63" s="1"/>
  <c r="W259" i="63" s="1"/>
  <c r="R33" i="63"/>
  <c r="D15" i="46"/>
  <c r="H13" i="55"/>
  <c r="AB947" i="63"/>
  <c r="AC947" i="63" s="1"/>
  <c r="AE947" i="63" s="1"/>
  <c r="AG947" i="63" s="1"/>
  <c r="AI947" i="63" s="1"/>
  <c r="AJ947" i="63" s="1"/>
  <c r="S944" i="63"/>
  <c r="T944" i="63" s="1"/>
  <c r="W944" i="63" s="1"/>
  <c r="S940" i="63"/>
  <c r="T940" i="63" s="1"/>
  <c r="W940" i="63" s="1"/>
  <c r="R932" i="63"/>
  <c r="S932" i="63" s="1"/>
  <c r="V932" i="63" s="1"/>
  <c r="AA917" i="63"/>
  <c r="AB917" i="63" s="1"/>
  <c r="AA916" i="63"/>
  <c r="AB916" i="63" s="1"/>
  <c r="R898" i="63"/>
  <c r="S898" i="63" s="1"/>
  <c r="V898" i="63" s="1"/>
  <c r="R894" i="63"/>
  <c r="S894" i="63" s="1"/>
  <c r="V894" i="63" s="1"/>
  <c r="S858" i="63"/>
  <c r="T858" i="63" s="1"/>
  <c r="W858" i="63" s="1"/>
  <c r="R845" i="63"/>
  <c r="S845" i="63" s="1"/>
  <c r="V845" i="63" s="1"/>
  <c r="K813" i="63"/>
  <c r="L813" i="63"/>
  <c r="L732" i="63"/>
  <c r="K732" i="63"/>
  <c r="L724" i="63"/>
  <c r="K724" i="63"/>
  <c r="K713" i="63"/>
  <c r="N713" i="63"/>
  <c r="K712" i="63"/>
  <c r="AK712" i="63"/>
  <c r="S686" i="63"/>
  <c r="T686" i="63" s="1"/>
  <c r="W686" i="63" s="1"/>
  <c r="L664" i="63"/>
  <c r="K664" i="63"/>
  <c r="K662" i="63"/>
  <c r="L651" i="63"/>
  <c r="L639" i="63"/>
  <c r="K639" i="63"/>
  <c r="K622" i="63"/>
  <c r="L622" i="63"/>
  <c r="L591" i="63"/>
  <c r="K556" i="63"/>
  <c r="L556" i="63"/>
  <c r="L535" i="63"/>
  <c r="R513" i="63"/>
  <c r="S513" i="63" s="1"/>
  <c r="V513" i="63" s="1"/>
  <c r="AB398" i="63"/>
  <c r="AC398" i="63" s="1"/>
  <c r="K309" i="63"/>
  <c r="N309" i="63"/>
  <c r="AA309" i="63" s="1"/>
  <c r="AB309" i="63" s="1"/>
  <c r="AD309" i="63" s="1"/>
  <c r="AF309" i="63" s="1"/>
  <c r="AH309" i="63" s="1"/>
  <c r="AA295" i="63"/>
  <c r="AB295" i="63" s="1"/>
  <c r="AD295" i="63" s="1"/>
  <c r="AF295" i="63" s="1"/>
  <c r="AH295" i="63" s="1"/>
  <c r="AI294" i="63" s="1"/>
  <c r="AA277" i="63"/>
  <c r="AB277" i="63" s="1"/>
  <c r="AD277" i="63" s="1"/>
  <c r="AF277" i="63" s="1"/>
  <c r="AH277" i="63" s="1"/>
  <c r="AI410" i="63" s="1"/>
  <c r="AA239" i="63"/>
  <c r="AB239" i="63" s="1"/>
  <c r="AA236" i="63"/>
  <c r="AB236" i="63" s="1"/>
  <c r="R216" i="63"/>
  <c r="S216" i="63" s="1"/>
  <c r="V216" i="63" s="1"/>
  <c r="AA171" i="63"/>
  <c r="AB171" i="63" s="1"/>
  <c r="R66" i="63"/>
  <c r="S66" i="63" s="1"/>
  <c r="V66" i="63" s="1"/>
  <c r="U66" i="65"/>
  <c r="V66" i="65" s="1"/>
  <c r="AK439" i="63"/>
  <c r="AA226" i="63"/>
  <c r="AB226" i="63" s="1"/>
  <c r="AA518" i="63"/>
  <c r="AB518" i="63" s="1"/>
  <c r="AA727" i="63"/>
  <c r="AB727" i="63" s="1"/>
  <c r="R644" i="63"/>
  <c r="S644" i="63" s="1"/>
  <c r="V644" i="63" s="1"/>
  <c r="R659" i="63"/>
  <c r="S659" i="63" s="1"/>
  <c r="V659" i="63" s="1"/>
  <c r="R779" i="63"/>
  <c r="S779" i="63" s="1"/>
  <c r="V779" i="63" s="1"/>
  <c r="P28" i="73"/>
  <c r="J49" i="73" s="1"/>
  <c r="E15" i="55"/>
  <c r="R929" i="63"/>
  <c r="S929" i="63" s="1"/>
  <c r="V929" i="63" s="1"/>
  <c r="R909" i="63"/>
  <c r="S909" i="63" s="1"/>
  <c r="V909" i="63" s="1"/>
  <c r="AA908" i="63"/>
  <c r="AB908" i="63" s="1"/>
  <c r="AA901" i="63"/>
  <c r="AB901" i="63" s="1"/>
  <c r="AA887" i="63"/>
  <c r="AB887" i="63" s="1"/>
  <c r="AA832" i="63"/>
  <c r="AB832" i="63" s="1"/>
  <c r="K786" i="63"/>
  <c r="AK786" i="63"/>
  <c r="K657" i="63"/>
  <c r="L657" i="63"/>
  <c r="K640" i="63"/>
  <c r="L640" i="63"/>
  <c r="K624" i="63"/>
  <c r="L624" i="63"/>
  <c r="K584" i="63"/>
  <c r="L584" i="63"/>
  <c r="L527" i="63"/>
  <c r="K527" i="63"/>
  <c r="S457" i="63"/>
  <c r="T457" i="63" s="1"/>
  <c r="K429" i="63"/>
  <c r="L429" i="63"/>
  <c r="AA345" i="63"/>
  <c r="AB345" i="63" s="1"/>
  <c r="R159" i="63"/>
  <c r="S159" i="63" s="1"/>
  <c r="V159" i="63" s="1"/>
  <c r="R155" i="63"/>
  <c r="S155" i="63" s="1"/>
  <c r="V155" i="63" s="1"/>
  <c r="AA142" i="63"/>
  <c r="AB142" i="63" s="1"/>
  <c r="AB110" i="63"/>
  <c r="AC110" i="63" s="1"/>
  <c r="AE110" i="63" s="1"/>
  <c r="AG110" i="63" s="1"/>
  <c r="AI110" i="63" s="1"/>
  <c r="AJ110" i="63" s="1"/>
  <c r="R88" i="63"/>
  <c r="S88" i="63" s="1"/>
  <c r="V88" i="63" s="1"/>
  <c r="AA87" i="63"/>
  <c r="AB87" i="63" s="1"/>
  <c r="S78" i="63"/>
  <c r="T78" i="63" s="1"/>
  <c r="W78" i="63" s="1"/>
  <c r="AA45" i="63"/>
  <c r="AB45" i="63" s="1"/>
  <c r="R21" i="63"/>
  <c r="U111" i="65"/>
  <c r="V111" i="65" s="1"/>
  <c r="T18" i="69"/>
  <c r="U18" i="69" s="1"/>
  <c r="X18" i="69"/>
  <c r="Y18" i="69" s="1"/>
  <c r="AA18" i="69" s="1"/>
  <c r="AC18" i="69" s="1"/>
  <c r="AE18" i="69" s="1"/>
  <c r="T299" i="77"/>
  <c r="U299" i="77" s="1"/>
  <c r="X299" i="77" s="1"/>
  <c r="AK809" i="63"/>
  <c r="S754" i="63"/>
  <c r="T754" i="63" s="1"/>
  <c r="W754" i="63" s="1"/>
  <c r="S753" i="63"/>
  <c r="T753" i="63" s="1"/>
  <c r="W753" i="63" s="1"/>
  <c r="R747" i="63"/>
  <c r="S747" i="63" s="1"/>
  <c r="V747" i="63" s="1"/>
  <c r="N714" i="63"/>
  <c r="S703" i="63"/>
  <c r="T703" i="63" s="1"/>
  <c r="W703" i="63" s="1"/>
  <c r="S699" i="63"/>
  <c r="T699" i="63" s="1"/>
  <c r="W699" i="63" s="1"/>
  <c r="L634" i="63"/>
  <c r="K562" i="63"/>
  <c r="K551" i="63"/>
  <c r="R427" i="63"/>
  <c r="S427" i="63" s="1"/>
  <c r="V427" i="63" s="1"/>
  <c r="AK191" i="63"/>
  <c r="H15" i="67"/>
  <c r="D15" i="67"/>
  <c r="E15" i="72"/>
  <c r="M15" i="72"/>
  <c r="L22" i="77"/>
  <c r="R798" i="63"/>
  <c r="S798" i="63" s="1"/>
  <c r="V798" i="63" s="1"/>
  <c r="AA795" i="63"/>
  <c r="AB795" i="63" s="1"/>
  <c r="AD795" i="63" s="1"/>
  <c r="AF795" i="63" s="1"/>
  <c r="AH795" i="63" s="1"/>
  <c r="S706" i="63"/>
  <c r="T706" i="63" s="1"/>
  <c r="W706" i="63" s="1"/>
  <c r="S702" i="63"/>
  <c r="T702" i="63" s="1"/>
  <c r="W702" i="63" s="1"/>
  <c r="S698" i="63"/>
  <c r="T698" i="63" s="1"/>
  <c r="W698" i="63" s="1"/>
  <c r="S693" i="63"/>
  <c r="T693" i="63" s="1"/>
  <c r="W693" i="63" s="1"/>
  <c r="R681" i="63"/>
  <c r="S681" i="63" s="1"/>
  <c r="V681" i="63" s="1"/>
  <c r="AA605" i="63"/>
  <c r="AB605" i="63" s="1"/>
  <c r="R597" i="63"/>
  <c r="S597" i="63" s="1"/>
  <c r="V597" i="63" s="1"/>
  <c r="AA472" i="63"/>
  <c r="AB472" i="63" s="1"/>
  <c r="AD472" i="63" s="1"/>
  <c r="AF472" i="63" s="1"/>
  <c r="AH472" i="63" s="1"/>
  <c r="S463" i="63"/>
  <c r="T463" i="63" s="1"/>
  <c r="W463" i="63" s="1"/>
  <c r="S461" i="63"/>
  <c r="T461" i="63" s="1"/>
  <c r="AA455" i="63"/>
  <c r="AB455" i="63" s="1"/>
  <c r="AD455" i="63" s="1"/>
  <c r="AF455" i="63" s="1"/>
  <c r="AH455" i="63" s="1"/>
  <c r="AA451" i="63"/>
  <c r="AB451" i="63" s="1"/>
  <c r="AD451" i="63" s="1"/>
  <c r="AF451" i="63" s="1"/>
  <c r="AH451" i="63" s="1"/>
  <c r="AA448" i="63"/>
  <c r="AB448" i="63" s="1"/>
  <c r="AD448" i="63" s="1"/>
  <c r="AF448" i="63" s="1"/>
  <c r="AH448" i="63" s="1"/>
  <c r="AI445" i="63" s="1"/>
  <c r="AA442" i="63"/>
  <c r="AB442" i="63" s="1"/>
  <c r="AD442" i="63" s="1"/>
  <c r="AF442" i="63" s="1"/>
  <c r="AH442" i="63" s="1"/>
  <c r="AI432" i="63" s="1"/>
  <c r="AA408" i="63"/>
  <c r="AB408" i="63" s="1"/>
  <c r="AD408" i="63" s="1"/>
  <c r="AF408" i="63" s="1"/>
  <c r="AH408" i="63" s="1"/>
  <c r="AI404" i="63" s="1"/>
  <c r="AA405" i="63"/>
  <c r="AB405" i="63" s="1"/>
  <c r="AD405" i="63" s="1"/>
  <c r="AF405" i="63" s="1"/>
  <c r="AH405" i="63" s="1"/>
  <c r="AI401" i="63" s="1"/>
  <c r="R402" i="63"/>
  <c r="S402" i="63" s="1"/>
  <c r="V402" i="63" s="1"/>
  <c r="R381" i="63"/>
  <c r="S381" i="63" s="1"/>
  <c r="V381" i="63" s="1"/>
  <c r="S355" i="63"/>
  <c r="T355" i="63" s="1"/>
  <c r="W355" i="63" s="1"/>
  <c r="AB353" i="63"/>
  <c r="AC353" i="63" s="1"/>
  <c r="R340" i="63"/>
  <c r="S340" i="63" s="1"/>
  <c r="V340" i="63" s="1"/>
  <c r="AA293" i="63"/>
  <c r="AB293" i="63" s="1"/>
  <c r="AD293" i="63" s="1"/>
  <c r="AF293" i="63" s="1"/>
  <c r="AH293" i="63" s="1"/>
  <c r="AI291" i="63" s="1"/>
  <c r="S243" i="63"/>
  <c r="T243" i="63" s="1"/>
  <c r="W243" i="63" s="1"/>
  <c r="AB237" i="63"/>
  <c r="AC237" i="63" s="1"/>
  <c r="R228" i="63"/>
  <c r="S228" i="63" s="1"/>
  <c r="V228" i="63" s="1"/>
  <c r="S190" i="63"/>
  <c r="T190" i="63" s="1"/>
  <c r="W190" i="63" s="1"/>
  <c r="AA165" i="63"/>
  <c r="AB165" i="63" s="1"/>
  <c r="R148" i="63"/>
  <c r="S148" i="63" s="1"/>
  <c r="V148" i="63" s="1"/>
  <c r="AA120" i="63"/>
  <c r="AB120" i="63" s="1"/>
  <c r="R94" i="63"/>
  <c r="S94" i="63" s="1"/>
  <c r="V94" i="63" s="1"/>
  <c r="AA84" i="63"/>
  <c r="AB84" i="63" s="1"/>
  <c r="AA83" i="63"/>
  <c r="AB83" i="63" s="1"/>
  <c r="R64" i="63"/>
  <c r="S64" i="63" s="1"/>
  <c r="V64" i="63" s="1"/>
  <c r="S43" i="63"/>
  <c r="T43" i="63" s="1"/>
  <c r="W43" i="63" s="1"/>
  <c r="AK41" i="63"/>
  <c r="AA28" i="63"/>
  <c r="AB28" i="63" s="1"/>
  <c r="R23" i="63"/>
  <c r="S23" i="63" s="1"/>
  <c r="V23" i="63" s="1"/>
  <c r="AK11" i="63"/>
  <c r="U113" i="65"/>
  <c r="V113" i="65" s="1"/>
  <c r="U54" i="65"/>
  <c r="V54" i="65" s="1"/>
  <c r="Y48" i="65"/>
  <c r="Z48" i="65" s="1"/>
  <c r="AB48" i="65" s="1"/>
  <c r="AD48" i="65" s="1"/>
  <c r="AF48" i="65" s="1"/>
  <c r="U47" i="65"/>
  <c r="V47" i="65" s="1"/>
  <c r="U41" i="65"/>
  <c r="V41" i="65" s="1"/>
  <c r="U35" i="65"/>
  <c r="V35" i="65" s="1"/>
  <c r="U27" i="65"/>
  <c r="V27" i="65" s="1"/>
  <c r="U22" i="65"/>
  <c r="V22" i="65" s="1"/>
  <c r="U18" i="65"/>
  <c r="V18" i="65" s="1"/>
  <c r="AB759" i="77"/>
  <c r="AC759" i="77" s="1"/>
  <c r="F15" i="72"/>
  <c r="J15" i="72"/>
  <c r="P28" i="77"/>
  <c r="S805" i="77"/>
  <c r="T805" i="77" s="1"/>
  <c r="W805" i="77" s="1"/>
  <c r="S809" i="77"/>
  <c r="T809" i="77" s="1"/>
  <c r="W809" i="77" s="1"/>
  <c r="U52" i="65"/>
  <c r="V52" i="65" s="1"/>
  <c r="U44" i="65"/>
  <c r="V44" i="65" s="1"/>
  <c r="U24" i="65"/>
  <c r="V24" i="65" s="1"/>
  <c r="U19" i="65"/>
  <c r="V19" i="65" s="1"/>
  <c r="U11" i="65"/>
  <c r="V11" i="65" s="1"/>
  <c r="G15" i="72"/>
  <c r="K15" i="72"/>
  <c r="S33" i="77"/>
  <c r="T33" i="77" s="1"/>
  <c r="W33" i="77" s="1"/>
  <c r="S47" i="77"/>
  <c r="AB310" i="77"/>
  <c r="AC310" i="77" s="1"/>
  <c r="P836" i="77"/>
  <c r="AB811" i="77"/>
  <c r="AC811" i="77" s="1"/>
  <c r="AC814" i="77"/>
  <c r="AD814" i="77" s="1"/>
  <c r="AF814" i="77" s="1"/>
  <c r="AH814" i="77" s="1"/>
  <c r="AJ814" i="77" s="1"/>
  <c r="AK814" i="77" s="1"/>
  <c r="AC816" i="77"/>
  <c r="AD816" i="77" s="1"/>
  <c r="AF816" i="77" s="1"/>
  <c r="AH816" i="77" s="1"/>
  <c r="AJ816" i="77" s="1"/>
  <c r="AK816" i="77" s="1"/>
  <c r="AC818" i="77"/>
  <c r="AD818" i="77" s="1"/>
  <c r="AF818" i="77" s="1"/>
  <c r="AH818" i="77" s="1"/>
  <c r="AJ818" i="77" s="1"/>
  <c r="AK818" i="77" s="1"/>
  <c r="AC822" i="77"/>
  <c r="AD822" i="77" s="1"/>
  <c r="AF822" i="77" s="1"/>
  <c r="AH822" i="77" s="1"/>
  <c r="AJ822" i="77" s="1"/>
  <c r="AK822" i="77" s="1"/>
  <c r="N358" i="63"/>
  <c r="AA14" i="63"/>
  <c r="AB14" i="63" s="1"/>
  <c r="AD14" i="63" s="1"/>
  <c r="AF14" i="63" s="1"/>
  <c r="AH14" i="63" s="1"/>
  <c r="AI14" i="63" s="1"/>
  <c r="V763" i="63"/>
  <c r="R736" i="63"/>
  <c r="S736" i="63" s="1"/>
  <c r="V736" i="63" s="1"/>
  <c r="AB573" i="77"/>
  <c r="AC573" i="77" s="1"/>
  <c r="AB540" i="77"/>
  <c r="AC540" i="77" s="1"/>
  <c r="S540" i="77"/>
  <c r="T540" i="77" s="1"/>
  <c r="W540" i="77" s="1"/>
  <c r="S689" i="77"/>
  <c r="T689" i="77" s="1"/>
  <c r="W689" i="77" s="1"/>
  <c r="AB683" i="77"/>
  <c r="AC683" i="77" s="1"/>
  <c r="S682" i="77"/>
  <c r="T682" i="77" s="1"/>
  <c r="W682" i="77" s="1"/>
  <c r="P702" i="77"/>
  <c r="AB535" i="77"/>
  <c r="AC535" i="77" s="1"/>
  <c r="AB533" i="77"/>
  <c r="AC533" i="77" s="1"/>
  <c r="AB531" i="77"/>
  <c r="AC531" i="77" s="1"/>
  <c r="AB529" i="77"/>
  <c r="AC529" i="77" s="1"/>
  <c r="AB513" i="77"/>
  <c r="AC513" i="77" s="1"/>
  <c r="AB481" i="77"/>
  <c r="AC481" i="77" s="1"/>
  <c r="AB477" i="77"/>
  <c r="AC477" i="77" s="1"/>
  <c r="S161" i="77"/>
  <c r="AI362" i="63"/>
  <c r="AI358" i="63"/>
  <c r="S732" i="77"/>
  <c r="T732" i="77" s="1"/>
  <c r="W732" i="77" s="1"/>
  <c r="O675" i="77"/>
  <c r="AB625" i="77"/>
  <c r="AC625" i="77" s="1"/>
  <c r="AB320" i="77"/>
  <c r="AC320" i="77" s="1"/>
  <c r="AE320" i="77" s="1"/>
  <c r="AG320" i="77" s="1"/>
  <c r="AI320" i="77" s="1"/>
  <c r="K159" i="75"/>
  <c r="R612" i="63"/>
  <c r="S612" i="63" s="1"/>
  <c r="V612" i="63" s="1"/>
  <c r="AA301" i="63"/>
  <c r="AB301" i="63" s="1"/>
  <c r="AD301" i="63" s="1"/>
  <c r="AF301" i="63" s="1"/>
  <c r="AH301" i="63" s="1"/>
  <c r="AI298" i="63" s="1"/>
  <c r="AI774" i="63"/>
  <c r="AI772" i="63"/>
  <c r="AA617" i="63"/>
  <c r="AB617" i="63" s="1"/>
  <c r="R666" i="63"/>
  <c r="S666" i="63" s="1"/>
  <c r="V666" i="63" s="1"/>
  <c r="R719" i="63"/>
  <c r="S719" i="63" s="1"/>
  <c r="V719" i="63" s="1"/>
  <c r="AA657" i="63"/>
  <c r="AB657" i="63" s="1"/>
  <c r="E101" i="32"/>
  <c r="H15" i="46"/>
  <c r="F15" i="46"/>
  <c r="S945" i="63"/>
  <c r="T945" i="63" s="1"/>
  <c r="W945" i="63" s="1"/>
  <c r="S943" i="63"/>
  <c r="T943" i="63" s="1"/>
  <c r="W943" i="63" s="1"/>
  <c r="S941" i="63"/>
  <c r="T941" i="63" s="1"/>
  <c r="W941" i="63" s="1"/>
  <c r="S939" i="63"/>
  <c r="T939" i="63" s="1"/>
  <c r="W939" i="63" s="1"/>
  <c r="S937" i="63"/>
  <c r="T937" i="63" s="1"/>
  <c r="W937" i="63" s="1"/>
  <c r="S935" i="63"/>
  <c r="T935" i="63" s="1"/>
  <c r="W935" i="63" s="1"/>
  <c r="S933" i="63"/>
  <c r="T933" i="63" s="1"/>
  <c r="W933" i="63" s="1"/>
  <c r="R931" i="63"/>
  <c r="S931" i="63" s="1"/>
  <c r="V931" i="63" s="1"/>
  <c r="AA930" i="63"/>
  <c r="AB930" i="63" s="1"/>
  <c r="R927" i="63"/>
  <c r="S927" i="63" s="1"/>
  <c r="V927" i="63" s="1"/>
  <c r="AA926" i="63"/>
  <c r="AB926" i="63" s="1"/>
  <c r="R923" i="63"/>
  <c r="S923" i="63" s="1"/>
  <c r="V923" i="63" s="1"/>
  <c r="AA921" i="63"/>
  <c r="AB921" i="63" s="1"/>
  <c r="R915" i="63"/>
  <c r="S915" i="63" s="1"/>
  <c r="V915" i="63" s="1"/>
  <c r="R910" i="63"/>
  <c r="S910" i="63" s="1"/>
  <c r="V910" i="63" s="1"/>
  <c r="AA904" i="63"/>
  <c r="AB904" i="63" s="1"/>
  <c r="R903" i="63"/>
  <c r="S903" i="63" s="1"/>
  <c r="V903" i="63" s="1"/>
  <c r="R902" i="63"/>
  <c r="S902" i="63" s="1"/>
  <c r="V902" i="63" s="1"/>
  <c r="R891" i="63"/>
  <c r="S891" i="63" s="1"/>
  <c r="V891" i="63" s="1"/>
  <c r="R890" i="63"/>
  <c r="R870" i="63"/>
  <c r="S870" i="63" s="1"/>
  <c r="V870" i="63" s="1"/>
  <c r="AK883" i="63"/>
  <c r="R867" i="63"/>
  <c r="S867" i="63" s="1"/>
  <c r="V867" i="63" s="1"/>
  <c r="R863" i="63"/>
  <c r="S856" i="63"/>
  <c r="T856" i="63" s="1"/>
  <c r="W856" i="63" s="1"/>
  <c r="AA855" i="63"/>
  <c r="AB855" i="63" s="1"/>
  <c r="R851" i="63"/>
  <c r="S851" i="63" s="1"/>
  <c r="V851" i="63" s="1"/>
  <c r="AA850" i="63"/>
  <c r="AB850" i="63" s="1"/>
  <c r="R842" i="63"/>
  <c r="S842" i="63" s="1"/>
  <c r="V842" i="63" s="1"/>
  <c r="L840" i="63"/>
  <c r="R833" i="63"/>
  <c r="S833" i="63" s="1"/>
  <c r="V833" i="63" s="1"/>
  <c r="L827" i="63"/>
  <c r="R826" i="63"/>
  <c r="S826" i="63" s="1"/>
  <c r="V826" i="63" s="1"/>
  <c r="R824" i="63"/>
  <c r="S824" i="63" s="1"/>
  <c r="V824" i="63" s="1"/>
  <c r="K822" i="63"/>
  <c r="L820" i="63"/>
  <c r="L818" i="63"/>
  <c r="S811" i="63"/>
  <c r="T811" i="63" s="1"/>
  <c r="W811" i="63" s="1"/>
  <c r="AA808" i="63"/>
  <c r="AB808" i="63" s="1"/>
  <c r="AB800" i="63"/>
  <c r="AC800" i="63" s="1"/>
  <c r="AA799" i="63"/>
  <c r="AB799" i="63" s="1"/>
  <c r="AA796" i="63"/>
  <c r="AB796" i="63" s="1"/>
  <c r="AA793" i="63"/>
  <c r="AB793" i="63" s="1"/>
  <c r="L786" i="63"/>
  <c r="AA778" i="63"/>
  <c r="AB778" i="63" s="1"/>
  <c r="R775" i="63"/>
  <c r="S775" i="63" s="1"/>
  <c r="V775" i="63" s="1"/>
  <c r="AB771" i="63"/>
  <c r="AC771" i="63" s="1"/>
  <c r="R748" i="63"/>
  <c r="S748" i="63" s="1"/>
  <c r="V748" i="63" s="1"/>
  <c r="L745" i="63"/>
  <c r="L741" i="63"/>
  <c r="K740" i="63"/>
  <c r="S695" i="63"/>
  <c r="T695" i="63" s="1"/>
  <c r="W695" i="63" s="1"/>
  <c r="AA692" i="63"/>
  <c r="AB692" i="63" s="1"/>
  <c r="S687" i="63"/>
  <c r="T687" i="63" s="1"/>
  <c r="W687" i="63" s="1"/>
  <c r="R683" i="63"/>
  <c r="S683" i="63" s="1"/>
  <c r="V683" i="63" s="1"/>
  <c r="R677" i="63"/>
  <c r="S677" i="63" s="1"/>
  <c r="V677" i="63" s="1"/>
  <c r="AA674" i="63"/>
  <c r="AB674" i="63" s="1"/>
  <c r="K659" i="63"/>
  <c r="K636" i="63"/>
  <c r="K629" i="63"/>
  <c r="K611" i="63"/>
  <c r="L604" i="63"/>
  <c r="L599" i="63"/>
  <c r="AA569" i="63"/>
  <c r="AB569" i="63" s="1"/>
  <c r="L560" i="63"/>
  <c r="AA548" i="63"/>
  <c r="AB548" i="63" s="1"/>
  <c r="L538" i="63"/>
  <c r="L528" i="63"/>
  <c r="R526" i="63"/>
  <c r="S526" i="63" s="1"/>
  <c r="V526" i="63" s="1"/>
  <c r="AK525" i="63"/>
  <c r="K525" i="63"/>
  <c r="L524" i="63"/>
  <c r="K523" i="63"/>
  <c r="L521" i="63"/>
  <c r="L520" i="63"/>
  <c r="AA500" i="63"/>
  <c r="AB500" i="63" s="1"/>
  <c r="AD500" i="63" s="1"/>
  <c r="AF500" i="63" s="1"/>
  <c r="AH500" i="63" s="1"/>
  <c r="AK495" i="63"/>
  <c r="AA473" i="63"/>
  <c r="AB473" i="63" s="1"/>
  <c r="AD473" i="63" s="1"/>
  <c r="AF473" i="63" s="1"/>
  <c r="AH473" i="63" s="1"/>
  <c r="AA467" i="63"/>
  <c r="AB467" i="63" s="1"/>
  <c r="AD467" i="63" s="1"/>
  <c r="AF467" i="63" s="1"/>
  <c r="AH467" i="63" s="1"/>
  <c r="AI455" i="63" s="1"/>
  <c r="AA466" i="63"/>
  <c r="AB466" i="63" s="1"/>
  <c r="AD466" i="63" s="1"/>
  <c r="AF466" i="63" s="1"/>
  <c r="AH466" i="63" s="1"/>
  <c r="AI453" i="63" s="1"/>
  <c r="S459" i="63"/>
  <c r="T459" i="63" s="1"/>
  <c r="AA456" i="63"/>
  <c r="AB456" i="63" s="1"/>
  <c r="AA446" i="63"/>
  <c r="AB446" i="63" s="1"/>
  <c r="AD446" i="63" s="1"/>
  <c r="AF446" i="63" s="1"/>
  <c r="AH446" i="63" s="1"/>
  <c r="AI442" i="63" s="1"/>
  <c r="AA434" i="63"/>
  <c r="AB434" i="63" s="1"/>
  <c r="AD434" i="63" s="1"/>
  <c r="AF434" i="63" s="1"/>
  <c r="AH434" i="63" s="1"/>
  <c r="R426" i="63"/>
  <c r="S426" i="63" s="1"/>
  <c r="V426" i="63" s="1"/>
  <c r="R423" i="63"/>
  <c r="S423" i="63" s="1"/>
  <c r="V423" i="63" s="1"/>
  <c r="AA419" i="63"/>
  <c r="AB419" i="63" s="1"/>
  <c r="AD419" i="63" s="1"/>
  <c r="AF419" i="63" s="1"/>
  <c r="AH419" i="63" s="1"/>
  <c r="AI417" i="63" s="1"/>
  <c r="AB395" i="63"/>
  <c r="AC395" i="63" s="1"/>
  <c r="AA393" i="63"/>
  <c r="AB393" i="63" s="1"/>
  <c r="O377" i="63"/>
  <c r="O399" i="63" s="1"/>
  <c r="AA373" i="63"/>
  <c r="AB373" i="63" s="1"/>
  <c r="S347" i="63"/>
  <c r="T347" i="63" s="1"/>
  <c r="W347" i="63" s="1"/>
  <c r="S344" i="63"/>
  <c r="T344" i="63" s="1"/>
  <c r="W344" i="63" s="1"/>
  <c r="S342" i="63"/>
  <c r="T342" i="63" s="1"/>
  <c r="W342" i="63" s="1"/>
  <c r="AA336" i="63"/>
  <c r="AB336" i="63" s="1"/>
  <c r="AD336" i="63" s="1"/>
  <c r="AF336" i="63" s="1"/>
  <c r="AH336" i="63" s="1"/>
  <c r="AA331" i="63"/>
  <c r="AB331" i="63" s="1"/>
  <c r="AD331" i="63" s="1"/>
  <c r="AF331" i="63" s="1"/>
  <c r="AH331" i="63" s="1"/>
  <c r="AA329" i="63"/>
  <c r="AB329" i="63" s="1"/>
  <c r="AD329" i="63" s="1"/>
  <c r="AF329" i="63" s="1"/>
  <c r="AH329" i="63" s="1"/>
  <c r="R312" i="63"/>
  <c r="S312" i="63" s="1"/>
  <c r="V312" i="63" s="1"/>
  <c r="K300" i="63"/>
  <c r="N286" i="63"/>
  <c r="AK275" i="63"/>
  <c r="S241" i="63"/>
  <c r="T241" i="63" s="1"/>
  <c r="W241" i="63" s="1"/>
  <c r="AK139" i="63"/>
  <c r="AK804" i="63"/>
  <c r="AA378" i="63"/>
  <c r="AB378" i="63" s="1"/>
  <c r="AA514" i="63"/>
  <c r="AB514" i="63" s="1"/>
  <c r="R640" i="63"/>
  <c r="S640" i="63" s="1"/>
  <c r="V640" i="63" s="1"/>
  <c r="R723" i="63"/>
  <c r="S723" i="63" s="1"/>
  <c r="V723" i="63" s="1"/>
  <c r="AA786" i="63"/>
  <c r="AB786" i="63" s="1"/>
  <c r="O28" i="73"/>
  <c r="J48" i="73" s="1"/>
  <c r="J55" i="73" s="1"/>
  <c r="H58" i="73" s="1"/>
  <c r="T13" i="73"/>
  <c r="U13" i="73" s="1"/>
  <c r="AA134" i="63"/>
  <c r="AB134" i="63" s="1"/>
  <c r="R618" i="63"/>
  <c r="S618" i="63" s="1"/>
  <c r="V618" i="63" s="1"/>
  <c r="R813" i="63"/>
  <c r="AA780" i="63"/>
  <c r="AB780" i="63" s="1"/>
  <c r="S12" i="25"/>
  <c r="I108" i="8"/>
  <c r="I15" i="46"/>
  <c r="F15" i="55"/>
  <c r="H15" i="55" s="1"/>
  <c r="C15" i="55"/>
  <c r="R721" i="63"/>
  <c r="S721" i="63" s="1"/>
  <c r="V721" i="63" s="1"/>
  <c r="AA525" i="63"/>
  <c r="AA292" i="63"/>
  <c r="AB292" i="63" s="1"/>
  <c r="AD292" i="63" s="1"/>
  <c r="AF292" i="63" s="1"/>
  <c r="AH292" i="63" s="1"/>
  <c r="AA272" i="63"/>
  <c r="AB272" i="63" s="1"/>
  <c r="AA267" i="63"/>
  <c r="AB267" i="63" s="1"/>
  <c r="AA260" i="63"/>
  <c r="AB260" i="63" s="1"/>
  <c r="AA258" i="63"/>
  <c r="AB258" i="63" s="1"/>
  <c r="AA257" i="63"/>
  <c r="AB257" i="63" s="1"/>
  <c r="S244" i="63"/>
  <c r="T244" i="63" s="1"/>
  <c r="W244" i="63" s="1"/>
  <c r="AB235" i="63"/>
  <c r="AC235" i="63" s="1"/>
  <c r="R214" i="63"/>
  <c r="S214" i="63" s="1"/>
  <c r="V214" i="63" s="1"/>
  <c r="R212" i="63"/>
  <c r="S212" i="63" s="1"/>
  <c r="V212" i="63" s="1"/>
  <c r="R210" i="63"/>
  <c r="S210" i="63" s="1"/>
  <c r="V210" i="63" s="1"/>
  <c r="R208" i="63"/>
  <c r="S208" i="63" s="1"/>
  <c r="V208" i="63" s="1"/>
  <c r="R206" i="63"/>
  <c r="S206" i="63" s="1"/>
  <c r="V206" i="63" s="1"/>
  <c r="R204" i="63"/>
  <c r="S204" i="63" s="1"/>
  <c r="V204" i="63" s="1"/>
  <c r="R202" i="63"/>
  <c r="S202" i="63" s="1"/>
  <c r="V202" i="63" s="1"/>
  <c r="R200" i="63"/>
  <c r="S200" i="63" s="1"/>
  <c r="V200" i="63" s="1"/>
  <c r="R198" i="63"/>
  <c r="S198" i="63" s="1"/>
  <c r="V198" i="63" s="1"/>
  <c r="R196" i="63"/>
  <c r="AA195" i="63"/>
  <c r="AB195" i="63" s="1"/>
  <c r="AD195" i="63" s="1"/>
  <c r="AF195" i="63" s="1"/>
  <c r="AH195" i="63" s="1"/>
  <c r="AI195" i="63" s="1"/>
  <c r="AK194" i="63"/>
  <c r="AA178" i="63"/>
  <c r="AB178" i="63" s="1"/>
  <c r="AA176" i="63"/>
  <c r="AB176" i="63" s="1"/>
  <c r="AA174" i="63"/>
  <c r="AB174" i="63" s="1"/>
  <c r="AA170" i="63"/>
  <c r="AB170" i="63" s="1"/>
  <c r="R158" i="63"/>
  <c r="S158" i="63" s="1"/>
  <c r="V158" i="63" s="1"/>
  <c r="R156" i="63"/>
  <c r="S156" i="63" s="1"/>
  <c r="V156" i="63" s="1"/>
  <c r="N152" i="63"/>
  <c r="AA145" i="63"/>
  <c r="AB145" i="63" s="1"/>
  <c r="AA143" i="63"/>
  <c r="AB143" i="63" s="1"/>
  <c r="L134" i="63"/>
  <c r="R133" i="63"/>
  <c r="AA118" i="63"/>
  <c r="AB118" i="63" s="1"/>
  <c r="R116" i="63"/>
  <c r="S114" i="63"/>
  <c r="T114" i="63" s="1"/>
  <c r="W114" i="63" s="1"/>
  <c r="AB106" i="63"/>
  <c r="AC106" i="63" s="1"/>
  <c r="AB103" i="63"/>
  <c r="AC103" i="63" s="1"/>
  <c r="AE103" i="63" s="1"/>
  <c r="AG103" i="63" s="1"/>
  <c r="AI103" i="63" s="1"/>
  <c r="AJ103" i="63" s="1"/>
  <c r="AA99" i="63"/>
  <c r="AB99" i="63" s="1"/>
  <c r="AA96" i="63"/>
  <c r="AB96" i="63" s="1"/>
  <c r="AA92" i="63"/>
  <c r="AB92" i="63" s="1"/>
  <c r="AA85" i="63"/>
  <c r="AB85" i="63" s="1"/>
  <c r="AA81" i="63"/>
  <c r="AB81" i="63" s="1"/>
  <c r="AA71" i="63"/>
  <c r="AB71" i="63" s="1"/>
  <c r="AA69" i="63"/>
  <c r="AB69" i="63" s="1"/>
  <c r="AA68" i="63"/>
  <c r="AB68" i="63" s="1"/>
  <c r="AA61" i="63"/>
  <c r="AB61" i="63" s="1"/>
  <c r="AA56" i="63"/>
  <c r="AB56" i="63" s="1"/>
  <c r="AK46" i="63"/>
  <c r="AA39" i="63"/>
  <c r="AB39" i="63" s="1"/>
  <c r="AK35" i="63"/>
  <c r="AK29" i="63"/>
  <c r="AA27" i="63"/>
  <c r="AB27" i="63" s="1"/>
  <c r="R26" i="63"/>
  <c r="S26" i="63" s="1"/>
  <c r="V26" i="63" s="1"/>
  <c r="U79" i="65"/>
  <c r="V79" i="65" s="1"/>
  <c r="U73" i="65"/>
  <c r="V73" i="65" s="1"/>
  <c r="U64" i="65"/>
  <c r="V64" i="65" s="1"/>
  <c r="S131" i="65"/>
  <c r="Q45" i="65"/>
  <c r="P28" i="65"/>
  <c r="J15" i="67"/>
  <c r="E16" i="68"/>
  <c r="U45" i="65"/>
  <c r="V45" i="65" s="1"/>
  <c r="I15" i="67"/>
  <c r="P39" i="69"/>
  <c r="P40" i="69" s="1"/>
  <c r="X24" i="69"/>
  <c r="Y24" i="69" s="1"/>
  <c r="T25" i="69"/>
  <c r="U25" i="69" s="1"/>
  <c r="T26" i="69"/>
  <c r="U26" i="69" s="1"/>
  <c r="T27" i="69"/>
  <c r="U27" i="69" s="1"/>
  <c r="T28" i="69"/>
  <c r="U28" i="69" s="1"/>
  <c r="T29" i="69"/>
  <c r="U29" i="69" s="1"/>
  <c r="T30" i="69"/>
  <c r="U30" i="69" s="1"/>
  <c r="T31" i="69"/>
  <c r="U31" i="69" s="1"/>
  <c r="T32" i="69"/>
  <c r="U32" i="69" s="1"/>
  <c r="T33" i="69"/>
  <c r="U33" i="69" s="1"/>
  <c r="T34" i="69"/>
  <c r="U34" i="69" s="1"/>
  <c r="T35" i="69"/>
  <c r="U35" i="69" s="1"/>
  <c r="T36" i="69"/>
  <c r="U36" i="69" s="1"/>
  <c r="T37" i="69"/>
  <c r="U37" i="69" s="1"/>
  <c r="T38" i="69"/>
  <c r="U38" i="69" s="1"/>
  <c r="T15" i="69"/>
  <c r="B15" i="72"/>
  <c r="S20" i="77"/>
  <c r="T20" i="77" s="1"/>
  <c r="O28" i="77"/>
  <c r="S27" i="77"/>
  <c r="T27" i="77" s="1"/>
  <c r="W27" i="77" s="1"/>
  <c r="S117" i="77"/>
  <c r="T117" i="77" s="1"/>
  <c r="W117" i="77" s="1"/>
  <c r="V294" i="77"/>
  <c r="W294" i="77" s="1"/>
  <c r="Y294" i="77" s="1"/>
  <c r="AA294" i="77" s="1"/>
  <c r="T301" i="77"/>
  <c r="U301" i="77" s="1"/>
  <c r="X301" i="77" s="1"/>
  <c r="S311" i="77"/>
  <c r="T314" i="77"/>
  <c r="U314" i="77" s="1"/>
  <c r="X314" i="77" s="1"/>
  <c r="O634" i="77"/>
  <c r="S649" i="77"/>
  <c r="T649" i="77" s="1"/>
  <c r="W649" i="77" s="1"/>
  <c r="T762" i="77"/>
  <c r="U762" i="77" s="1"/>
  <c r="X762" i="77" s="1"/>
  <c r="AC767" i="77"/>
  <c r="AD767" i="77" s="1"/>
  <c r="S771" i="77"/>
  <c r="T771" i="77" s="1"/>
  <c r="W771" i="77" s="1"/>
  <c r="S772" i="77"/>
  <c r="T772" i="77" s="1"/>
  <c r="W772" i="77" s="1"/>
  <c r="S789" i="77"/>
  <c r="T789" i="77" s="1"/>
  <c r="W789" i="77" s="1"/>
  <c r="S807" i="77"/>
  <c r="T807" i="77" s="1"/>
  <c r="W807" i="77" s="1"/>
  <c r="AC813" i="77"/>
  <c r="AD813" i="77" s="1"/>
  <c r="AF813" i="77" s="1"/>
  <c r="AH813" i="77" s="1"/>
  <c r="AJ813" i="77" s="1"/>
  <c r="AK813" i="77" s="1"/>
  <c r="AC820" i="77"/>
  <c r="AD820" i="77" s="1"/>
  <c r="AF820" i="77" s="1"/>
  <c r="AH820" i="77" s="1"/>
  <c r="AJ820" i="77" s="1"/>
  <c r="AK820" i="77" s="1"/>
  <c r="T825" i="77"/>
  <c r="U825" i="77" s="1"/>
  <c r="X825" i="77" s="1"/>
  <c r="U832" i="77"/>
  <c r="V832" i="77" s="1"/>
  <c r="Y832" i="77" s="1"/>
  <c r="AC52" i="75"/>
  <c r="AD52" i="75" s="1"/>
  <c r="S308" i="63"/>
  <c r="V308" i="63" s="1"/>
  <c r="V503" i="63"/>
  <c r="AI13" i="63"/>
  <c r="AI837" i="63"/>
  <c r="V182" i="63"/>
  <c r="S185" i="63"/>
  <c r="V904" i="63"/>
  <c r="W410" i="77"/>
  <c r="T419" i="77"/>
  <c r="W668" i="77"/>
  <c r="T675" i="77"/>
  <c r="W434" i="77"/>
  <c r="V362" i="63"/>
  <c r="V452" i="63"/>
  <c r="S464" i="63"/>
  <c r="V297" i="63"/>
  <c r="W710" i="77"/>
  <c r="W755" i="77"/>
  <c r="T768" i="77"/>
  <c r="T720" i="77"/>
  <c r="W720" i="77" s="1"/>
  <c r="S728" i="77"/>
  <c r="T680" i="77"/>
  <c r="T449" i="77"/>
  <c r="W449" i="77" s="1"/>
  <c r="O614" i="77"/>
  <c r="T266" i="77"/>
  <c r="R735" i="63"/>
  <c r="S735" i="63" s="1"/>
  <c r="V735" i="63" s="1"/>
  <c r="AA740" i="63"/>
  <c r="AB740" i="63" s="1"/>
  <c r="R725" i="63"/>
  <c r="S725" i="63" s="1"/>
  <c r="V725" i="63" s="1"/>
  <c r="AA646" i="63"/>
  <c r="AB646" i="63" s="1"/>
  <c r="R185" i="63"/>
  <c r="T780" i="77"/>
  <c r="S560" i="77"/>
  <c r="T560" i="77" s="1"/>
  <c r="W560" i="77" s="1"/>
  <c r="AB557" i="77"/>
  <c r="AC557" i="77" s="1"/>
  <c r="AB545" i="77"/>
  <c r="AC545" i="77" s="1"/>
  <c r="S467" i="77"/>
  <c r="T467" i="77" s="1"/>
  <c r="W467" i="77" s="1"/>
  <c r="S407" i="77"/>
  <c r="AB336" i="77"/>
  <c r="AC336" i="77" s="1"/>
  <c r="AA732" i="63"/>
  <c r="AB732" i="63" s="1"/>
  <c r="R606" i="63"/>
  <c r="S606" i="63" s="1"/>
  <c r="V606" i="63" s="1"/>
  <c r="R191" i="63"/>
  <c r="AA376" i="63"/>
  <c r="AB376" i="63" s="1"/>
  <c r="AA543" i="63"/>
  <c r="AB543" i="63" s="1"/>
  <c r="R528" i="63"/>
  <c r="S528" i="63" s="1"/>
  <c r="V528" i="63" s="1"/>
  <c r="R369" i="63"/>
  <c r="S34" i="63"/>
  <c r="R521" i="63"/>
  <c r="S521" i="63" s="1"/>
  <c r="V521" i="63" s="1"/>
  <c r="AA641" i="63"/>
  <c r="AB641" i="63" s="1"/>
  <c r="AI569" i="63"/>
  <c r="AI684" i="63"/>
  <c r="AI679" i="63"/>
  <c r="AA779" i="63"/>
  <c r="AB779" i="63" s="1"/>
  <c r="R791" i="63"/>
  <c r="K558" i="63"/>
  <c r="K554" i="63"/>
  <c r="AK666" i="63"/>
  <c r="AK664" i="63"/>
  <c r="AK662" i="63"/>
  <c r="AA526" i="63"/>
  <c r="AB526" i="63" s="1"/>
  <c r="L525" i="63"/>
  <c r="AB525" i="63"/>
  <c r="L523" i="63"/>
  <c r="R61" i="63"/>
  <c r="AA44" i="63"/>
  <c r="AB44" i="63" s="1"/>
  <c r="R27" i="63"/>
  <c r="Q80" i="65"/>
  <c r="Q131" i="65" s="1"/>
  <c r="T24" i="69"/>
  <c r="T52" i="75"/>
  <c r="U52" i="75" s="1"/>
  <c r="X52" i="75" s="1"/>
  <c r="T53" i="75"/>
  <c r="U53" i="75" s="1"/>
  <c r="X53" i="75" s="1"/>
  <c r="R594" i="63" l="1"/>
  <c r="S594" i="63" s="1"/>
  <c r="V594" i="63" s="1"/>
  <c r="AA594" i="63"/>
  <c r="AB594" i="63" s="1"/>
  <c r="AA530" i="63"/>
  <c r="AB530" i="63" s="1"/>
  <c r="R390" i="63"/>
  <c r="S390" i="63" s="1"/>
  <c r="V390" i="63" s="1"/>
  <c r="O707" i="63"/>
  <c r="R809" i="63"/>
  <c r="S807" i="63"/>
  <c r="S120" i="77"/>
  <c r="T120" i="77" s="1"/>
  <c r="W120" i="77" s="1"/>
  <c r="AB120" i="77"/>
  <c r="AC120" i="77" s="1"/>
  <c r="AE120" i="77" s="1"/>
  <c r="AG120" i="77" s="1"/>
  <c r="AI120" i="77" s="1"/>
  <c r="AJ120" i="77" s="1"/>
  <c r="U70" i="65"/>
  <c r="V70" i="65" s="1"/>
  <c r="T26" i="77"/>
  <c r="S28" i="77"/>
  <c r="U130" i="65"/>
  <c r="V123" i="65"/>
  <c r="V130" i="65" s="1"/>
  <c r="N253" i="63"/>
  <c r="AA194" i="63"/>
  <c r="AB194" i="63" s="1"/>
  <c r="AD194" i="63" s="1"/>
  <c r="AF194" i="63" s="1"/>
  <c r="AH194" i="63" s="1"/>
  <c r="AI194" i="63" s="1"/>
  <c r="R516" i="63"/>
  <c r="S516" i="63" s="1"/>
  <c r="V516" i="63" s="1"/>
  <c r="AA516" i="63"/>
  <c r="AB516" i="63" s="1"/>
  <c r="S146" i="63"/>
  <c r="V141" i="63"/>
  <c r="J54" i="73"/>
  <c r="T728" i="77"/>
  <c r="V20" i="65"/>
  <c r="AK834" i="63"/>
  <c r="S279" i="63"/>
  <c r="R280" i="63"/>
  <c r="R298" i="63"/>
  <c r="S298" i="63" s="1"/>
  <c r="V298" i="63" s="1"/>
  <c r="AA298" i="63"/>
  <c r="AB298" i="63" s="1"/>
  <c r="AD298" i="63" s="1"/>
  <c r="AF298" i="63" s="1"/>
  <c r="AH298" i="63" s="1"/>
  <c r="AI295" i="63" s="1"/>
  <c r="J954" i="63"/>
  <c r="J974" i="63" s="1"/>
  <c r="R508" i="63"/>
  <c r="S508" i="63" s="1"/>
  <c r="V508" i="63" s="1"/>
  <c r="AA305" i="63"/>
  <c r="AB305" i="63" s="1"/>
  <c r="AD305" i="63" s="1"/>
  <c r="AF305" i="63" s="1"/>
  <c r="AH305" i="63" s="1"/>
  <c r="AI301" i="63" s="1"/>
  <c r="R305" i="63"/>
  <c r="S305" i="63" s="1"/>
  <c r="V305" i="63" s="1"/>
  <c r="AK707" i="63"/>
  <c r="S702" i="77"/>
  <c r="AK759" i="63"/>
  <c r="O804" i="63"/>
  <c r="R468" i="63"/>
  <c r="S468" i="63" s="1"/>
  <c r="V468" i="63" s="1"/>
  <c r="R307" i="63"/>
  <c r="S307" i="63" s="1"/>
  <c r="V307" i="63" s="1"/>
  <c r="AA307" i="63"/>
  <c r="AB307" i="63" s="1"/>
  <c r="AD307" i="63" s="1"/>
  <c r="AF307" i="63" s="1"/>
  <c r="AH307" i="63" s="1"/>
  <c r="AA720" i="63"/>
  <c r="AB720" i="63" s="1"/>
  <c r="R194" i="63"/>
  <c r="S194" i="63" s="1"/>
  <c r="V194" i="63" s="1"/>
  <c r="J982" i="63"/>
  <c r="J984" i="63" s="1"/>
  <c r="N834" i="63"/>
  <c r="AA816" i="63"/>
  <c r="AB816" i="63" s="1"/>
  <c r="N759" i="63"/>
  <c r="O759" i="63"/>
  <c r="S759" i="63"/>
  <c r="V759" i="63" s="1"/>
  <c r="K759" i="63"/>
  <c r="AA718" i="63"/>
  <c r="AB718" i="63" s="1"/>
  <c r="R718" i="63"/>
  <c r="S718" i="63" s="1"/>
  <c r="V718" i="63" s="1"/>
  <c r="S307" i="77"/>
  <c r="R414" i="63"/>
  <c r="S414" i="63"/>
  <c r="S360" i="63"/>
  <c r="R366" i="63"/>
  <c r="AA508" i="63"/>
  <c r="AB508" i="63" s="1"/>
  <c r="AD508" i="63" s="1"/>
  <c r="AF508" i="63" s="1"/>
  <c r="AH508" i="63" s="1"/>
  <c r="AI505" i="63" s="1"/>
  <c r="AA653" i="63"/>
  <c r="AB653" i="63" s="1"/>
  <c r="R653" i="63"/>
  <c r="S653" i="63" s="1"/>
  <c r="V653" i="63" s="1"/>
  <c r="T167" i="77"/>
  <c r="W164" i="77"/>
  <c r="S38" i="77"/>
  <c r="T47" i="77"/>
  <c r="S66" i="77"/>
  <c r="AA714" i="63"/>
  <c r="AB714" i="63" s="1"/>
  <c r="R714" i="63"/>
  <c r="S714" i="63" s="1"/>
  <c r="V714" i="63" s="1"/>
  <c r="R713" i="63"/>
  <c r="S713" i="63" s="1"/>
  <c r="V713" i="63" s="1"/>
  <c r="AA713" i="63"/>
  <c r="AB713" i="63" s="1"/>
  <c r="S33" i="63"/>
  <c r="V33" i="63" s="1"/>
  <c r="AA564" i="63"/>
  <c r="AB564" i="63" s="1"/>
  <c r="R564" i="63"/>
  <c r="S564" i="63" s="1"/>
  <c r="V564" i="63" s="1"/>
  <c r="AA576" i="63"/>
  <c r="AB576" i="63" s="1"/>
  <c r="R576" i="63"/>
  <c r="S576" i="63" s="1"/>
  <c r="V576" i="63" s="1"/>
  <c r="R602" i="63"/>
  <c r="S602" i="63" s="1"/>
  <c r="V602" i="63" s="1"/>
  <c r="AA602" i="63"/>
  <c r="AB602" i="63" s="1"/>
  <c r="AA670" i="63"/>
  <c r="AB670" i="63" s="1"/>
  <c r="R670" i="63"/>
  <c r="S670" i="63" s="1"/>
  <c r="V670" i="63" s="1"/>
  <c r="AA678" i="63"/>
  <c r="AB678" i="63" s="1"/>
  <c r="R678" i="63"/>
  <c r="S678" i="63" s="1"/>
  <c r="V678" i="63" s="1"/>
  <c r="R716" i="63"/>
  <c r="S716" i="63" s="1"/>
  <c r="V716" i="63" s="1"/>
  <c r="AA716" i="63"/>
  <c r="AB716" i="63" s="1"/>
  <c r="AA839" i="63"/>
  <c r="AB839" i="63" s="1"/>
  <c r="R839" i="63"/>
  <c r="S839" i="63" s="1"/>
  <c r="V839" i="63" s="1"/>
  <c r="AA600" i="63"/>
  <c r="AB600" i="63" s="1"/>
  <c r="AA554" i="63"/>
  <c r="AB554" i="63" s="1"/>
  <c r="AA506" i="63"/>
  <c r="AB506" i="63" s="1"/>
  <c r="AD506" i="63" s="1"/>
  <c r="AF506" i="63" s="1"/>
  <c r="AH506" i="63" s="1"/>
  <c r="AI502" i="63" s="1"/>
  <c r="N488" i="63"/>
  <c r="AA483" i="63"/>
  <c r="AB483" i="63" s="1"/>
  <c r="R483" i="63"/>
  <c r="S483" i="63" s="1"/>
  <c r="V483" i="63" s="1"/>
  <c r="S490" i="63"/>
  <c r="R495" i="63"/>
  <c r="N804" i="63"/>
  <c r="AA787" i="63"/>
  <c r="AB787" i="63" s="1"/>
  <c r="R787" i="63"/>
  <c r="S787" i="63" s="1"/>
  <c r="V787" i="63" s="1"/>
  <c r="N477" i="63"/>
  <c r="AA468" i="63"/>
  <c r="AB468" i="63" s="1"/>
  <c r="AA840" i="63"/>
  <c r="AB840" i="63" s="1"/>
  <c r="S21" i="63"/>
  <c r="R24" i="63"/>
  <c r="R35" i="63"/>
  <c r="R41" i="63" s="1"/>
  <c r="AA595" i="63"/>
  <c r="AB595" i="63" s="1"/>
  <c r="R595" i="63"/>
  <c r="S595" i="63" s="1"/>
  <c r="V595" i="63" s="1"/>
  <c r="R818" i="63"/>
  <c r="S818" i="63" s="1"/>
  <c r="V818" i="63" s="1"/>
  <c r="AA818" i="63"/>
  <c r="AB818" i="63" s="1"/>
  <c r="R772" i="63"/>
  <c r="T191" i="77"/>
  <c r="S215" i="77"/>
  <c r="S467" i="63"/>
  <c r="R529" i="63"/>
  <c r="S529" i="63" s="1"/>
  <c r="V529" i="63" s="1"/>
  <c r="AA529" i="63"/>
  <c r="AB529" i="63" s="1"/>
  <c r="R488" i="63"/>
  <c r="S479" i="63"/>
  <c r="AI382" i="63"/>
  <c r="AI448" i="63"/>
  <c r="R816" i="63"/>
  <c r="S816" i="63" s="1"/>
  <c r="V816" i="63" s="1"/>
  <c r="O834" i="63"/>
  <c r="R728" i="63"/>
  <c r="S728" i="63" s="1"/>
  <c r="V728" i="63" s="1"/>
  <c r="AA728" i="63"/>
  <c r="AB728" i="63" s="1"/>
  <c r="R309" i="63"/>
  <c r="R135" i="63"/>
  <c r="S135" i="63" s="1"/>
  <c r="V135" i="63" s="1"/>
  <c r="N139" i="63"/>
  <c r="AA545" i="63"/>
  <c r="AB545" i="63" s="1"/>
  <c r="R545" i="63"/>
  <c r="S545" i="63" s="1"/>
  <c r="V545" i="63" s="1"/>
  <c r="T320" i="77"/>
  <c r="S344" i="77"/>
  <c r="S283" i="63"/>
  <c r="R284" i="63"/>
  <c r="W32" i="77"/>
  <c r="T34" i="77"/>
  <c r="T38" i="77" s="1"/>
  <c r="W113" i="77"/>
  <c r="T118" i="77"/>
  <c r="W238" i="77"/>
  <c r="T239" i="77"/>
  <c r="AA497" i="63"/>
  <c r="AB497" i="63" s="1"/>
  <c r="AD497" i="63" s="1"/>
  <c r="AF497" i="63" s="1"/>
  <c r="AH497" i="63" s="1"/>
  <c r="R497" i="63"/>
  <c r="S497" i="63" s="1"/>
  <c r="V497" i="63" s="1"/>
  <c r="N707" i="63"/>
  <c r="R817" i="63"/>
  <c r="S817" i="63" s="1"/>
  <c r="V817" i="63" s="1"/>
  <c r="AA817" i="63"/>
  <c r="AB817" i="63" s="1"/>
  <c r="S46" i="63"/>
  <c r="V44" i="63"/>
  <c r="S772" i="63"/>
  <c r="AB634" i="77"/>
  <c r="AC634" i="77" s="1"/>
  <c r="S634" i="77"/>
  <c r="T634" i="77" s="1"/>
  <c r="W634" i="77" s="1"/>
  <c r="T311" i="77"/>
  <c r="S315" i="77"/>
  <c r="W20" i="77"/>
  <c r="T22" i="77"/>
  <c r="U15" i="69"/>
  <c r="T19" i="69"/>
  <c r="U19" i="69" s="1"/>
  <c r="S116" i="63"/>
  <c r="R126" i="63"/>
  <c r="S133" i="63"/>
  <c r="N162" i="63"/>
  <c r="R152" i="63"/>
  <c r="AA152" i="63"/>
  <c r="AB152" i="63" s="1"/>
  <c r="AD152" i="63" s="1"/>
  <c r="AF152" i="63" s="1"/>
  <c r="AH152" i="63" s="1"/>
  <c r="AI152" i="63" s="1"/>
  <c r="R286" i="63"/>
  <c r="S286" i="63" s="1"/>
  <c r="V286" i="63" s="1"/>
  <c r="AA286" i="63"/>
  <c r="AB286" i="63" s="1"/>
  <c r="AD286" i="63" s="1"/>
  <c r="AF286" i="63" s="1"/>
  <c r="AH286" i="63" s="1"/>
  <c r="AI286" i="63" s="1"/>
  <c r="R377" i="63"/>
  <c r="S377" i="63" s="1"/>
  <c r="V377" i="63" s="1"/>
  <c r="AA377" i="63"/>
  <c r="AB377" i="63" s="1"/>
  <c r="S863" i="63"/>
  <c r="R883" i="63"/>
  <c r="S890" i="63"/>
  <c r="R953" i="63"/>
  <c r="U28" i="65"/>
  <c r="V28" i="65" s="1"/>
  <c r="P131" i="65"/>
  <c r="S196" i="63"/>
  <c r="R253" i="63"/>
  <c r="S813" i="63"/>
  <c r="R834" i="63"/>
  <c r="S22" i="77"/>
  <c r="S836" i="77"/>
  <c r="U80" i="65"/>
  <c r="U24" i="69"/>
  <c r="U39" i="69" s="1"/>
  <c r="U40" i="69" s="1"/>
  <c r="T39" i="69"/>
  <c r="R29" i="63"/>
  <c r="S27" i="63"/>
  <c r="S61" i="63"/>
  <c r="R76" i="63"/>
  <c r="S791" i="63"/>
  <c r="R804" i="63"/>
  <c r="S35" i="63"/>
  <c r="S41" i="63" s="1"/>
  <c r="V34" i="63"/>
  <c r="W780" i="77"/>
  <c r="T836" i="77"/>
  <c r="T307" i="77"/>
  <c r="W266" i="77"/>
  <c r="W680" i="77"/>
  <c r="T702" i="77"/>
  <c r="S369" i="63"/>
  <c r="S614" i="77"/>
  <c r="T614" i="77"/>
  <c r="S707" i="63" l="1"/>
  <c r="S809" i="63"/>
  <c r="V807" i="63"/>
  <c r="R139" i="63"/>
  <c r="AK958" i="63"/>
  <c r="R707" i="63"/>
  <c r="R477" i="63"/>
  <c r="V279" i="63"/>
  <c r="S280" i="63"/>
  <c r="W26" i="77"/>
  <c r="T28" i="77"/>
  <c r="T215" i="77"/>
  <c r="W191" i="77"/>
  <c r="V21" i="63"/>
  <c r="S24" i="63"/>
  <c r="V490" i="63"/>
  <c r="S495" i="63"/>
  <c r="W47" i="77"/>
  <c r="T66" i="77"/>
  <c r="V360" i="63"/>
  <c r="S366" i="63"/>
  <c r="W320" i="77"/>
  <c r="T344" i="77"/>
  <c r="V479" i="63"/>
  <c r="S488" i="63"/>
  <c r="S309" i="63"/>
  <c r="R358" i="63"/>
  <c r="S477" i="63"/>
  <c r="V467" i="63"/>
  <c r="AA759" i="63"/>
  <c r="AB759" i="63" s="1"/>
  <c r="S284" i="63"/>
  <c r="V283" i="63"/>
  <c r="J985" i="63"/>
  <c r="J989" i="63" s="1"/>
  <c r="V813" i="63"/>
  <c r="S834" i="63"/>
  <c r="V196" i="63"/>
  <c r="S253" i="63"/>
  <c r="V890" i="63"/>
  <c r="S953" i="63"/>
  <c r="V863" i="63"/>
  <c r="S883" i="63"/>
  <c r="S152" i="63"/>
  <c r="R162" i="63"/>
  <c r="R399" i="63"/>
  <c r="T40" i="69"/>
  <c r="V133" i="63"/>
  <c r="S139" i="63"/>
  <c r="V116" i="63"/>
  <c r="S126" i="63"/>
  <c r="W311" i="77"/>
  <c r="T315" i="77"/>
  <c r="V369" i="63"/>
  <c r="S399" i="63"/>
  <c r="V791" i="63"/>
  <c r="S804" i="63"/>
  <c r="V61" i="63"/>
  <c r="S76" i="63"/>
  <c r="S29" i="63"/>
  <c r="V27" i="63"/>
  <c r="V80" i="65"/>
  <c r="V131" i="65" s="1"/>
  <c r="U131" i="65"/>
  <c r="V309" i="63" l="1"/>
  <c r="S358" i="63"/>
  <c r="S162" i="63"/>
  <c r="V152" i="63"/>
  <c r="P428" i="77"/>
  <c r="P302" i="77"/>
  <c r="P257" i="77"/>
  <c r="P385" i="77"/>
  <c r="S751" i="77"/>
  <c r="S229" i="77"/>
  <c r="S96" i="77"/>
  <c r="S17" i="77"/>
  <c r="R751" i="77"/>
  <c r="R229" i="77"/>
  <c r="R43" i="77"/>
  <c r="R96" i="77"/>
  <c r="R439" i="63"/>
  <c r="R288" i="63"/>
  <c r="R351" i="63"/>
  <c r="R385" i="77"/>
  <c r="R302" i="77"/>
  <c r="R257" i="77"/>
  <c r="R428" i="77"/>
  <c r="O428" i="77"/>
  <c r="O302" i="77"/>
  <c r="O257" i="77"/>
  <c r="O385" i="77"/>
  <c r="N385" i="77"/>
  <c r="N302" i="77"/>
  <c r="N257" i="77"/>
  <c r="N428" i="77"/>
  <c r="T428" i="77"/>
  <c r="T302" i="77"/>
  <c r="T257" i="77"/>
  <c r="T385" i="77"/>
  <c r="S385" i="77"/>
  <c r="S302" i="77"/>
  <c r="S257" i="77"/>
  <c r="S428" i="77"/>
  <c r="Q96" i="77"/>
  <c r="Q229" i="77"/>
  <c r="Q43" i="77"/>
  <c r="Q751" i="77"/>
  <c r="R269" i="63"/>
  <c r="R19" i="63"/>
  <c r="R112" i="63"/>
  <c r="N112" i="63"/>
  <c r="N19" i="63"/>
  <c r="N269" i="63"/>
  <c r="Q351" i="63"/>
  <c r="Q288" i="63"/>
  <c r="Q439" i="63"/>
  <c r="O439" i="63"/>
  <c r="O288" i="63"/>
  <c r="O351" i="63"/>
  <c r="T96" i="77"/>
  <c r="T17" i="77"/>
  <c r="T229" i="77"/>
  <c r="Q261" i="63"/>
  <c r="Q275" i="63"/>
  <c r="T235" i="77"/>
  <c r="T221" i="77"/>
  <c r="P96" i="77"/>
  <c r="P17" i="77"/>
  <c r="P229" i="77"/>
  <c r="P111" i="77"/>
  <c r="S235" i="77"/>
  <c r="S221" i="77"/>
  <c r="U100" i="75"/>
  <c r="T100" i="75"/>
  <c r="S351" i="63"/>
  <c r="S288" i="63"/>
  <c r="S439" i="63"/>
  <c r="N123" i="77"/>
  <c r="R123" i="77"/>
  <c r="M439" i="63"/>
  <c r="M288" i="63"/>
  <c r="M351" i="63"/>
  <c r="O269" i="63"/>
  <c r="O19" i="63"/>
  <c r="O112" i="63"/>
  <c r="O229" i="77"/>
  <c r="O17" i="77"/>
  <c r="O96" i="77"/>
  <c r="P235" i="77"/>
  <c r="P221" i="77"/>
  <c r="S275" i="63"/>
  <c r="S261" i="63"/>
  <c r="Q127" i="77"/>
  <c r="Q131" i="63"/>
  <c r="T43" i="77"/>
  <c r="P265" i="63"/>
  <c r="N221" i="77"/>
  <c r="N235" i="77"/>
  <c r="R131" i="63"/>
  <c r="Q11" i="63"/>
  <c r="N275" i="63"/>
  <c r="N261" i="63"/>
  <c r="O150" i="63"/>
  <c r="M265" i="63"/>
  <c r="U28" i="73"/>
  <c r="R111" i="77"/>
  <c r="P43" i="77"/>
  <c r="N229" i="77"/>
  <c r="R265" i="63"/>
  <c r="O123" i="77"/>
  <c r="Q860" i="63"/>
  <c r="O225" i="77"/>
  <c r="Q235" i="77"/>
  <c r="Q221" i="77"/>
  <c r="O265" i="63"/>
  <c r="T123" i="77"/>
  <c r="P127" i="77"/>
  <c r="M11" i="63"/>
  <c r="N351" i="63"/>
  <c r="N439" i="63"/>
  <c r="N288" i="63"/>
  <c r="M261" i="63"/>
  <c r="M275" i="63"/>
  <c r="P123" i="77"/>
  <c r="S225" i="77"/>
  <c r="T28" i="73"/>
  <c r="T27" i="73"/>
  <c r="U27" i="73"/>
  <c r="S123" i="77"/>
  <c r="Q265" i="63"/>
  <c r="L123" i="77"/>
  <c r="Q150" i="63"/>
  <c r="S112" i="63"/>
  <c r="S269" i="63"/>
  <c r="S19" i="63"/>
  <c r="AI112" i="63"/>
  <c r="S127" i="77"/>
  <c r="O221" i="77"/>
  <c r="O235" i="77"/>
  <c r="S131" i="63"/>
  <c r="R275" i="63"/>
  <c r="R261" i="63"/>
  <c r="S265" i="63"/>
  <c r="M150" i="63"/>
  <c r="O131" i="63"/>
  <c r="Q225" i="77"/>
  <c r="S43" i="77"/>
  <c r="N225" i="77"/>
  <c r="P11" i="63"/>
  <c r="R225" i="77"/>
  <c r="P225" i="77"/>
  <c r="P15" i="63"/>
  <c r="P860" i="63"/>
  <c r="O15" i="63"/>
  <c r="N131" i="63"/>
  <c r="O261" i="63"/>
  <c r="O275" i="63"/>
  <c r="N265" i="63"/>
  <c r="R14" i="77"/>
  <c r="R127" i="77"/>
  <c r="R15" i="63"/>
  <c r="R860" i="63"/>
  <c r="S15" i="63"/>
  <c r="N150" i="63"/>
  <c r="P275" i="63"/>
  <c r="P261" i="63"/>
  <c r="N111" i="77"/>
  <c r="M112" i="63"/>
  <c r="M269" i="63"/>
  <c r="M15" i="63"/>
  <c r="Q123" i="77"/>
  <c r="P269" i="63"/>
  <c r="P112" i="63"/>
  <c r="R235" i="77"/>
  <c r="R221" i="77"/>
  <c r="T127" i="77"/>
  <c r="P150" i="63"/>
  <c r="N15" i="63"/>
  <c r="T111" i="77"/>
  <c r="T225" i="77"/>
  <c r="O127" i="77"/>
  <c r="Q111" i="77"/>
  <c r="N127" i="77"/>
  <c r="O111" i="77"/>
  <c r="S150" i="63"/>
  <c r="Q14" i="77"/>
  <c r="R150" i="63"/>
  <c r="N43" i="77"/>
  <c r="N96" i="77"/>
  <c r="AJ96" i="77"/>
  <c r="P131" i="63"/>
  <c r="M131" i="63"/>
  <c r="S111" i="77"/>
  <c r="O43" i="77"/>
  <c r="Q112" i="63"/>
  <c r="Q269" i="63"/>
  <c r="Q15" i="63"/>
</calcChain>
</file>

<file path=xl/comments1.xml><?xml version="1.0" encoding="utf-8"?>
<comments xmlns="http://schemas.openxmlformats.org/spreadsheetml/2006/main">
  <authors>
    <author>luchy gonzalez</author>
    <author>Tania Chovet Brito</author>
    <author>yoaldo cuello valdez</author>
  </authors>
  <commentList>
    <comment ref="N85" authorId="0" shapeId="0">
      <text>
        <r>
          <rPr>
            <b/>
            <sz val="9"/>
            <color indexed="81"/>
            <rFont val="Tahoma"/>
            <family val="2"/>
          </rPr>
          <t xml:space="preserve">luchy gonzalez:SALDO A FOR POR TRES MESES, JUNIO.JULIO Y FINALIZA EN AGOSTO CON 1,614.86
</t>
        </r>
      </text>
    </comment>
    <comment ref="Y106" authorId="1" shapeId="0">
      <text>
        <r>
          <rPr>
            <b/>
            <sz val="9"/>
            <color indexed="81"/>
            <rFont val="Tahoma"/>
            <family val="2"/>
          </rPr>
          <t>Tania Chovet Brito: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T122" authorId="2" shapeId="0">
      <text>
        <r>
          <rPr>
            <b/>
            <sz val="9"/>
            <color indexed="81"/>
            <rFont val="Tahoma"/>
            <family val="2"/>
          </rPr>
          <t>yoaldo cuello valdez:</t>
        </r>
        <r>
          <rPr>
            <sz val="9"/>
            <color indexed="81"/>
            <rFont val="Tahoma"/>
            <family val="2"/>
          </rPr>
          <t xml:space="preserve">
1/2 termina en enero corregir en febrero, 2015</t>
        </r>
      </text>
    </comment>
    <comment ref="R148" authorId="2" shapeId="0">
      <text>
        <r>
          <rPr>
            <b/>
            <sz val="9"/>
            <color indexed="81"/>
            <rFont val="Tahoma"/>
            <family val="2"/>
          </rPr>
          <t>yoaldo cuello valdez:</t>
        </r>
        <r>
          <rPr>
            <sz val="9"/>
            <color indexed="81"/>
            <rFont val="Tahoma"/>
            <family val="2"/>
          </rPr>
          <t xml:space="preserve">
1/1 corregir en enero</t>
        </r>
      </text>
    </comment>
    <comment ref="Y166" authorId="1" shapeId="0">
      <text>
        <r>
          <rPr>
            <b/>
            <sz val="9"/>
            <color indexed="81"/>
            <rFont val="Tahoma"/>
            <family val="2"/>
          </rPr>
          <t>Tania Chovet Brito: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S201" authorId="2" shapeId="0">
      <text>
        <r>
          <rPr>
            <b/>
            <sz val="9"/>
            <color indexed="81"/>
            <rFont val="Tahoma"/>
            <family val="2"/>
          </rPr>
          <t>yoaldo cuello valdez:</t>
        </r>
        <r>
          <rPr>
            <sz val="9"/>
            <color indexed="81"/>
            <rFont val="Tahoma"/>
            <family val="2"/>
          </rPr>
          <t xml:space="preserve">
1/2 termina en enero corregir en febrero, 2015</t>
        </r>
      </text>
    </comment>
  </commentList>
</comments>
</file>

<file path=xl/comments2.xml><?xml version="1.0" encoding="utf-8"?>
<comments xmlns="http://schemas.openxmlformats.org/spreadsheetml/2006/main">
  <authors>
    <author>luchy gonzalez</author>
    <author>yoaldo cuello valdez</author>
    <author>Tania Chovet Brito</author>
  </authors>
  <commentList>
    <comment ref="J8" authorId="0" shapeId="0">
      <text>
        <r>
          <rPr>
            <b/>
            <sz val="9"/>
            <color indexed="81"/>
            <rFont val="Tahoma"/>
            <family val="2"/>
          </rPr>
          <t>luchy gonzalez:</t>
        </r>
        <r>
          <rPr>
            <sz val="9"/>
            <color indexed="81"/>
            <rFont val="Tahoma"/>
            <family val="2"/>
          </rPr>
          <t xml:space="preserve">
CONTRATO POR 1 AÑO DESDE 01/09/2016 HASTA 01/09/2017</t>
        </r>
      </text>
    </comment>
    <comment ref="J9" authorId="1" shapeId="0">
      <text>
        <r>
          <rPr>
            <b/>
            <sz val="9"/>
            <color indexed="81"/>
            <rFont val="Tahoma"/>
            <family val="2"/>
          </rPr>
          <t>LUCHY GONZALEZ:</t>
        </r>
        <r>
          <rPr>
            <sz val="9"/>
            <color indexed="81"/>
            <rFont val="Tahoma"/>
            <family val="2"/>
          </rPr>
          <t xml:space="preserve">
duracion del contrato 1 AÑO hasta desde el
12 /02/2017 hasta el 12/02/2018
</t>
        </r>
      </text>
    </comment>
    <comment ref="D10" authorId="1" shapeId="0">
      <text>
        <r>
          <rPr>
            <b/>
            <sz val="9"/>
            <color indexed="81"/>
            <rFont val="Tahoma"/>
            <family val="2"/>
          </rPr>
          <t>yoaldo cuello valdez:</t>
        </r>
        <r>
          <rPr>
            <sz val="9"/>
            <color indexed="81"/>
            <rFont val="Tahoma"/>
            <family val="2"/>
          </rPr>
          <t xml:space="preserve">
Fin del Contrato en Mayo, 2014</t>
        </r>
      </text>
    </comment>
    <comment ref="I10" authorId="2" shapeId="0">
      <text>
        <r>
          <rPr>
            <b/>
            <sz val="9"/>
            <color indexed="81"/>
            <rFont val="Tahoma"/>
            <family val="2"/>
          </rPr>
          <t xml:space="preserve">luchy Gonzalez:
</t>
        </r>
        <r>
          <rPr>
            <sz val="9"/>
            <color indexed="81"/>
            <rFont val="Tahoma"/>
            <family val="2"/>
          </rPr>
          <t xml:space="preserve">
este personal entro el 01/09/2016 termina 01/09/2018
</t>
        </r>
      </text>
    </comment>
  </commentList>
</comments>
</file>

<file path=xl/comments3.xml><?xml version="1.0" encoding="utf-8"?>
<comments xmlns="http://schemas.openxmlformats.org/spreadsheetml/2006/main">
  <authors>
    <author>yoaldo cuello valdez</author>
    <author>Tania Chovet Brito</author>
    <author>luchy gonzalez</author>
  </authors>
  <commentList>
    <comment ref="Q69" authorId="0" shapeId="0">
      <text>
        <r>
          <rPr>
            <b/>
            <sz val="9"/>
            <color indexed="81"/>
            <rFont val="Tahoma"/>
            <family val="2"/>
          </rPr>
          <t>yoaldo cuello valdez:</t>
        </r>
        <r>
          <rPr>
            <sz val="9"/>
            <color indexed="81"/>
            <rFont val="Tahoma"/>
            <family val="2"/>
          </rPr>
          <t xml:space="preserve">
Descontar 5/6 termina en enero corregir en feb. 2015</t>
        </r>
      </text>
    </comment>
    <comment ref="J78" authorId="1" shapeId="0">
      <text>
        <r>
          <rPr>
            <b/>
            <sz val="9"/>
            <color indexed="81"/>
            <rFont val="Tahoma"/>
            <family val="2"/>
          </rPr>
          <t>Tania Chovet Brito:</t>
        </r>
        <r>
          <rPr>
            <sz val="9"/>
            <color indexed="81"/>
            <rFont val="Tahoma"/>
            <family val="2"/>
          </rPr>
          <t xml:space="preserve">
SE LE ESTA PAGANDO 18 DIA DE SEPT., MODIFICAR SUELDO OCT.</t>
        </r>
      </text>
    </comment>
    <comment ref="M103" authorId="2" shapeId="0">
      <text>
        <r>
          <rPr>
            <b/>
            <sz val="9"/>
            <color indexed="81"/>
            <rFont val="Tahoma"/>
            <family val="2"/>
          </rPr>
          <t xml:space="preserve">luchy gonzalez:SALDO A FOR POR TRES MESES, JUNIO.JULIO Y FINALIZA EN AGOSTO CON 1,614.86
</t>
        </r>
      </text>
    </comment>
    <comment ref="M108" authorId="2" shapeId="0">
      <text>
        <r>
          <rPr>
            <b/>
            <sz val="9"/>
            <color indexed="81"/>
            <rFont val="Tahoma"/>
            <family val="2"/>
          </rPr>
          <t xml:space="preserve">luchy gonzalez:SALDO A FOR POR TRES MESES, JUNIO.JULIO Y FINALIZA EN AGOSTO CON 1,614.86
</t>
        </r>
      </text>
    </comment>
    <comment ref="M109" authorId="2" shapeId="0">
      <text>
        <r>
          <rPr>
            <b/>
            <sz val="9"/>
            <color indexed="81"/>
            <rFont val="Tahoma"/>
            <family val="2"/>
          </rPr>
          <t xml:space="preserve">luchy gonzalez:SALDO A FOR POR TRES MESES, JUNIO.JULIO Y FINALIZA EN AGOSTO CON 1,614.86
</t>
        </r>
      </text>
    </comment>
    <comment ref="M110" authorId="2" shapeId="0">
      <text>
        <r>
          <rPr>
            <b/>
            <sz val="9"/>
            <color indexed="81"/>
            <rFont val="Tahoma"/>
            <family val="2"/>
          </rPr>
          <t xml:space="preserve">luchy gonzalez:SALDO A FOR POR TRES MESES, JUNIO.JULIO Y FINALIZA EN AGOSTO CON 1,614.86
</t>
        </r>
      </text>
    </comment>
    <comment ref="X125" authorId="1" shapeId="0">
      <text>
        <r>
          <rPr>
            <b/>
            <sz val="9"/>
            <color indexed="81"/>
            <rFont val="Tahoma"/>
            <family val="2"/>
          </rPr>
          <t>Tania Chovet Brito: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Q136" authorId="0" shapeId="0">
      <text>
        <r>
          <rPr>
            <b/>
            <sz val="9"/>
            <color indexed="81"/>
            <rFont val="Tahoma"/>
            <family val="2"/>
          </rPr>
          <t>yoaldo cuello valdez:</t>
        </r>
        <r>
          <rPr>
            <sz val="9"/>
            <color indexed="81"/>
            <rFont val="Tahoma"/>
            <family val="2"/>
          </rPr>
          <t xml:space="preserve">
2/2 cuota 690.00 corregir en enenro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Q144" authorId="0" shapeId="0">
      <text>
        <r>
          <rPr>
            <b/>
            <sz val="9"/>
            <color indexed="81"/>
            <rFont val="Tahoma"/>
            <family val="2"/>
          </rPr>
          <t>yoaldo cuello valdez:</t>
        </r>
        <r>
          <rPr>
            <sz val="9"/>
            <color indexed="81"/>
            <rFont val="Tahoma"/>
            <family val="2"/>
          </rPr>
          <t xml:space="preserve">
1/2 termina en enero corregir en febrero, 2015</t>
        </r>
      </text>
    </comment>
    <comment ref="Q158" authorId="0" shapeId="0">
      <text>
        <r>
          <rPr>
            <b/>
            <sz val="9"/>
            <color indexed="81"/>
            <rFont val="Tahoma"/>
            <family val="2"/>
          </rPr>
          <t>yoaldo cuello valdez:</t>
        </r>
        <r>
          <rPr>
            <sz val="9"/>
            <color indexed="81"/>
            <rFont val="Tahoma"/>
            <family val="2"/>
          </rPr>
          <t xml:space="preserve">
1/1  dic. Corregir</t>
        </r>
      </text>
    </comment>
    <comment ref="Q171" authorId="0" shapeId="0">
      <text>
        <r>
          <rPr>
            <b/>
            <sz val="9"/>
            <color indexed="81"/>
            <rFont val="Tahoma"/>
            <family val="2"/>
          </rPr>
          <t>yoaldo cuello valdez:</t>
        </r>
        <r>
          <rPr>
            <sz val="9"/>
            <color indexed="81"/>
            <rFont val="Tahoma"/>
            <family val="2"/>
          </rPr>
          <t xml:space="preserve">
1/1 corregir en enero</t>
        </r>
      </text>
    </comment>
    <comment ref="X190" authorId="1" shapeId="0">
      <text>
        <r>
          <rPr>
            <b/>
            <sz val="9"/>
            <color indexed="81"/>
            <rFont val="Tahoma"/>
            <family val="2"/>
          </rPr>
          <t>Tania Chovet Brito: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R237" authorId="0" shapeId="0">
      <text>
        <r>
          <rPr>
            <b/>
            <sz val="9"/>
            <color indexed="81"/>
            <rFont val="Tahoma"/>
            <family val="2"/>
          </rPr>
          <t>yoaldo cuello valdez:</t>
        </r>
        <r>
          <rPr>
            <sz val="9"/>
            <color indexed="81"/>
            <rFont val="Tahoma"/>
            <family val="2"/>
          </rPr>
          <t xml:space="preserve">
1/2 termina en enero corregir en febrero, 2015</t>
        </r>
      </text>
    </comment>
    <comment ref="J238" authorId="2" shapeId="0">
      <text>
        <r>
          <rPr>
            <b/>
            <sz val="9"/>
            <color indexed="81"/>
            <rFont val="Tahoma"/>
            <family val="2"/>
          </rPr>
          <t>luchy gonzalez:</t>
        </r>
        <r>
          <rPr>
            <sz val="9"/>
            <color indexed="81"/>
            <rFont val="Tahoma"/>
            <family val="2"/>
          </rPr>
          <t xml:space="preserve">
este colaborador termina 31/10/2016</t>
        </r>
      </text>
    </comment>
    <comment ref="J250" authorId="1" shapeId="0">
      <text>
        <r>
          <rPr>
            <b/>
            <sz val="9"/>
            <color indexed="81"/>
            <rFont val="Tahoma"/>
            <family val="2"/>
          </rPr>
          <t>LUCHY GONZALEZ:</t>
        </r>
        <r>
          <rPr>
            <sz val="9"/>
            <color indexed="81"/>
            <rFont val="Tahoma"/>
            <family val="2"/>
          </rPr>
          <t xml:space="preserve">
ESTE PERSONAL SE LE PAGARA 18 DIA ENERO, MOD.FEB.</t>
        </r>
      </text>
    </comment>
    <comment ref="J251" authorId="1" shapeId="0">
      <text>
        <r>
          <rPr>
            <b/>
            <sz val="9"/>
            <color indexed="81"/>
            <rFont val="Tahoma"/>
            <family val="2"/>
          </rPr>
          <t>Tania Chovet Brito:</t>
        </r>
        <r>
          <rPr>
            <sz val="9"/>
            <color indexed="81"/>
            <rFont val="Tahoma"/>
            <family val="2"/>
          </rPr>
          <t xml:space="preserve">
LUCHY GONZALEZ:
ESTE PERSONAL SE LE PAGARA 18 DIA ENERO, MOD.FEB.</t>
        </r>
      </text>
    </comment>
    <comment ref="J252" authorId="1" shapeId="0">
      <text>
        <r>
          <rPr>
            <b/>
            <sz val="9"/>
            <color indexed="81"/>
            <rFont val="Tahoma"/>
            <family val="2"/>
          </rPr>
          <t>Tania Chovet Brito:</t>
        </r>
        <r>
          <rPr>
            <sz val="9"/>
            <color indexed="81"/>
            <rFont val="Tahoma"/>
            <family val="2"/>
          </rPr>
          <t xml:space="preserve">
LUCHY GONZALEZ:
ESTE PERSONAL SE LE PAGARA 18 DIA ENERO, MOD.FEB.</t>
        </r>
      </text>
    </comment>
    <comment ref="J397" authorId="1" shapeId="0">
      <text>
        <r>
          <rPr>
            <b/>
            <sz val="9"/>
            <color indexed="81"/>
            <rFont val="Tahoma"/>
            <family val="2"/>
          </rPr>
          <t>Tania Chovet Brito:</t>
        </r>
        <r>
          <rPr>
            <sz val="9"/>
            <color indexed="81"/>
            <rFont val="Tahoma"/>
            <family val="2"/>
          </rPr>
          <t xml:space="preserve">
este personal se le esta pagando 10 dia dic.+ enero-17, modificar feb.</t>
        </r>
      </text>
    </comment>
    <comment ref="J398" authorId="1" shapeId="0">
      <text>
        <r>
          <rPr>
            <b/>
            <sz val="9"/>
            <color indexed="81"/>
            <rFont val="Tahoma"/>
            <family val="2"/>
          </rPr>
          <t>Tania Chovet Brito:</t>
        </r>
        <r>
          <rPr>
            <sz val="9"/>
            <color indexed="81"/>
            <rFont val="Tahoma"/>
            <family val="2"/>
          </rPr>
          <t xml:space="preserve">
ESTE PERSONAL SE LE PAGARA26 DIA DE ENERO 2017, MODF. FEBRERO</t>
        </r>
      </text>
    </comment>
    <comment ref="J413" authorId="1" shapeId="0">
      <text>
        <r>
          <rPr>
            <b/>
            <sz val="9"/>
            <color indexed="81"/>
            <rFont val="Tahoma"/>
            <family val="2"/>
          </rPr>
          <t>Tania Chovet Brito:</t>
        </r>
        <r>
          <rPr>
            <sz val="9"/>
            <color indexed="81"/>
            <rFont val="Tahoma"/>
            <family val="2"/>
          </rPr>
          <t xml:space="preserve">
ESTE PERSONAL SE LE PAGARA 18 DIA ENERO,MOD.FEB.</t>
        </r>
      </text>
    </comment>
    <comment ref="J494" authorId="1" shapeId="0">
      <text>
        <r>
          <rPr>
            <b/>
            <sz val="9"/>
            <color indexed="81"/>
            <rFont val="Tahoma"/>
            <family val="2"/>
          </rPr>
          <t>Tania Chovet Brito:</t>
        </r>
        <r>
          <rPr>
            <sz val="9"/>
            <color indexed="81"/>
            <rFont val="Tahoma"/>
            <family val="2"/>
          </rPr>
          <t xml:space="preserve">
ESTE PERSONAL SE LE PAGARA26 DIA DE ENERO 2017, MODF. FEBRERO</t>
        </r>
      </text>
    </comment>
    <comment ref="J705" authorId="1" shapeId="0">
      <text>
        <r>
          <rPr>
            <b/>
            <sz val="9"/>
            <color indexed="81"/>
            <rFont val="Tahoma"/>
            <family val="2"/>
          </rPr>
          <t>Tania Chovet Brito:</t>
        </r>
        <r>
          <rPr>
            <sz val="9"/>
            <color indexed="81"/>
            <rFont val="Tahoma"/>
            <family val="2"/>
          </rPr>
          <t xml:space="preserve">
ESTE PERSONAL SE LE ESTA PAGANDO 20 DIA ENERO-17</t>
        </r>
      </text>
    </comment>
    <comment ref="J706" authorId="1" shapeId="0">
      <text>
        <r>
          <rPr>
            <b/>
            <sz val="9"/>
            <color indexed="81"/>
            <rFont val="Tahoma"/>
            <family val="2"/>
          </rPr>
          <t>Tania Chovet Brito:</t>
        </r>
        <r>
          <rPr>
            <sz val="9"/>
            <color indexed="81"/>
            <rFont val="Tahoma"/>
            <family val="2"/>
          </rPr>
          <t xml:space="preserve">
ESTE PERSONAL SE LE ESTA PAGANDO 20 DIA DE  ENERO-17</t>
        </r>
      </text>
    </comment>
    <comment ref="J952" authorId="1" shapeId="0">
      <text>
        <r>
          <rPr>
            <b/>
            <sz val="9"/>
            <color indexed="81"/>
            <rFont val="Tahoma"/>
            <family val="2"/>
          </rPr>
          <t>Tania Chovet Brito:</t>
        </r>
        <r>
          <rPr>
            <sz val="9"/>
            <color indexed="81"/>
            <rFont val="Tahoma"/>
            <family val="2"/>
          </rPr>
          <t xml:space="preserve">
ESTE PERSONAL SE LE ESTA PAGANDO 19 DIA DE NERO,MODF. FEB.</t>
        </r>
      </text>
    </comment>
  </commentList>
</comments>
</file>

<file path=xl/comments4.xml><?xml version="1.0" encoding="utf-8"?>
<comments xmlns="http://schemas.openxmlformats.org/spreadsheetml/2006/main">
  <authors>
    <author>Tania Chovet Brito</author>
    <author>yoaldo cuello valdez</author>
  </authors>
  <commentList>
    <comment ref="J11" authorId="0" shapeId="0">
      <text>
        <r>
          <rPr>
            <b/>
            <sz val="9"/>
            <color indexed="81"/>
            <rFont val="Tahoma"/>
            <family val="2"/>
          </rPr>
          <t>LUCHY GONZALEZ:</t>
        </r>
        <r>
          <rPr>
            <sz val="9"/>
            <color indexed="81"/>
            <rFont val="Tahoma"/>
            <family val="2"/>
          </rPr>
          <t xml:space="preserve">
ESTE PERSONAL SE LE PAGARA 21 DIA DE ABRIL</t>
        </r>
      </text>
    </comment>
    <comment ref="J12" authorId="0" shapeId="0">
      <text>
        <r>
          <rPr>
            <b/>
            <sz val="9"/>
            <color indexed="81"/>
            <rFont val="Tahoma"/>
            <family val="2"/>
          </rPr>
          <t>LUCHY GONZALEZ:</t>
        </r>
        <r>
          <rPr>
            <sz val="9"/>
            <color indexed="81"/>
            <rFont val="Tahoma"/>
            <family val="2"/>
          </rPr>
          <t xml:space="preserve">
ESTE PERSONAL SE LE PAGARA 21 DIA DE ABRIL</t>
        </r>
      </text>
    </comment>
    <comment ref="I15" authorId="1" shapeId="0">
      <text>
        <r>
          <rPr>
            <b/>
            <sz val="9"/>
            <color indexed="81"/>
            <rFont val="Tahoma"/>
            <family val="2"/>
          </rPr>
          <t>LUCHY GONZALEZ:</t>
        </r>
        <r>
          <rPr>
            <sz val="9"/>
            <color indexed="81"/>
            <rFont val="Tahoma"/>
            <family val="2"/>
          </rPr>
          <t xml:space="preserve">
duracion del contrato 1 AÑO hasta desde el
12 /02/2017 hasta el 12/02/2018
</t>
        </r>
      </text>
    </comment>
    <comment ref="J26" authorId="0" shapeId="0">
      <text>
        <r>
          <rPr>
            <b/>
            <sz val="9"/>
            <color indexed="81"/>
            <rFont val="Tahoma"/>
            <family val="2"/>
          </rPr>
          <t>LUCHY GONZALEZ:</t>
        </r>
        <r>
          <rPr>
            <sz val="9"/>
            <color indexed="81"/>
            <rFont val="Tahoma"/>
            <family val="2"/>
          </rPr>
          <t xml:space="preserve">
ESTE PERSONAL SE LE PAGARA 23 DIA SEPT.2017, MODF. OCT.</t>
        </r>
      </text>
    </comment>
  </commentList>
</comments>
</file>

<file path=xl/comments5.xml><?xml version="1.0" encoding="utf-8"?>
<comments xmlns="http://schemas.openxmlformats.org/spreadsheetml/2006/main">
  <authors>
    <author>Tania Chovet Brito</author>
  </authors>
  <commentList>
    <comment ref="J14" authorId="0" shapeId="0">
      <text>
        <r>
          <rPr>
            <b/>
            <sz val="9"/>
            <color indexed="81"/>
            <rFont val="Tahoma"/>
            <family val="2"/>
          </rPr>
          <t>LUCHY GONZALEZ:</t>
        </r>
        <r>
          <rPr>
            <sz val="9"/>
            <color indexed="81"/>
            <rFont val="Tahoma"/>
            <family val="2"/>
          </rPr>
          <t xml:space="preserve">
ESTE PERSONAL SE LE PAGARA 20DIA DE JUNIO,MODIF.JULIO</t>
        </r>
      </text>
    </comment>
    <comment ref="J15" authorId="0" shapeId="0">
      <text>
        <r>
          <rPr>
            <b/>
            <sz val="9"/>
            <color indexed="81"/>
            <rFont val="Tahoma"/>
            <family val="2"/>
          </rPr>
          <t>LUCHY GONZALEZ:</t>
        </r>
        <r>
          <rPr>
            <sz val="9"/>
            <color indexed="81"/>
            <rFont val="Tahoma"/>
            <family val="2"/>
          </rPr>
          <t xml:space="preserve">
ESTE PERSONAL SE LE PAGARA 21 DIA DE ABRIL</t>
        </r>
      </text>
    </comment>
    <comment ref="J16" authorId="0" shapeId="0">
      <text>
        <r>
          <rPr>
            <b/>
            <sz val="9"/>
            <color indexed="81"/>
            <rFont val="Tahoma"/>
            <family val="2"/>
          </rPr>
          <t>LUCHY GONZALEZ:</t>
        </r>
        <r>
          <rPr>
            <sz val="9"/>
            <color indexed="81"/>
            <rFont val="Tahoma"/>
            <family val="2"/>
          </rPr>
          <t xml:space="preserve">
ESTE PERSONAL SE LE PAGARA 20DIA DE JUNIO,MODIF.JULIO</t>
        </r>
      </text>
    </comment>
    <comment ref="J21" authorId="0" shapeId="0">
      <text>
        <r>
          <rPr>
            <b/>
            <sz val="9"/>
            <color indexed="81"/>
            <rFont val="Tahoma"/>
            <family val="2"/>
          </rPr>
          <t>LUCHY GONZALEZ:
ESTE PERSONAL SE LE PAGARA 28 DIA SEPT.., MODF.OCT</t>
        </r>
      </text>
    </comment>
    <comment ref="J25" authorId="0" shapeId="0">
      <text>
        <r>
          <rPr>
            <b/>
            <sz val="9"/>
            <color indexed="81"/>
            <rFont val="Tahoma"/>
            <family val="2"/>
          </rPr>
          <t>LUCHY GONZALEZ:
ESTE PERSONAL SE LE PAGARA 22 DIA FEBRERO., MODF. MARZO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26" authorId="0" shapeId="0">
      <text>
        <r>
          <rPr>
            <b/>
            <sz val="9"/>
            <color indexed="81"/>
            <rFont val="Tahoma"/>
            <family val="2"/>
          </rPr>
          <t>LUCHY GONZALEZ:
ESTE PERSONAL SE LE PAGARA 24 DIA MAYO., MODF. JUNIO</t>
        </r>
      </text>
    </comment>
    <comment ref="J29" authorId="0" shapeId="0">
      <text>
        <r>
          <rPr>
            <b/>
            <sz val="9"/>
            <color indexed="81"/>
            <rFont val="Tahoma"/>
            <family val="2"/>
          </rPr>
          <t>LUCHY GONZALEZ:</t>
        </r>
        <r>
          <rPr>
            <sz val="9"/>
            <color indexed="81"/>
            <rFont val="Tahoma"/>
            <family val="2"/>
          </rPr>
          <t xml:space="preserve">
ESTE PERSONAL SE LE PAGARA 24 DIA ABRIL, MODF. MAYO.</t>
        </r>
      </text>
    </comment>
    <comment ref="J33" authorId="0" shapeId="0">
      <text>
        <r>
          <rPr>
            <b/>
            <sz val="9"/>
            <color indexed="81"/>
            <rFont val="Tahoma"/>
            <family val="2"/>
          </rPr>
          <t>LUCHY GONZALEZ:</t>
        </r>
        <r>
          <rPr>
            <sz val="9"/>
            <color indexed="81"/>
            <rFont val="Tahoma"/>
            <family val="2"/>
          </rPr>
          <t xml:space="preserve">
este personal se le pagara 20 dia de abril, modificar en mayo 2018
</t>
        </r>
      </text>
    </comment>
    <comment ref="J47" authorId="0" shapeId="0">
      <text>
        <r>
          <rPr>
            <b/>
            <sz val="9"/>
            <color indexed="81"/>
            <rFont val="Tahoma"/>
            <family val="2"/>
          </rPr>
          <t>LUCHY GONZALEZ:
ESTE PERSONAL SE LE PAAGARA 20 DIA DE JUNIO,MODIF.JULIO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58" authorId="0" shapeId="0">
      <text>
        <r>
          <rPr>
            <b/>
            <sz val="9"/>
            <color indexed="81"/>
            <rFont val="Tahoma"/>
            <family val="2"/>
          </rPr>
          <t>LUCHYGONZALEZ:
ESTE PERSONAL ESTA CONTRATA POR TRES MAYO-JULIO, TERMINA AGOSTO 2017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59" authorId="0" shapeId="0">
      <text>
        <r>
          <rPr>
            <b/>
            <sz val="9"/>
            <color indexed="81"/>
            <rFont val="Tahoma"/>
            <family val="2"/>
          </rPr>
          <t>LUCHYGONZALEZ:
ESTE PERSONAL SE LE PAGARA COMPLETO JULIO, MODIFICAR EN AGOSTO 2018</t>
        </r>
      </text>
    </comment>
    <comment ref="J62" authorId="0" shapeId="0">
      <text>
        <r>
          <rPr>
            <b/>
            <sz val="9"/>
            <color indexed="81"/>
            <rFont val="Tahoma"/>
            <family val="2"/>
          </rPr>
          <t>LUCHY GONZALEZ:</t>
        </r>
        <r>
          <rPr>
            <sz val="9"/>
            <color indexed="81"/>
            <rFont val="Tahoma"/>
            <family val="2"/>
          </rPr>
          <t xml:space="preserve">
ESTE PERSONAL SE LE PAGARA 25 DIA ASEPT, MODF. OCT.2018
 </t>
        </r>
      </text>
    </comment>
    <comment ref="J67" authorId="0" shapeId="0">
      <text>
        <r>
          <rPr>
            <b/>
            <sz val="9"/>
            <color indexed="81"/>
            <rFont val="Tahoma"/>
            <family val="2"/>
          </rPr>
          <t>LUCHYGONZALEZ:
ESTE PERSONAL SE LE PAGARA 29 DIA DE ABRIL, MODIFICAR EN MAYO 2018.</t>
        </r>
      </text>
    </comment>
    <comment ref="J71" authorId="0" shapeId="0">
      <text>
        <r>
          <rPr>
            <b/>
            <sz val="9"/>
            <color indexed="81"/>
            <rFont val="Tahoma"/>
            <family val="2"/>
          </rPr>
          <t>LUCHY GONZALEZ:</t>
        </r>
        <r>
          <rPr>
            <sz val="9"/>
            <color indexed="81"/>
            <rFont val="Tahoma"/>
            <family val="2"/>
          </rPr>
          <t xml:space="preserve">
ESTE PERSONAL SE LE PAGARA 27 DIA ENERO 2018, MODF. FEBRERO 018.</t>
        </r>
      </text>
    </comment>
    <comment ref="J82" authorId="0" shapeId="0">
      <text>
        <r>
          <rPr>
            <b/>
            <sz val="9"/>
            <color indexed="81"/>
            <rFont val="Tahoma"/>
            <family val="2"/>
          </rPr>
          <t>LUCHY GONZALEZ:</t>
        </r>
        <r>
          <rPr>
            <sz val="9"/>
            <color indexed="81"/>
            <rFont val="Tahoma"/>
            <family val="2"/>
          </rPr>
          <t xml:space="preserve">
ESTE PERSONAL SE LE pagarqa 25 dia de enero,2018,modf.febrero</t>
        </r>
      </text>
    </comment>
    <comment ref="J83" authorId="0" shapeId="0">
      <text>
        <r>
          <rPr>
            <b/>
            <sz val="9"/>
            <color indexed="81"/>
            <rFont val="Tahoma"/>
            <family val="2"/>
          </rPr>
          <t>LUCHY GONZALEZ:</t>
        </r>
        <r>
          <rPr>
            <sz val="9"/>
            <color indexed="81"/>
            <rFont val="Tahoma"/>
            <family val="2"/>
          </rPr>
          <t xml:space="preserve">
ESTE PERSONAL SE LE pagarqa 19 dia de MARZO 2018,modf.ABRIL
</t>
        </r>
      </text>
    </comment>
    <comment ref="J84" authorId="0" shapeId="0">
      <text>
        <r>
          <rPr>
            <b/>
            <sz val="9"/>
            <color indexed="81"/>
            <rFont val="Tahoma"/>
            <family val="2"/>
          </rPr>
          <t>LUCHY GONZALEZ:</t>
        </r>
        <r>
          <rPr>
            <sz val="9"/>
            <color indexed="81"/>
            <rFont val="Tahoma"/>
            <family val="2"/>
          </rPr>
          <t xml:space="preserve">
ESTE PERSONAL SE LE pagarqa 29 dia de SEPT2018,modf.OCT.
</t>
        </r>
      </text>
    </comment>
    <comment ref="J86" authorId="0" shapeId="0">
      <text>
        <r>
          <rPr>
            <b/>
            <sz val="9"/>
            <color indexed="81"/>
            <rFont val="Tahoma"/>
            <family val="2"/>
          </rPr>
          <t>LUCHY GONZALEZ:</t>
        </r>
        <r>
          <rPr>
            <sz val="9"/>
            <color indexed="81"/>
            <rFont val="Tahoma"/>
            <family val="2"/>
          </rPr>
          <t xml:space="preserve">
ESTE PERSONAL SE LE PAGARA 27 DIA SEPT.2017, MODF. OCT.</t>
        </r>
      </text>
    </comment>
    <comment ref="J87" authorId="0" shapeId="0">
      <text>
        <r>
          <rPr>
            <b/>
            <sz val="9"/>
            <color indexed="81"/>
            <rFont val="Tahoma"/>
            <family val="2"/>
          </rPr>
          <t>LUCHY GONZALEZ:</t>
        </r>
        <r>
          <rPr>
            <sz val="9"/>
            <color indexed="81"/>
            <rFont val="Tahoma"/>
            <family val="2"/>
          </rPr>
          <t xml:space="preserve">
ESTE PERSONAL SE LE PAGARA AGOSTO</t>
        </r>
      </text>
    </comment>
    <comment ref="J88" authorId="0" shapeId="0">
      <text>
        <r>
          <rPr>
            <b/>
            <sz val="9"/>
            <color indexed="81"/>
            <rFont val="Tahoma"/>
            <family val="2"/>
          </rPr>
          <t>luchy gonzalez:
este personal se le pagara 21 dia de octubre, modf. Nov.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89" authorId="0" shapeId="0">
      <text>
        <r>
          <rPr>
            <b/>
            <sz val="9"/>
            <color indexed="81"/>
            <rFont val="Tahoma"/>
            <family val="2"/>
          </rPr>
          <t>luchy gonzalez:
este personal se le pagara 21 dia de octubre, modf. Nov.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91" authorId="0" shapeId="0">
      <text>
        <r>
          <rPr>
            <b/>
            <sz val="9"/>
            <color indexed="81"/>
            <rFont val="Tahoma"/>
            <family val="2"/>
          </rPr>
          <t>LUCHY GONZALEZ:</t>
        </r>
        <r>
          <rPr>
            <sz val="9"/>
            <color indexed="81"/>
            <rFont val="Tahoma"/>
            <family val="2"/>
          </rPr>
          <t xml:space="preserve">
ESTE PERSONAL SE LE PAGARA 7 DIA JULIO,+ AGOSTO</t>
        </r>
      </text>
    </comment>
    <comment ref="J92" authorId="0" shapeId="0">
      <text>
        <r>
          <rPr>
            <b/>
            <sz val="9"/>
            <color indexed="81"/>
            <rFont val="Tahoma"/>
            <family val="2"/>
          </rPr>
          <t>LUCHY GONZALEZ:</t>
        </r>
        <r>
          <rPr>
            <sz val="9"/>
            <color indexed="81"/>
            <rFont val="Tahoma"/>
            <family val="2"/>
          </rPr>
          <t xml:space="preserve">
ESTE PERSONAL SE LE PAGARA 23 DIA SEPT.2017, MODF. OCT.</t>
        </r>
      </text>
    </comment>
    <comment ref="J93" authorId="0" shapeId="0">
      <text>
        <r>
          <rPr>
            <b/>
            <sz val="9"/>
            <color indexed="81"/>
            <rFont val="Tahoma"/>
            <family val="2"/>
          </rPr>
          <t>LUCHY GONZALEZ:</t>
        </r>
        <r>
          <rPr>
            <sz val="9"/>
            <color indexed="81"/>
            <rFont val="Tahoma"/>
            <family val="2"/>
          </rPr>
          <t xml:space="preserve">
ESTE PERSONAL SE LE PAGARA 23 DIA SEPT.2017, MODF. OCT.</t>
        </r>
      </text>
    </comment>
    <comment ref="J94" authorId="0" shapeId="0">
      <text>
        <r>
          <rPr>
            <b/>
            <sz val="9"/>
            <color indexed="81"/>
            <rFont val="Tahoma"/>
            <family val="2"/>
          </rPr>
          <t>LUCHY GONZALEZ:</t>
        </r>
        <r>
          <rPr>
            <sz val="9"/>
            <color indexed="81"/>
            <rFont val="Tahoma"/>
            <family val="2"/>
          </rPr>
          <t xml:space="preserve">
ESTE PERSONAL SE LE PAGARA 23 DIA SEPT.2017, MODF. OCT.</t>
        </r>
      </text>
    </comment>
    <comment ref="J95" authorId="0" shapeId="0">
      <text>
        <r>
          <rPr>
            <b/>
            <sz val="9"/>
            <color indexed="81"/>
            <rFont val="Tahoma"/>
            <family val="2"/>
          </rPr>
          <t>LUCHY GONZALEZ:</t>
        </r>
        <r>
          <rPr>
            <sz val="9"/>
            <color indexed="81"/>
            <rFont val="Tahoma"/>
            <family val="2"/>
          </rPr>
          <t xml:space="preserve">
ESTE PERSONAL SE LE PAGARA 23 DIA SEPT.2017, MODF. OCT.</t>
        </r>
      </text>
    </comment>
    <comment ref="J96" authorId="0" shapeId="0">
      <text>
        <r>
          <rPr>
            <b/>
            <sz val="9"/>
            <color indexed="81"/>
            <rFont val="Tahoma"/>
            <family val="2"/>
          </rPr>
          <t>LUCHY GONZALEZ:</t>
        </r>
        <r>
          <rPr>
            <sz val="9"/>
            <color indexed="81"/>
            <rFont val="Tahoma"/>
            <family val="2"/>
          </rPr>
          <t xml:space="preserve">
ESTE PERSONAL SE LE PAGARA 23 DIA SEPT.2017, MODF. OCT.</t>
        </r>
      </text>
    </comment>
    <comment ref="J97" authorId="0" shapeId="0">
      <text>
        <r>
          <rPr>
            <b/>
            <sz val="9"/>
            <color indexed="81"/>
            <rFont val="Tahoma"/>
            <family val="2"/>
          </rPr>
          <t>LUCHY GONZALEZ:</t>
        </r>
        <r>
          <rPr>
            <sz val="9"/>
            <color indexed="81"/>
            <rFont val="Tahoma"/>
            <family val="2"/>
          </rPr>
          <t xml:space="preserve">
ESTE PERSONAL SE LE PAGARA 23 DIA SEPT.2017, MODF. OCT.</t>
        </r>
      </text>
    </comment>
    <comment ref="J98" authorId="0" shapeId="0">
      <text>
        <r>
          <rPr>
            <b/>
            <sz val="9"/>
            <color indexed="81"/>
            <rFont val="Tahoma"/>
            <family val="2"/>
          </rPr>
          <t>LUCHY GONZALEZ:</t>
        </r>
        <r>
          <rPr>
            <sz val="9"/>
            <color indexed="81"/>
            <rFont val="Tahoma"/>
            <family val="2"/>
          </rPr>
          <t xml:space="preserve">
ESTE PERSONAL SE LE PAGARA 23 DIA SEPT.2017, MODF. OCT.</t>
        </r>
      </text>
    </comment>
    <comment ref="J128" authorId="0" shapeId="0">
      <text>
        <r>
          <rPr>
            <b/>
            <sz val="9"/>
            <color indexed="81"/>
            <rFont val="Tahoma"/>
            <family val="2"/>
          </rPr>
          <t>LUCHY GONZALEZ:</t>
        </r>
        <r>
          <rPr>
            <sz val="9"/>
            <color indexed="81"/>
            <rFont val="Tahoma"/>
            <family val="2"/>
          </rPr>
          <t xml:space="preserve">
ESTE PERSONAL SE LE PAGARA 5 DIA DE SEPT+OCTUBRE 2017,MODF. NOV.</t>
        </r>
      </text>
    </comment>
    <comment ref="J129" authorId="0" shapeId="0">
      <text>
        <r>
          <rPr>
            <b/>
            <sz val="9"/>
            <color indexed="81"/>
            <rFont val="Tahoma"/>
            <family val="2"/>
          </rPr>
          <t>LUCHY GONZALEZ:</t>
        </r>
        <r>
          <rPr>
            <sz val="9"/>
            <color indexed="81"/>
            <rFont val="Tahoma"/>
            <family val="2"/>
          </rPr>
          <t xml:space="preserve">
ESTE PERSONAL SE LE PAGARA COMPLETO NOV.</t>
        </r>
      </text>
    </comment>
    <comment ref="J130" authorId="0" shapeId="0">
      <text>
        <r>
          <rPr>
            <b/>
            <sz val="9"/>
            <color indexed="81"/>
            <rFont val="Tahoma"/>
            <family val="2"/>
          </rPr>
          <t>LUCHY GONZALEZ:</t>
        </r>
        <r>
          <rPr>
            <sz val="9"/>
            <color indexed="81"/>
            <rFont val="Tahoma"/>
            <family val="2"/>
          </rPr>
          <t xml:space="preserve">
ESTE PERSONAL SE LE PAGARA 24 DIA DE MAYO,MODF. JUNIO.</t>
        </r>
      </text>
    </comment>
    <comment ref="J131" authorId="0" shapeId="0">
      <text>
        <r>
          <rPr>
            <b/>
            <sz val="9"/>
            <color indexed="81"/>
            <rFont val="Tahoma"/>
            <family val="2"/>
          </rPr>
          <t>LUCHY GONZALEZ:</t>
        </r>
        <r>
          <rPr>
            <sz val="9"/>
            <color indexed="81"/>
            <rFont val="Tahoma"/>
            <family val="2"/>
          </rPr>
          <t xml:space="preserve">
ESTE PERSONAL SE LE PAGARA 28 DIA DE  SEPTIEMBRE,MODF.OCT..</t>
        </r>
      </text>
    </comment>
    <comment ref="J138" authorId="0" shapeId="0">
      <text>
        <r>
          <rPr>
            <b/>
            <sz val="9"/>
            <color indexed="81"/>
            <rFont val="Tahoma"/>
            <family val="2"/>
          </rPr>
          <t>LUCHY GONZALEZ:</t>
        </r>
        <r>
          <rPr>
            <sz val="9"/>
            <color indexed="81"/>
            <rFont val="Tahoma"/>
            <family val="2"/>
          </rPr>
          <t xml:space="preserve">
ESTE PERSONAL SE LE PAGARA 280 DIA DEPT.2018, MODF. OCT 018</t>
        </r>
      </text>
    </comment>
    <comment ref="J148" authorId="0" shapeId="0">
      <text>
        <r>
          <rPr>
            <b/>
            <sz val="9"/>
            <color indexed="81"/>
            <rFont val="Tahoma"/>
            <family val="2"/>
          </rPr>
          <t>LUCHY GONZALEZ:</t>
        </r>
        <r>
          <rPr>
            <sz val="9"/>
            <color indexed="81"/>
            <rFont val="Tahoma"/>
            <family val="2"/>
          </rPr>
          <t xml:space="preserve">
ESTE PERSONAL SE PAGARA 22 DIA DE ABRIL, </t>
        </r>
      </text>
    </comment>
    <comment ref="J151" authorId="0" shapeId="0">
      <text>
        <r>
          <rPr>
            <b/>
            <sz val="9"/>
            <color indexed="81"/>
            <rFont val="Tahoma"/>
            <family val="2"/>
          </rPr>
          <t>LUCHY GONZALEZ:</t>
        </r>
        <r>
          <rPr>
            <sz val="9"/>
            <color indexed="81"/>
            <rFont val="Tahoma"/>
            <family val="2"/>
          </rPr>
          <t xml:space="preserve">
SE LE PAGARA 8 DIA DE OCT+NOVE, MODIF EN DIC 2017</t>
        </r>
      </text>
    </comment>
    <comment ref="J152" authorId="0" shapeId="0">
      <text>
        <r>
          <rPr>
            <b/>
            <sz val="9"/>
            <color indexed="81"/>
            <rFont val="Tahoma"/>
            <family val="2"/>
          </rPr>
          <t>LUCHY GONZALEZ:</t>
        </r>
        <r>
          <rPr>
            <sz val="9"/>
            <color indexed="81"/>
            <rFont val="Tahoma"/>
            <family val="2"/>
          </rPr>
          <t xml:space="preserve">
SE LE PAGARA COMPLETO MAYO,MODF.JUNIO</t>
        </r>
      </text>
    </comment>
    <comment ref="J153" authorId="0" shapeId="0">
      <text>
        <r>
          <rPr>
            <b/>
            <sz val="9"/>
            <color indexed="81"/>
            <rFont val="Tahoma"/>
            <family val="2"/>
          </rPr>
          <t>LUCHY GONZALEZ:</t>
        </r>
        <r>
          <rPr>
            <sz val="9"/>
            <color indexed="81"/>
            <rFont val="Tahoma"/>
            <family val="2"/>
          </rPr>
          <t xml:space="preserve">
SE LE ESTA PAGANDO 28 DIA DE SEPTIEMBRE, MODIF. OCT.</t>
        </r>
      </text>
    </comment>
    <comment ref="J157" authorId="0" shapeId="0">
      <text>
        <r>
          <rPr>
            <b/>
            <sz val="9"/>
            <color indexed="81"/>
            <rFont val="Tahoma"/>
            <family val="2"/>
          </rPr>
          <t>LUCHY GONZALEZ:
ESTE PERSONAL SE LE PAGARA 22 DIA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<sst xmlns="http://schemas.openxmlformats.org/spreadsheetml/2006/main" count="15670" uniqueCount="5416">
  <si>
    <t>HOSPITAL TRAUMATOLOGICO DR. NEY ARIAS LORA</t>
  </si>
  <si>
    <t xml:space="preserve">SUBDIRECCION RECURSOS HUMANOS  </t>
  </si>
  <si>
    <t>NO.</t>
  </si>
  <si>
    <t>CEDULA</t>
  </si>
  <si>
    <t>EMPLEADO</t>
  </si>
  <si>
    <t>SUBDIRECCION</t>
  </si>
  <si>
    <t>GERENCIA</t>
  </si>
  <si>
    <t>CARGO</t>
  </si>
  <si>
    <t>NEUROCIRUGIA</t>
  </si>
  <si>
    <t>MEDICINA INTERNA</t>
  </si>
  <si>
    <t>ORTOPEDIA</t>
  </si>
  <si>
    <t>ITEM</t>
  </si>
  <si>
    <t>NOMBRE</t>
  </si>
  <si>
    <t>República Dominicana</t>
  </si>
  <si>
    <t>MINISTERIO DE SALUD PÚBLICA</t>
  </si>
  <si>
    <t>COMPLEJO HOSPITALARIO CIUDAD DE LA SALUD</t>
  </si>
  <si>
    <t>RNC  4-30-09135-9</t>
  </si>
  <si>
    <t>NOMBRE DE MÉDICO</t>
  </si>
  <si>
    <t>ME/MG</t>
  </si>
  <si>
    <t xml:space="preserve">CANTIDAD DE GUARDIAS
REALIZADAS
</t>
  </si>
  <si>
    <t xml:space="preserve">PAGO POR GUARDIAS  </t>
  </si>
  <si>
    <t>VALOR A PAGAR</t>
  </si>
  <si>
    <t>FIRMA</t>
  </si>
  <si>
    <t>ANESTESIA</t>
  </si>
  <si>
    <t>020-0008964-5</t>
  </si>
  <si>
    <t>ME</t>
  </si>
  <si>
    <t>001-1281297-9</t>
  </si>
  <si>
    <t>018-0037301-9</t>
  </si>
  <si>
    <t>001-0749648-1</t>
  </si>
  <si>
    <t>001-0474866-0</t>
  </si>
  <si>
    <t>001-0817666-0</t>
  </si>
  <si>
    <t>027-0001752-4</t>
  </si>
  <si>
    <t>ANA JULIA VALERIO PAULINO</t>
  </si>
  <si>
    <t>001-0192040-3</t>
  </si>
  <si>
    <t>LUIS FELIPE DECENA NOVA</t>
  </si>
  <si>
    <t>010-0040144-6</t>
  </si>
  <si>
    <t>CIRUGIA</t>
  </si>
  <si>
    <t>001-1518226-3</t>
  </si>
  <si>
    <t>003-0068762-1</t>
  </si>
  <si>
    <t>056-0115334-8</t>
  </si>
  <si>
    <t>046-0029384-1</t>
  </si>
  <si>
    <t>011-0022871-5</t>
  </si>
  <si>
    <t>049-0032656-4</t>
  </si>
  <si>
    <t>001-1191028-7</t>
  </si>
  <si>
    <t>001-1108356-4</t>
  </si>
  <si>
    <t>001-1659550-5</t>
  </si>
  <si>
    <t>001-1268948-4</t>
  </si>
  <si>
    <t>JADY ARGENTINA CEDEÑO MOTA</t>
  </si>
  <si>
    <t>023-0130424-8</t>
  </si>
  <si>
    <t>012-0074655-8</t>
  </si>
  <si>
    <t>010-0070992-1</t>
  </si>
  <si>
    <t>001-1411285-7</t>
  </si>
  <si>
    <t>EMERGENCIA</t>
  </si>
  <si>
    <t>011-0020369-2</t>
  </si>
  <si>
    <t>223-0056989-8</t>
  </si>
  <si>
    <t>001-1118615-1</t>
  </si>
  <si>
    <t xml:space="preserve">CARLOS MANUEL MIESES </t>
  </si>
  <si>
    <t>001-0594171-0</t>
  </si>
  <si>
    <t xml:space="preserve">SANAHE MUKAI LORA </t>
  </si>
  <si>
    <t>001-0064568-8</t>
  </si>
  <si>
    <t>012-0068324-9</t>
  </si>
  <si>
    <t>049-0054488-5</t>
  </si>
  <si>
    <t>005-0035471-7</t>
  </si>
  <si>
    <t>001-1640235-5</t>
  </si>
  <si>
    <t>001-0742774-2</t>
  </si>
  <si>
    <t>SANTIAGO ALBERTO CALDERON MONTAS</t>
  </si>
  <si>
    <t>014-0017419-7</t>
  </si>
  <si>
    <t>REYNALDO CONCEPCION VARGAS</t>
  </si>
  <si>
    <t>056-0116195-2</t>
  </si>
  <si>
    <t>001-1628158-5</t>
  </si>
  <si>
    <t>MIGUEL ANTONIO DIAZ NUNEZ</t>
  </si>
  <si>
    <t>001-1686346-5</t>
  </si>
  <si>
    <t>001-1135462-7</t>
  </si>
  <si>
    <t>CONFESORA CASILLA RUIZ</t>
  </si>
  <si>
    <t>068-0008723-8</t>
  </si>
  <si>
    <t>027-0003145-9</t>
  </si>
  <si>
    <t>001-0308305-1</t>
  </si>
  <si>
    <t>001-0636269-2</t>
  </si>
  <si>
    <t>001-1428129-8</t>
  </si>
  <si>
    <t>001-1392192-8</t>
  </si>
  <si>
    <t>087-0017123-7</t>
  </si>
  <si>
    <t>001-1146159-6</t>
  </si>
  <si>
    <t>001-1317327-2</t>
  </si>
  <si>
    <t>049-0045561-1</t>
  </si>
  <si>
    <t>NEHEMIAS MATOS AYBAR</t>
  </si>
  <si>
    <t>001-1391023-6</t>
  </si>
  <si>
    <t>DELFILIO ANTONIO MARTINEZ VELASQUEZ</t>
  </si>
  <si>
    <t>001-0510181-0</t>
  </si>
  <si>
    <t>JOSE ERNESTO GUERRERO HERRERA</t>
  </si>
  <si>
    <t>026-0082945-7</t>
  </si>
  <si>
    <t>RUDOLF JOAQUIN FERMIN SANCHEZ</t>
  </si>
  <si>
    <t>001-0164584-4</t>
  </si>
  <si>
    <t>001-1277213-2</t>
  </si>
  <si>
    <t>UCI</t>
  </si>
  <si>
    <t>001-1179716-3</t>
  </si>
  <si>
    <t>001-0842046-4</t>
  </si>
  <si>
    <t>001-0447841-7</t>
  </si>
  <si>
    <t>001-1058615-3</t>
  </si>
  <si>
    <t>001-0035861-3</t>
  </si>
  <si>
    <t>001-1311701-4</t>
  </si>
  <si>
    <t>001-1733903-6</t>
  </si>
  <si>
    <t>001-0605477-8</t>
  </si>
  <si>
    <t>TOTAL GENERAL</t>
  </si>
  <si>
    <t>Fuentes RGP-01 *Me = Médico Especialista / MG = Médico General</t>
  </si>
  <si>
    <t xml:space="preserve">   ___________________________                                    ___________________________                           ________________________</t>
  </si>
  <si>
    <t>ENFERMERIA</t>
  </si>
  <si>
    <t>FECHA DE ENTRADA</t>
  </si>
  <si>
    <t>001-0227483-4</t>
  </si>
  <si>
    <t>RUBEN DARIO BELEN RODRIGUEZ</t>
  </si>
  <si>
    <t>SUELDO BRUTO</t>
  </si>
  <si>
    <t>001-1244020-1</t>
  </si>
  <si>
    <t>047-0082052-7</t>
  </si>
  <si>
    <t>FELICIA YANET FERMIN GUTIERREZ</t>
  </si>
  <si>
    <t>MOTIVO DE ENTRADA</t>
  </si>
  <si>
    <t>RENUNCIA</t>
  </si>
  <si>
    <t>MOTIVO SALIDA</t>
  </si>
  <si>
    <t>MOTIVO SUSPENSION</t>
  </si>
  <si>
    <r>
      <t>Sub-Dirección de Recursos Humanos                                  Revisado Por Encargado de Nomina</t>
    </r>
    <r>
      <rPr>
        <sz val="12"/>
        <color indexed="8"/>
        <rFont val="Times New Roman"/>
        <family val="1"/>
      </rPr>
      <t xml:space="preserve">  </t>
    </r>
    <r>
      <rPr>
        <b/>
        <sz val="12"/>
        <color indexed="8"/>
        <rFont val="Times New Roman"/>
        <family val="1"/>
      </rPr>
      <t xml:space="preserve">                              Aprobado Por Director</t>
    </r>
  </si>
  <si>
    <t>YUDELKA MERCEDES SANTANA ZORRILLA</t>
  </si>
  <si>
    <t>051-0015853-3</t>
  </si>
  <si>
    <t>CÉDULA</t>
  </si>
  <si>
    <t>SUB-DIRECCION</t>
  </si>
  <si>
    <t>PEDRO BIEMBENIDO ISABEL CHALAS</t>
  </si>
  <si>
    <t>002-0141687-2</t>
  </si>
  <si>
    <t>SUBDIRECCION MEDICA</t>
  </si>
  <si>
    <t xml:space="preserve">                                               SUB-DIRECCION DE RECURSOS HUMANOS</t>
  </si>
  <si>
    <t xml:space="preserve">AFILIACIONES PARA SEGUROS </t>
  </si>
  <si>
    <t>001-1273957-8</t>
  </si>
  <si>
    <t>CLAUDIO ELIAS ABREU GONZALEZ</t>
  </si>
  <si>
    <t>015-0005036-2</t>
  </si>
  <si>
    <t>CESAR YONATAN ROSARIO BERIHUETE</t>
  </si>
  <si>
    <t>OBSERVACIONES</t>
  </si>
  <si>
    <t>FAVOR COMPLETAR CON LETRAS MAYUSCULAS</t>
  </si>
  <si>
    <t>NO INCLUIR GUIONES EN LOS CAMPOS CEDULA O TELEFONO (-)</t>
  </si>
  <si>
    <t>SECTOR</t>
  </si>
  <si>
    <t>CIUDAD</t>
  </si>
  <si>
    <t>VIGILANCIA Y SEGURIDAD</t>
  </si>
  <si>
    <t>001-0480242-6</t>
  </si>
  <si>
    <t xml:space="preserve">ROLANDO LOPEZ LOPEZ </t>
  </si>
  <si>
    <t>LABORATORIO CLINICO Y BANCO DE SANGRE</t>
  </si>
  <si>
    <t>PARENTESCO</t>
  </si>
  <si>
    <t>NOMBRE DE LA PERSONA AFILIAR</t>
  </si>
  <si>
    <t xml:space="preserve">OFICINA DONDE SE ABRIRA LA CUENTA </t>
  </si>
  <si>
    <t>DIRECCION DEL EMPLEADO</t>
  </si>
  <si>
    <t xml:space="preserve">TELEFONO CASA </t>
  </si>
  <si>
    <t xml:space="preserve">TELEFONO CELULAR </t>
  </si>
  <si>
    <t>NACIONALIDAD</t>
  </si>
  <si>
    <t>CARGO LABORAL</t>
  </si>
  <si>
    <t>CORREO ELECTRONICO</t>
  </si>
  <si>
    <t>LIC. ENFERMERIA DE ATENCION DIRECTA</t>
  </si>
  <si>
    <t>LIMPIEZA Y MANEJO DESECHOS HOSPITALARIOS</t>
  </si>
  <si>
    <t>SUSTITUCION</t>
  </si>
  <si>
    <t>SUBDIRECCION FINANCIERA Y ADMINISTRATIVA</t>
  </si>
  <si>
    <t>MOTIVO REAJUSTE</t>
  </si>
  <si>
    <t>SUELDO ACTUAL</t>
  </si>
  <si>
    <t>AUMENTO</t>
  </si>
  <si>
    <t>SUELDO MODIFICADO</t>
  </si>
  <si>
    <t>ATENCION AL USUARIO</t>
  </si>
  <si>
    <t>AUX. ENFERMERIA DE ATENCION DIRECTA</t>
  </si>
  <si>
    <t xml:space="preserve">                                        HOSPITAL TRAUMATOLOGICO DR. NEY ARIAS LORA</t>
  </si>
  <si>
    <t>SUELDO</t>
  </si>
  <si>
    <t>010-0077988-2</t>
  </si>
  <si>
    <t>NESTOR AUGUSTO PEREZ</t>
  </si>
  <si>
    <t>EMERGENCIA/ URGENCIA</t>
  </si>
  <si>
    <t>CRUCEIDY ROMERO MORENO</t>
  </si>
  <si>
    <t>LIC. EN BIOANALISIS</t>
  </si>
  <si>
    <t>001-1285656-2</t>
  </si>
  <si>
    <t>JEFFERSON GONZALEZ CASTRO</t>
  </si>
  <si>
    <t xml:space="preserve">TECNOLOGIA DE LA INFORMACION </t>
  </si>
  <si>
    <t>CREACION DE PLAZA</t>
  </si>
  <si>
    <t>031-0391809-4</t>
  </si>
  <si>
    <t>CIRUGIA GENERAL</t>
  </si>
  <si>
    <t xml:space="preserve">SUBDIRECCION PLANIFICACION Y CONOCIMIENTO </t>
  </si>
  <si>
    <t xml:space="preserve">DIRECCION GENERAL </t>
  </si>
  <si>
    <t>SUBDIRECCION SERVICIOS GENERALES DE APOYO</t>
  </si>
  <si>
    <t>AUXILIAR VIGILANCIA Y SEGURIDAD</t>
  </si>
  <si>
    <t>NUMERO DE  LA CEDULA DE LA PERSONA AFILIAR</t>
  </si>
  <si>
    <t>001-1207739-1</t>
  </si>
  <si>
    <t>No.</t>
  </si>
  <si>
    <t>Adm</t>
  </si>
  <si>
    <t>Sueldo Bruto</t>
  </si>
  <si>
    <t>ISR</t>
  </si>
  <si>
    <t>SFS</t>
  </si>
  <si>
    <t>DESCUENTOS</t>
  </si>
  <si>
    <t>NETO</t>
  </si>
  <si>
    <t>RNC</t>
  </si>
  <si>
    <t>cta. A debitar</t>
  </si>
  <si>
    <t>cta. Empleado</t>
  </si>
  <si>
    <t>MADAY ESTHER PERDOMO CONTRERAS</t>
  </si>
  <si>
    <t>MEDICO AYUDANTE ESPECIALISTA DE EMERGENCIA/URGENCIA</t>
  </si>
  <si>
    <t>EUNICE DE LOS SANTOS ABREU</t>
  </si>
  <si>
    <t>ANESTESIOLOGIA</t>
  </si>
  <si>
    <t>MEDICO AYUDANTE ESPECIALISTA DE ANESTESIOLOGIA</t>
  </si>
  <si>
    <t>ESTADISTICA, ADMISION Y ARCHIVO</t>
  </si>
  <si>
    <t>RAMON ANTONIO PAREDES MORLA</t>
  </si>
  <si>
    <t>TECNOLOGIA DE LA INFORMACION</t>
  </si>
  <si>
    <t>FARMACIA</t>
  </si>
  <si>
    <t>AUX. DISPENSACION DE FARMACIA</t>
  </si>
  <si>
    <t>FISIATRIA Y REHABILITACION</t>
  </si>
  <si>
    <t xml:space="preserve">TRANSPORTACION </t>
  </si>
  <si>
    <t>TESORERIA</t>
  </si>
  <si>
    <t>AUX. ENFERMERIA AVANZADA</t>
  </si>
  <si>
    <t>NIKAURIS MARIA MARTINEZ RODRIGUEZ</t>
  </si>
  <si>
    <t>001-0324942-1</t>
  </si>
  <si>
    <t>ZAIRIS GONZALEZ PEGUERO</t>
  </si>
  <si>
    <t xml:space="preserve">FRANCIA ADOLFO CHARLES </t>
  </si>
  <si>
    <t>PARAMEDICO</t>
  </si>
  <si>
    <t>JUDITH JACQUELINE DURAN GUILLEN</t>
  </si>
  <si>
    <t>MEDICO GENERAL AYUDANTE DE EMERGENCIA/URGENCIA</t>
  </si>
  <si>
    <t>IGNACIO TRINIDAD MOSQUEA FARIAS</t>
  </si>
  <si>
    <t>MEDICO GENERAL  AYUDANTE UNIDAD DE ATENCION CRITICA</t>
  </si>
  <si>
    <t>NILDA MERCEDES POLANCO JIMENEZ</t>
  </si>
  <si>
    <t>001-0698371-1</t>
  </si>
  <si>
    <t>ELSA RAMIREZ RAMIREZ</t>
  </si>
  <si>
    <t>001-0741799-0</t>
  </si>
  <si>
    <t>DILCIA MERCEDES  VENTURA PEÑA</t>
  </si>
  <si>
    <t>WENDY MARISOL UREÑA TORRES</t>
  </si>
  <si>
    <t>FRANKLIN EDIXON FERRERAS FERRERA</t>
  </si>
  <si>
    <t>001-0760258-3</t>
  </si>
  <si>
    <t>BELKIS MARIA DE LA CRUZ BELTRE</t>
  </si>
  <si>
    <t xml:space="preserve">NATIVIDAD DEL JESUS BATISTA HERASME </t>
  </si>
  <si>
    <t>MEDICO AYUDANTE ESPECIALISTA DE  CIRUGIA GENERAL</t>
  </si>
  <si>
    <t>DAMARIS SAMBOY TURBI</t>
  </si>
  <si>
    <t>001-0894525-4</t>
  </si>
  <si>
    <t>TERESA LISBETH PARRA BUENO</t>
  </si>
  <si>
    <t>001-0895202-9</t>
  </si>
  <si>
    <t xml:space="preserve">LISSETT RAMONA MEJIA VALLEJO </t>
  </si>
  <si>
    <t>ASESORIA LEGAL</t>
  </si>
  <si>
    <t>AYUDANTE DE COCINA</t>
  </si>
  <si>
    <t>001-1053618-2</t>
  </si>
  <si>
    <t>BEATO JIMENEZ DEL ROSARIO</t>
  </si>
  <si>
    <t>CHOFER</t>
  </si>
  <si>
    <t xml:space="preserve">HENDRY GOMEZ PINEDA </t>
  </si>
  <si>
    <t>EVANGELISTA CASTILLO MARTINEZ</t>
  </si>
  <si>
    <t>LUCRECIA ELIZABETH VELEZ NUÑEZ</t>
  </si>
  <si>
    <t>CAROLINA ALINDA PINEDA MARTINEZ</t>
  </si>
  <si>
    <t>IVANNOVICH AYALA JIMENEZ</t>
  </si>
  <si>
    <t>CARLOS MANUEL JIMENEZ JIMENEZ</t>
  </si>
  <si>
    <t>EFRAIN ALBERTO MEDINA GONZALEZ</t>
  </si>
  <si>
    <t>ANGEL BIEMBENIDO MATOS LORENZO</t>
  </si>
  <si>
    <t>IDELYS LEONARDA CASTILLO GOMEZ</t>
  </si>
  <si>
    <t>CARMEN LUISA PAYANO DEL ROSARIO</t>
  </si>
  <si>
    <t>ALEXIS RODRIGUEZ PEÑA</t>
  </si>
  <si>
    <t>CARLOS JACOBO BALDERA MINAYA</t>
  </si>
  <si>
    <t>BARNABY BISMARK ALCANTARA MATIAS</t>
  </si>
  <si>
    <t>ADALGISA ALMONTE MERCEDES</t>
  </si>
  <si>
    <t>RICARDO LEONEL LIRIANO NOBOA</t>
  </si>
  <si>
    <t>MEDICO GENERAL AYUDANTE DE ORTOPEDIA</t>
  </si>
  <si>
    <t>VETTY VIDIMAR BERIGUETE PEREZ</t>
  </si>
  <si>
    <t>COMPRAS GENERALES</t>
  </si>
  <si>
    <t>ASISTENTE DE COMPRAS GENERALES</t>
  </si>
  <si>
    <t>001-1502034-9</t>
  </si>
  <si>
    <t>JOSE ANEUDY SANCHEZ</t>
  </si>
  <si>
    <t>GERENTE DE ESTADISTICA, ADMISION Y ARCHIVO</t>
  </si>
  <si>
    <t>SUBDIRECCION DE RECURSOS HUMANOS</t>
  </si>
  <si>
    <t>RECURSOS HUMANOS</t>
  </si>
  <si>
    <t>REYNALDO EUGENIO  SANG RODRIGUEZ</t>
  </si>
  <si>
    <t>ROSILDA BRITO ALMONTE</t>
  </si>
  <si>
    <t>GABRIEL JOSE LAMA NINA</t>
  </si>
  <si>
    <t>001-1691015-9</t>
  </si>
  <si>
    <t>YOCERIS MORILLO POLANCO</t>
  </si>
  <si>
    <t>ADMINISTRATIVA</t>
  </si>
  <si>
    <t>CAROLINA WYNNS PEREZ</t>
  </si>
  <si>
    <t>001-1736867-0</t>
  </si>
  <si>
    <t>CARMEN ARELIS DISLA CANDELARIO</t>
  </si>
  <si>
    <t>001-1766101-7</t>
  </si>
  <si>
    <t>VANESSA GUADALUPE ESPEJO BLANCO</t>
  </si>
  <si>
    <t>001-1815406-1</t>
  </si>
  <si>
    <t>JUAN MANUEL FRANJUL PIMENTEL</t>
  </si>
  <si>
    <t>GABRIEL AMPARO SANTOS CARMONA</t>
  </si>
  <si>
    <t>MARCIANO MENDEZ VARGAS</t>
  </si>
  <si>
    <t>CARMEN BAUTISTA PEÑA</t>
  </si>
  <si>
    <t>RAMON ANTONIO ORTIZ DE LEON</t>
  </si>
  <si>
    <t>ABRAHAN RAMON ENCARNACION</t>
  </si>
  <si>
    <t xml:space="preserve">LUIS ANDRES HEUREAUX MATEO </t>
  </si>
  <si>
    <t>ELSA YOLANDA DE LOS SANTOS CARRASCO</t>
  </si>
  <si>
    <t>ANGEL LIROY GUZMAN PEÑA</t>
  </si>
  <si>
    <t>SONIA FRANCISCA JIMENEZ CUETO</t>
  </si>
  <si>
    <t>MARTA  IRENE CUETO SANTANA</t>
  </si>
  <si>
    <t>ONOFRE DE JESUS TORRES RODRIGUEZ</t>
  </si>
  <si>
    <t>049-0034574-7</t>
  </si>
  <si>
    <t>PABLO ALFONSO REYES ABREU</t>
  </si>
  <si>
    <t>GERENTE DE COMPRAS GENERALES</t>
  </si>
  <si>
    <t>049-0040233-2</t>
  </si>
  <si>
    <t>FRANCISCO ANTONIO ABREU SANTOS</t>
  </si>
  <si>
    <t>049-0047720-1</t>
  </si>
  <si>
    <t>CLARA JOSELIN CID GARCIA</t>
  </si>
  <si>
    <t>ENRIQUETA HENRIQUEZ SEVERINO</t>
  </si>
  <si>
    <t>049-0063866-1</t>
  </si>
  <si>
    <t>RAMON ANTONIO OTAÑEZ FLORES</t>
  </si>
  <si>
    <t>055-0035975-6</t>
  </si>
  <si>
    <t>GUADALUPE BLANCO DIAZ</t>
  </si>
  <si>
    <t>MELISSA GARCIA BLANCO</t>
  </si>
  <si>
    <t>MEDICO AYUDANTE ESPECIALISTA DE DIABETOLOGIA</t>
  </si>
  <si>
    <t>076-0017789-8</t>
  </si>
  <si>
    <t>AMBAR YANET MEDINA REYES</t>
  </si>
  <si>
    <t xml:space="preserve">ENMANUEL COMPRES GUICHARDO </t>
  </si>
  <si>
    <t>223-0022622-6</t>
  </si>
  <si>
    <t>YESIKA YONEIDY DE LA PAZ LUGO</t>
  </si>
  <si>
    <t xml:space="preserve">FRANK FELIX MARIA  ROSARIO </t>
  </si>
  <si>
    <t>225-0000313-6</t>
  </si>
  <si>
    <t>ANTONY ACOSTA PEGUERO</t>
  </si>
  <si>
    <t>225-0007966-4</t>
  </si>
  <si>
    <t>HECTOR ROBINSON  TEJEDA FERNANDEZ</t>
  </si>
  <si>
    <t>225-0068556-9</t>
  </si>
  <si>
    <t>YUNIOR ZAPATA LOPEZ</t>
  </si>
  <si>
    <t>PROVISION REGALIA PASCUAL</t>
  </si>
  <si>
    <t>Credito Subsidios Maternidad</t>
  </si>
  <si>
    <t>Aporte afiliado SFS/Ajuste</t>
  </si>
  <si>
    <t>Aporte afiliado Pension</t>
  </si>
  <si>
    <t>7.09% SALUD PATRONAL</t>
  </si>
  <si>
    <t>7.1% PENSIONES PATRONAL</t>
  </si>
  <si>
    <t>TOTAL APORTE PATRONAL</t>
  </si>
  <si>
    <t>Notificacion</t>
  </si>
  <si>
    <t>Monto</t>
  </si>
  <si>
    <t>Impuesto Sobre la Renta  (ISR)</t>
  </si>
  <si>
    <t>Tesoreria Seguridad Social (TSS)</t>
  </si>
  <si>
    <t>AÑO DEL BICENTENARIO DEL NATALACIO DE JUAN PABLO DUARTE</t>
  </si>
  <si>
    <t>091-0004742-3</t>
  </si>
  <si>
    <t>DOMINGO ESQUIUAR MARMOLEJOS CRUZ</t>
  </si>
  <si>
    <t>LIMPIEZA Y MANEJO DE DESECHOS HOSPITALARIOS</t>
  </si>
  <si>
    <t>AUXILIAR DE LIMPIEZA Y MANEJO DE  DESECHOS HOSPITALARIOS</t>
  </si>
  <si>
    <t>MEDICO AYUDANTE ESPECIALISTA DE UNIDAD ATENCION CRITICA</t>
  </si>
  <si>
    <t>MEDICO AYUDANTE ESPECIALISTA DE MEDICINA FAMILIAR</t>
  </si>
  <si>
    <t>MEDICO AYUDANTE ESPECIALISTA DE MEDICINA INTERNA Y ESPECIALIDADES</t>
  </si>
  <si>
    <t>MEDICO AYUDANTE ESPECIALISTA DE NEUROCIRUGIA</t>
  </si>
  <si>
    <t>MEDICO GENERAL AYUDANTE DE NEUROCIRUGIA</t>
  </si>
  <si>
    <t>AUX. DE RECURSOS HUMANOS</t>
  </si>
  <si>
    <t>GERENTE DE TESORERIA</t>
  </si>
  <si>
    <t>AUXILIAR DE ROOMS SERVICE</t>
  </si>
  <si>
    <t>OONA MATILDE BRITO GONZALEZ</t>
  </si>
  <si>
    <t>SUB-DIRECTOR FINANCIERO Y ADMINISTRATIVO</t>
  </si>
  <si>
    <t xml:space="preserve">SUB-DIRECTORA DE SERVICIOS GENERALES DE APOYO </t>
  </si>
  <si>
    <t>GERENTE DE FARMACIA</t>
  </si>
  <si>
    <t>ENCARGADO DE ADMINISTRACION DE SERVICIOS  INFORMATICOS</t>
  </si>
  <si>
    <t>FELIZ GENARO GOMEZ MENDOZA</t>
  </si>
  <si>
    <t>ENCARGADO DE COCINA</t>
  </si>
  <si>
    <t>048-0002418-6</t>
  </si>
  <si>
    <t>001-1282986-6</t>
  </si>
  <si>
    <t>EFMAMJJASOND MALDONADO CORNIELLE</t>
  </si>
  <si>
    <t>PADRE</t>
  </si>
  <si>
    <t xml:space="preserve"> SUB-DIRECCION DE RECURSOS HUMANOS</t>
  </si>
  <si>
    <r>
      <t xml:space="preserve">   Sub-Dirección de Recursos Humanos                                  Revisado Por Encargado de Nomina</t>
    </r>
    <r>
      <rPr>
        <sz val="12"/>
        <color indexed="8"/>
        <rFont val="Times New Roman"/>
        <family val="1"/>
      </rPr>
      <t xml:space="preserve">  </t>
    </r>
    <r>
      <rPr>
        <b/>
        <sz val="12"/>
        <color indexed="8"/>
        <rFont val="Times New Roman"/>
        <family val="1"/>
      </rPr>
      <t xml:space="preserve">                              Aprobado Por Director</t>
    </r>
  </si>
  <si>
    <t>MARIBEL CRUZ COSTE</t>
  </si>
  <si>
    <t>CARGO ACTUAL</t>
  </si>
  <si>
    <t>CARGO PROPUESTO</t>
  </si>
  <si>
    <t>REAJUSTE</t>
  </si>
  <si>
    <t>GERENCIA ACTUAL</t>
  </si>
  <si>
    <t>1 DE MAYO2013</t>
  </si>
  <si>
    <t>001-0988729-9</t>
  </si>
  <si>
    <t>001-1727811-9</t>
  </si>
  <si>
    <t>SAGRARIO AYBAR HERNANDEZ</t>
  </si>
  <si>
    <t>JHOJANNY CONCEPCION ROJAS</t>
  </si>
  <si>
    <t>VACACIONES</t>
  </si>
  <si>
    <r>
      <t>Sub-Dirección de Recursos Humanos                                                  Revisado Por Encargado de Nomina</t>
    </r>
    <r>
      <rPr>
        <sz val="12"/>
        <color indexed="8"/>
        <rFont val="Times New Roman"/>
        <family val="1"/>
      </rPr>
      <t xml:space="preserve">  </t>
    </r>
    <r>
      <rPr>
        <b/>
        <sz val="12"/>
        <color indexed="8"/>
        <rFont val="Times New Roman"/>
        <family val="1"/>
      </rPr>
      <t xml:space="preserve">                                                                    Aprobado Por Director</t>
    </r>
  </si>
  <si>
    <t xml:space="preserve">                                                                         PARA CALCULAR PRESTACIONES CORRESPONDIENTES </t>
  </si>
  <si>
    <t>PAGAR PRESTACIONES</t>
  </si>
  <si>
    <t>SACAR DE LA NOMINA</t>
  </si>
  <si>
    <t>MADRE</t>
  </si>
  <si>
    <t>CARLOS ALFREDO MOLINA NUÑEZ</t>
  </si>
  <si>
    <t>AUX. DE DISPENSACION DE ALMACEN DE FARMACIA</t>
  </si>
  <si>
    <t>ASISTENTE DE LA UNIDAD DE ASESORIA  LEGAL</t>
  </si>
  <si>
    <t>ANALISTA DE COMPRAS GENERALES</t>
  </si>
  <si>
    <t>REMIL DEL ROSARIO</t>
  </si>
  <si>
    <t>ENCARGADA DE ENFERMERIA DE  CIRUGIA GENERAL</t>
  </si>
  <si>
    <t>ASISTENTE  DE DISPENSACION DE ALMACEN DE FARMACIA</t>
  </si>
  <si>
    <t>LIC. EN MEDICINA FÍSICA Y REHABILITACIÓN</t>
  </si>
  <si>
    <t>AUXILIAR DE  LAVANDERIA</t>
  </si>
  <si>
    <t>GERENTE DE LIMPIEZA Y MANEJO  DE DESECHOS HOSPITALARIOS</t>
  </si>
  <si>
    <t>MEDICO AYUDANTE ESPECIALISTA EN TRAUMATOLOGIA Y CIRUGIAS ORTOPEDICAS</t>
  </si>
  <si>
    <t>001-0801321-0</t>
  </si>
  <si>
    <t>AMARILIS ALTAGRACIA MATEO VASQUEZ</t>
  </si>
  <si>
    <t>047-0121812-7</t>
  </si>
  <si>
    <t>BELKIS ROSARIO GARCIA</t>
  </si>
  <si>
    <t>001-0153174-7</t>
  </si>
  <si>
    <t>YICEL EUNICE FELIZ BAEZ</t>
  </si>
  <si>
    <t xml:space="preserve">SUBDIRECCION </t>
  </si>
  <si>
    <t>GERENCIA AL INICIO</t>
  </si>
  <si>
    <t>ASISTENTE DE LA GERENCIA ADMINISTRATIVA</t>
  </si>
  <si>
    <t>FECHA DE SALIDA</t>
  </si>
  <si>
    <t>REGALIA</t>
  </si>
  <si>
    <t>DIAS LABORADOS</t>
  </si>
  <si>
    <t>026-0135123-8</t>
  </si>
  <si>
    <t>GIVIANA SORIANO DE LUNA</t>
  </si>
  <si>
    <t>087-0008405-9</t>
  </si>
  <si>
    <t>FRANCISCA YDELKY ROJAS ROSARIO DE MEJIA</t>
  </si>
  <si>
    <t>052-0005362-6</t>
  </si>
  <si>
    <t>INGRID ALTAGRACIA FERNANDEZ DE JESUS</t>
  </si>
  <si>
    <t>ALIMENTACION Y BEBIDAS</t>
  </si>
  <si>
    <t>402-0069295-8</t>
  </si>
  <si>
    <t>RAYDI RAFAEL JAVIER GARCIA</t>
  </si>
  <si>
    <t>N/A</t>
  </si>
  <si>
    <t>1 DE ABRIL DEL 2012</t>
  </si>
  <si>
    <t>15 DE AGOSTO DE 2013</t>
  </si>
  <si>
    <t>ESTE  COLABORADOR  ESTABA SUSPENDIDO DURANTE EL MES DE JULIO  VA A COBRAR EN ESTE MES DE AGOSTO</t>
  </si>
  <si>
    <t>TOMO VACACIONES 2013</t>
  </si>
  <si>
    <t>15 DIAS AGOSTO</t>
  </si>
  <si>
    <t xml:space="preserve">PAGAR </t>
  </si>
  <si>
    <t>LICENCIA POR 4 MESES AGOSTO-NOVIEMBRE 2013 SIN DISFRUTE DE SALARIO</t>
  </si>
  <si>
    <t>PAGAR</t>
  </si>
  <si>
    <t>TOMO VACACIONES</t>
  </si>
  <si>
    <t>1 DE JUNIO DE 2011</t>
  </si>
  <si>
    <t>ESTA CON UNA LICENCIA SIN DISFRUTE DE SALARIO, APLICA PARA PAGARLE LA REGALIA?</t>
  </si>
  <si>
    <t>25 DE JULIO 2013</t>
  </si>
  <si>
    <t>1 DE AGOSTO DE 2013</t>
  </si>
  <si>
    <t>1 DE ENERO 2012</t>
  </si>
  <si>
    <t>LICENCIA</t>
  </si>
  <si>
    <t>PERSONAL ENTRANTE DEL MES SEPTIEMBRE  2013</t>
  </si>
  <si>
    <t>SEPTIEMBRE--2013</t>
  </si>
  <si>
    <t>001-1118793-9</t>
  </si>
  <si>
    <t>AMADA ISABEL SANTANA CASTRO</t>
  </si>
  <si>
    <t>001-1114586-8</t>
  </si>
  <si>
    <t>ADELAIDA VICTORIA MARTINEZ SANTANA</t>
  </si>
  <si>
    <t>003-0015538-9</t>
  </si>
  <si>
    <t>YUDELKIS JACQUELINE SORIANO DE MONTIEL</t>
  </si>
  <si>
    <t>001-0280072-9</t>
  </si>
  <si>
    <t>EUSTAQUIA JOSEFINA DURAN CLEMENTE</t>
  </si>
  <si>
    <t>001-1282439-6</t>
  </si>
  <si>
    <t>ONAN DAVID CARRERA GARCIA</t>
  </si>
  <si>
    <t>056-0143040-7</t>
  </si>
  <si>
    <t>YAN CARLOS BRITO OVALLE</t>
  </si>
  <si>
    <t>022-0026984-9</t>
  </si>
  <si>
    <t>JUAN CARLOS ROSADO ESTEVEZ</t>
  </si>
  <si>
    <t>016-0016038-4</t>
  </si>
  <si>
    <t>FRANCISCA DEL PILAR PEREZ POLANCO</t>
  </si>
  <si>
    <t>001-1422264-9</t>
  </si>
  <si>
    <t>GABRIEL ANTONIO MENDEZ ORTIZ</t>
  </si>
  <si>
    <t>136-0012435-1</t>
  </si>
  <si>
    <t>RONEY VINICIO DIAZ BURGOS</t>
  </si>
  <si>
    <t>001-1309075-7</t>
  </si>
  <si>
    <t>ORLANDO ANIBAL LEROUX SALDAÑA</t>
  </si>
  <si>
    <t>001-1193665-4</t>
  </si>
  <si>
    <t>RAFAEL OSCAR ALMONTE AYACA</t>
  </si>
  <si>
    <t>023-0149463-5</t>
  </si>
  <si>
    <t>DAHIANA BAUTISTA PRYCE</t>
  </si>
  <si>
    <t>001-1391837-9</t>
  </si>
  <si>
    <t>FRANK FELIX ESPINAL SURIEL</t>
  </si>
  <si>
    <t>027-0029018-8</t>
  </si>
  <si>
    <t>VICTOR MANUEL CAMPECHANO SOSA</t>
  </si>
  <si>
    <t>049-0071572-5</t>
  </si>
  <si>
    <t>ANYELINA PEREZ BRITO</t>
  </si>
  <si>
    <t>001-1490576-3</t>
  </si>
  <si>
    <t>ARIESBELICE OGANDO MONTERO</t>
  </si>
  <si>
    <t>047-0172443-9</t>
  </si>
  <si>
    <t>ARLENITZA GENAO VAZQUES</t>
  </si>
  <si>
    <t>001-0860731-8</t>
  </si>
  <si>
    <t>VICTOR ROSELIO GUZMAN VELASQUEZ</t>
  </si>
  <si>
    <t>052-0007030-7</t>
  </si>
  <si>
    <t>DANIA MARIA PICHARDO BENCOSME</t>
  </si>
  <si>
    <t>004-0020353-5</t>
  </si>
  <si>
    <t>YISELYS SAYULIS ROMERO JAVIER</t>
  </si>
  <si>
    <t>005-0023575-9</t>
  </si>
  <si>
    <t>MARIA ANTONIA FAMILIA RUIZ</t>
  </si>
  <si>
    <t>001-0030924-2</t>
  </si>
  <si>
    <t>223-0026395-5</t>
  </si>
  <si>
    <t>MARIA CRISTINA DE LA CRUZ SANTANA</t>
  </si>
  <si>
    <t>049-0053698-0</t>
  </si>
  <si>
    <t>ALMA CATHERINE HERNADEZ GIL</t>
  </si>
  <si>
    <t>049-0066549-0</t>
  </si>
  <si>
    <t>ANA JULISSA VAZQUEZ</t>
  </si>
  <si>
    <t>010-0065587-6</t>
  </si>
  <si>
    <t>HUAYNA YOCAIRA OVIEDO DOTEL</t>
  </si>
  <si>
    <t>010-0013313-0</t>
  </si>
  <si>
    <t>QUEILA CLARIBEL PEREZ RAMIREZ DE MONTERO</t>
  </si>
  <si>
    <t>402-2344164-9</t>
  </si>
  <si>
    <t>YANIBEL LORENZO LIRANZO</t>
  </si>
  <si>
    <t>017-0018077-9</t>
  </si>
  <si>
    <t>OLIDA PIÑA DE LOS SANTOS</t>
  </si>
  <si>
    <t>104-0012159-5</t>
  </si>
  <si>
    <t>SANDRA PACHECO MONTERO</t>
  </si>
  <si>
    <t>225-0038215-9</t>
  </si>
  <si>
    <t>FELIX SANTIAGO GIRON ALMONTE</t>
  </si>
  <si>
    <t>225-0071999-6</t>
  </si>
  <si>
    <t>WILKIN MELLO LOPEZ</t>
  </si>
  <si>
    <t>402-2357712-3</t>
  </si>
  <si>
    <t>ALAN MANUEL BLANCO</t>
  </si>
  <si>
    <t>225-0082760-9</t>
  </si>
  <si>
    <t>CRISTIAN SURUN BIDO</t>
  </si>
  <si>
    <t>225-0055890-7</t>
  </si>
  <si>
    <t>RAYMUNDO SANTOS REYES</t>
  </si>
  <si>
    <t>017-0024760-2</t>
  </si>
  <si>
    <t>OLIVER DE JESUS HINOJOSA VICENTE</t>
  </si>
  <si>
    <t>131-0000013-5</t>
  </si>
  <si>
    <t>MIGUEL ALBERTO DE LA CRUZ MATOS</t>
  </si>
  <si>
    <t>402-7273317-8</t>
  </si>
  <si>
    <t>ARIEL SMILL CASTILLO POLANCO</t>
  </si>
  <si>
    <t>001-1683979-6</t>
  </si>
  <si>
    <t>JOAN ENMANUEL FRIAS REYES</t>
  </si>
  <si>
    <t>001-1212611-5</t>
  </si>
  <si>
    <t>FRANCISCO RODRIGUEZ GARCIA</t>
  </si>
  <si>
    <t>001-1169456-8</t>
  </si>
  <si>
    <t>FRANCISCO CORREA SANTOS</t>
  </si>
  <si>
    <t>225-0055847-7</t>
  </si>
  <si>
    <t>JUAN JOSE POLANCO PERALTA</t>
  </si>
  <si>
    <t>020-0014834-2</t>
  </si>
  <si>
    <t xml:space="preserve">EVELIN MEJIA </t>
  </si>
  <si>
    <t>001-1240956-0</t>
  </si>
  <si>
    <t>FILGENCIA BREMON JIMENEZ</t>
  </si>
  <si>
    <t>001-0407241-8</t>
  </si>
  <si>
    <t>NIDIA ARIAS SANTANA</t>
  </si>
  <si>
    <t>011-0020162-1</t>
  </si>
  <si>
    <t>MARCIA ISABEL MADE PEREZ</t>
  </si>
  <si>
    <t>001-1504785-4</t>
  </si>
  <si>
    <t>ELADIA PEREIRA MARTINEZ</t>
  </si>
  <si>
    <t>002-0073004-2</t>
  </si>
  <si>
    <t>ANATALIA RODRIGUEZ BENITEZ</t>
  </si>
  <si>
    <t>002-0079794-2</t>
  </si>
  <si>
    <t>JULIANA MEDRANO JIMENEZ</t>
  </si>
  <si>
    <t>018-0050760-8</t>
  </si>
  <si>
    <t>ESCARLIN NOELIA GUEVARA MEDINA</t>
  </si>
  <si>
    <t>001-1937425-4</t>
  </si>
  <si>
    <t>LUISA YUDELKIS DUVERGE FELIZ</t>
  </si>
  <si>
    <t>001-1124894-4</t>
  </si>
  <si>
    <t>WANDA CECILIA GUERRERO AGUAERO</t>
  </si>
  <si>
    <t>001-0853270-6</t>
  </si>
  <si>
    <t>EUSEBIA SIERRA VOLQUEZ</t>
  </si>
  <si>
    <t>001-1243968-2</t>
  </si>
  <si>
    <t>SANTA LEYBA SALAS</t>
  </si>
  <si>
    <t>001-1467801-4</t>
  </si>
  <si>
    <t>ZEYDA ELIZABETH FELIZ MEDINA</t>
  </si>
  <si>
    <t>001-0622331-6</t>
  </si>
  <si>
    <t>PATRIA BRAZOBAN RODRIGUEZ</t>
  </si>
  <si>
    <t>104-0002104-3</t>
  </si>
  <si>
    <t>DINORAH DELGADO ALFONSECA</t>
  </si>
  <si>
    <t>027-0032464-9</t>
  </si>
  <si>
    <t>INES TELAMACO BREZA</t>
  </si>
  <si>
    <t>001-0435350-3</t>
  </si>
  <si>
    <t>ANA MIRIAN PEREZ</t>
  </si>
  <si>
    <t>001-1673064-9</t>
  </si>
  <si>
    <t>LIJEMIE MERCEDES ANTOINE</t>
  </si>
  <si>
    <t>224-0024267-7</t>
  </si>
  <si>
    <t>MARIA ALEXANDRA DE LOS SANTOS FIGUEREO</t>
  </si>
  <si>
    <t>018-0017956-4</t>
  </si>
  <si>
    <t>ODALIS SAMBOY PAULINO</t>
  </si>
  <si>
    <t>020-0008029-7</t>
  </si>
  <si>
    <t>MARIA ALTAGRACIA ROCHA PEREZ</t>
  </si>
  <si>
    <t>001-0390855-4</t>
  </si>
  <si>
    <t>GLENNYS JACQUELINE ALCANTARA REYES</t>
  </si>
  <si>
    <t>005-0023164-2</t>
  </si>
  <si>
    <t>VICENTA DE LA CRUZ MUÑOZ</t>
  </si>
  <si>
    <t>001-0058642-9</t>
  </si>
  <si>
    <t>CARMEN BALBUENA POLANCO</t>
  </si>
  <si>
    <t>001-0343683-8</t>
  </si>
  <si>
    <t>SARAH MERCEDES TAMAREZ AQUINO</t>
  </si>
  <si>
    <t>002-0142573-3</t>
  </si>
  <si>
    <t>YENNY DE LA ROSA RODRIGUEZ</t>
  </si>
  <si>
    <t>018-0052123-7</t>
  </si>
  <si>
    <t>001-1786874-5</t>
  </si>
  <si>
    <t xml:space="preserve">ARIELA YANINA HERRERA CRUZ </t>
  </si>
  <si>
    <t>225-0010252-4</t>
  </si>
  <si>
    <t>YULIE  ESTHER MUESES HERNANDEZ</t>
  </si>
  <si>
    <t>014-0014470-3</t>
  </si>
  <si>
    <t>402-2036818-3</t>
  </si>
  <si>
    <t>ESTEFANY FAÑA DE LA CRUZ</t>
  </si>
  <si>
    <t>082-0018119-9</t>
  </si>
  <si>
    <t>MARIA MAGDALENA JIMENEZ CASTRO</t>
  </si>
  <si>
    <t>224-0030560-7</t>
  </si>
  <si>
    <t>STEPHANY MARIEL RODRIGUEZ LANTIGUA</t>
  </si>
  <si>
    <t>001-0353991-2</t>
  </si>
  <si>
    <t>ENEROLISA CANDELARIO</t>
  </si>
  <si>
    <t>058-0035085-9</t>
  </si>
  <si>
    <t>JUANA YOCELY ARIAS MARTINEZ</t>
  </si>
  <si>
    <t>223-0002202-1</t>
  </si>
  <si>
    <t xml:space="preserve">LEONOR FRIAS </t>
  </si>
  <si>
    <t>010-0064221-3</t>
  </si>
  <si>
    <t>MILDRED MARIA MARTE</t>
  </si>
  <si>
    <t>049-0072166-5</t>
  </si>
  <si>
    <t>DENNY BAUTISTA JIMENEZ</t>
  </si>
  <si>
    <t>001-0429639-7</t>
  </si>
  <si>
    <t>LUISA MARIA VARGAS VELOZ</t>
  </si>
  <si>
    <t>001-1522005-5</t>
  </si>
  <si>
    <t>ELIZABETH DE LOS SANTOS SANCHEZ</t>
  </si>
  <si>
    <t>049-0065974-1</t>
  </si>
  <si>
    <t>MARIA ZUNILDA DISLA PEREZ</t>
  </si>
  <si>
    <t>104-0000462-7</t>
  </si>
  <si>
    <t>CHARITO BAUTISTA CRUZ</t>
  </si>
  <si>
    <t>104-0013500-9</t>
  </si>
  <si>
    <t>ROSA ELADIA DIPRE LARA</t>
  </si>
  <si>
    <t>001-0583454-3</t>
  </si>
  <si>
    <t>DIGNORA PEREZ LOPEZ</t>
  </si>
  <si>
    <t>225-0055787-5</t>
  </si>
  <si>
    <t>JOSE ALBERTO FERRER ADON</t>
  </si>
  <si>
    <t>225-0038492-4</t>
  </si>
  <si>
    <t>ERNESTO ANTONIO RODRIGUEZ SANTOS</t>
  </si>
  <si>
    <t>001-1119902-2</t>
  </si>
  <si>
    <t>MARIA IRENE NUÑEZ SANDOVAL</t>
  </si>
  <si>
    <t>001-0917728-7</t>
  </si>
  <si>
    <t>MARIA DE LOS REMEDIOS URBAEZ PEREZ</t>
  </si>
  <si>
    <t>001-1314282-2</t>
  </si>
  <si>
    <t>YOLANDA MANZUETA</t>
  </si>
  <si>
    <t>001-1577593-4</t>
  </si>
  <si>
    <t>ASUNCION CUEVAS TAPIA</t>
  </si>
  <si>
    <t>001-0244615-0</t>
  </si>
  <si>
    <t>BERKIS MARGARITA RODRIGUEZ SEGURA</t>
  </si>
  <si>
    <t>001-1817559-5</t>
  </si>
  <si>
    <t>KENIA MARLENY MERCEDES PERALTA</t>
  </si>
  <si>
    <t>225-0023156-2</t>
  </si>
  <si>
    <t>ANA DILCIA DE LA CRUZ DE LA CRUZ</t>
  </si>
  <si>
    <t>001-0393906-2</t>
  </si>
  <si>
    <t>INES MARIA VELEZ DE AZA</t>
  </si>
  <si>
    <t>001-0047752-0</t>
  </si>
  <si>
    <t>BELKIS DAMARIS HERNANDEZ RODRIGUEZ</t>
  </si>
  <si>
    <t>001-0478128-1</t>
  </si>
  <si>
    <t>EUGENIA GALVA GALVA</t>
  </si>
  <si>
    <t>001-0781211-7</t>
  </si>
  <si>
    <t>FELIPE DE JESUS DE LA CRUZ</t>
  </si>
  <si>
    <t>058-0002954-7</t>
  </si>
  <si>
    <t>DAISY MARIA LIRANZO ARIAS</t>
  </si>
  <si>
    <t>001-0921314-0</t>
  </si>
  <si>
    <t>MARIA ADELA CONTRERAS CONTRERAS</t>
  </si>
  <si>
    <t>402-2226665-8</t>
  </si>
  <si>
    <t>JENNIFFER VICTORIA VALLEJO MATOS</t>
  </si>
  <si>
    <t>223-0143611-3</t>
  </si>
  <si>
    <t>VIVIAN GRISEL PEREZ MOQUETE</t>
  </si>
  <si>
    <t>MAYDELIN ALTAGRACIA ROSARIO INOA</t>
  </si>
  <si>
    <t>225-0080092-9</t>
  </si>
  <si>
    <t>ORFELINA SOELI BAEZ OLAVERRIA</t>
  </si>
  <si>
    <t>001-1857839-2</t>
  </si>
  <si>
    <t>GARINA RAMIREZ ANDUJAR</t>
  </si>
  <si>
    <t>001-1829631-8</t>
  </si>
  <si>
    <t>PEDRO VANES GERMAN ENCARNACION</t>
  </si>
  <si>
    <t>001-0921438-7</t>
  </si>
  <si>
    <t>EUDY PAYANO VALENZUELA</t>
  </si>
  <si>
    <t>NOTAS</t>
  </si>
  <si>
    <t xml:space="preserve">       CEDULA</t>
  </si>
  <si>
    <t>LUCIA MONTERO VALDEZ</t>
  </si>
  <si>
    <t>228-0000127-7</t>
  </si>
  <si>
    <t>BRISEIDA CORREA CORREA</t>
  </si>
  <si>
    <t>001-0179341-2</t>
  </si>
  <si>
    <t>SARAH ELENA JAVIER DAVID</t>
  </si>
  <si>
    <t>MILADYS RAMIREZ VICENTE</t>
  </si>
  <si>
    <t>GABRIELA FELIZ SUAREZ</t>
  </si>
  <si>
    <t>001-0676694-2</t>
  </si>
  <si>
    <t>VIRGINIA VILLAMAN POLANCO</t>
  </si>
  <si>
    <t>001-0929270-6</t>
  </si>
  <si>
    <t>001-1321971-1</t>
  </si>
  <si>
    <t>VIRTUDIS MAGALIS MORDAN MARTINEZ</t>
  </si>
  <si>
    <t>225-0010772-1</t>
  </si>
  <si>
    <t>NURYS YASILIS MATOS GOMEZ</t>
  </si>
  <si>
    <t>001-1613673-0</t>
  </si>
  <si>
    <t>DULCE DIGNORA ESPINOSA ALGARROBA</t>
  </si>
  <si>
    <t>001-1721489-0</t>
  </si>
  <si>
    <t xml:space="preserve">ADALGISA LIRIANO CASTILLO </t>
  </si>
  <si>
    <t>001-1145264-5</t>
  </si>
  <si>
    <t>FRANCISCA MALDONADO ASCENCIO</t>
  </si>
  <si>
    <t>001-0679882-0</t>
  </si>
  <si>
    <t>BRAULIO ANTONIO CEPEDA RODRIGUEZ</t>
  </si>
  <si>
    <t>SUBDIRECCION PLANIFICACION Y CONOCIMIENTO</t>
  </si>
  <si>
    <t>001-0595335-0</t>
  </si>
  <si>
    <t>MILAGROS ALTAGRACIA MAGALLANES YNOA</t>
  </si>
  <si>
    <t>JOSE LUIS BAEZ DE LA PAZ</t>
  </si>
  <si>
    <t>001-1638729-1</t>
  </si>
  <si>
    <t>INCLUIR EN LA NOMINA DE MILITARES</t>
  </si>
  <si>
    <t>FERNANDO PEÑA RAMIREZ</t>
  </si>
  <si>
    <t>001-1238839-2</t>
  </si>
  <si>
    <t xml:space="preserve">ROBERT CHRISTIAN RODRIGUEZ GERMAN </t>
  </si>
  <si>
    <t>001-1323007-2</t>
  </si>
  <si>
    <t>NALINI VENTURA TINEO</t>
  </si>
  <si>
    <t>001-1665382-5</t>
  </si>
  <si>
    <t>MARIA ALTAGRACIA FLORIAN</t>
  </si>
  <si>
    <t>001-0576957-4</t>
  </si>
  <si>
    <t>DAMARIS MARGARITA NUÑEZ ENCARNACION</t>
  </si>
  <si>
    <t>049-0072758-9</t>
  </si>
  <si>
    <t xml:space="preserve">PORFIRIO SUAREZ PAULA </t>
  </si>
  <si>
    <t>001-1434591-1</t>
  </si>
  <si>
    <t>EVELIN SORIANO DAMASO</t>
  </si>
  <si>
    <t>225-0032497-9</t>
  </si>
  <si>
    <t>DIGNA PAOLA POLANCO GERMAN</t>
  </si>
  <si>
    <t>090-0018639-6</t>
  </si>
  <si>
    <t>DENIA ALTAGRACIA PEREZ VERAS</t>
  </si>
  <si>
    <t>SANTO DOMINGO</t>
  </si>
  <si>
    <t>DOMINICANO</t>
  </si>
  <si>
    <t xml:space="preserve">UCI </t>
  </si>
  <si>
    <t>AUX. DISPENSACION DE FARMACIA LOS PEDIDOS</t>
  </si>
  <si>
    <t>PROGRAMADOR DE INFORMATCA</t>
  </si>
  <si>
    <t>C/CENTRAL No.4 ANA TERESA BALAGUER</t>
  </si>
  <si>
    <t>HAINAMOSA</t>
  </si>
  <si>
    <t>809-695-2583</t>
  </si>
  <si>
    <t>denia127@hotmail.com</t>
  </si>
  <si>
    <t>C/4TA EDIFI.B2 APTO.402</t>
  </si>
  <si>
    <t>LOS MAMEYES</t>
  </si>
  <si>
    <t>809-599-1664</t>
  </si>
  <si>
    <t>809-935-1758</t>
  </si>
  <si>
    <t>NO TIENE</t>
  </si>
  <si>
    <t xml:space="preserve">C/EL LIMON No.2 RESIDENCIAL PARAISO ORIENTAL </t>
  </si>
  <si>
    <t>PARAISO ORIENTAL</t>
  </si>
  <si>
    <t>809-590-0373</t>
  </si>
  <si>
    <t>809-383-3933</t>
  </si>
  <si>
    <t>milagrosmagallanes@hotmail.com</t>
  </si>
  <si>
    <t>C/JUAN BREA MANZ. No. 56 EDIF.2 APTO.01</t>
  </si>
  <si>
    <t>LOS PRADOS DE SAN LUIS</t>
  </si>
  <si>
    <t>809-860-9856</t>
  </si>
  <si>
    <t>829-387-3723</t>
  </si>
  <si>
    <t>C/ARZOBISPO PORTES, No. 405, apto.407</t>
  </si>
  <si>
    <t>ZONA COLONIAL</t>
  </si>
  <si>
    <t>849-885-9063</t>
  </si>
  <si>
    <t>809-563-3112</t>
  </si>
  <si>
    <t>marhanse@hotmail.com</t>
  </si>
  <si>
    <t>MANZANA D, EDIF.304. APTO 302</t>
  </si>
  <si>
    <t>CIUDAD BONITA</t>
  </si>
  <si>
    <t>809-231-9232</t>
  </si>
  <si>
    <t>809-657-8727</t>
  </si>
  <si>
    <t>002-0051524-5</t>
  </si>
  <si>
    <t>CARMEN DE LOS REYES ROMERO FELIZ</t>
  </si>
  <si>
    <t xml:space="preserve">C/SANTA CLARA No.10 </t>
  </si>
  <si>
    <t>LAS PALMAS DE ALMA ROSA</t>
  </si>
  <si>
    <t>809-388-0353</t>
  </si>
  <si>
    <t>809-877-6457</t>
  </si>
  <si>
    <t>roneydiaz@hotmail.com</t>
  </si>
  <si>
    <t>URB. ENRIQUILLO</t>
  </si>
  <si>
    <t>C/6 No. 1 K9/2, CARRETERA ENRIQUILLO</t>
  </si>
  <si>
    <t>809-533-2372</t>
  </si>
  <si>
    <t>809-899-2826</t>
  </si>
  <si>
    <t>dl.gabrielmendez@gmail.com</t>
  </si>
  <si>
    <t>C.4 No.3 KM 15 AUT. LAS AMERICAS</t>
  </si>
  <si>
    <t>URB. LUZ MARIA</t>
  </si>
  <si>
    <t>809-745-1434</t>
  </si>
  <si>
    <t>809-458-2113</t>
  </si>
  <si>
    <t>amadasantana@gmail.com</t>
  </si>
  <si>
    <t>C/LOS SENDEROS ESQ. LA MONTAÑA, EDIF. LAURA MICHELLE 3</t>
  </si>
  <si>
    <t>LOS RIOS</t>
  </si>
  <si>
    <t>809-560-9839</t>
  </si>
  <si>
    <t>809-304-3375</t>
  </si>
  <si>
    <t>AV. SARAZOTA EDIF. YANACA 8, 401</t>
  </si>
  <si>
    <t>BELLA VISTA</t>
  </si>
  <si>
    <t>809-532-6136</t>
  </si>
  <si>
    <t>829-273-5477/829-874-8598</t>
  </si>
  <si>
    <t>adelaida0404@hotmail.com</t>
  </si>
  <si>
    <t>AV. REP. DE COLOMBIA, CIUDAD REAL II, MANZ.1 EDIF.13 APTO.101</t>
  </si>
  <si>
    <t>ALTOS DE ARROLLO HONDO TERCERO</t>
  </si>
  <si>
    <t>809-670-6124</t>
  </si>
  <si>
    <t>829-954-2517</t>
  </si>
  <si>
    <t>yudelkis.jacquelines@gmail.com</t>
  </si>
  <si>
    <t>C/LEON ESQ. TRINITARIA</t>
  </si>
  <si>
    <t>BRISAS DEL ESTE</t>
  </si>
  <si>
    <t>809-234-8734</t>
  </si>
  <si>
    <t>829-696-0602</t>
  </si>
  <si>
    <t xml:space="preserve">C/ALBERTO THOMAS No. 92 </t>
  </si>
  <si>
    <t>VILLA MARIA</t>
  </si>
  <si>
    <t>809-538-6239</t>
  </si>
  <si>
    <t>809-858-9909</t>
  </si>
  <si>
    <t>C/5 EDIF.50 APTO.103 PISO No.1</t>
  </si>
  <si>
    <t>LOS REILES</t>
  </si>
  <si>
    <t>809-244-2389</t>
  </si>
  <si>
    <t>829-678-2577</t>
  </si>
  <si>
    <t xml:space="preserve">C/PRIMERA No.5 AUT. SAN ISIDRO </t>
  </si>
  <si>
    <t>LA ESPERANZA</t>
  </si>
  <si>
    <t>829-866-5581</t>
  </si>
  <si>
    <t>829-755-3027</t>
  </si>
  <si>
    <t>AV. JOSE CONTRERAS No. 201 APTO. A3</t>
  </si>
  <si>
    <t>URB. JOSE CONTRERAS</t>
  </si>
  <si>
    <t>829-962-4346</t>
  </si>
  <si>
    <t>829-350-6139</t>
  </si>
  <si>
    <t>draperezpolanco@hotmail.com</t>
  </si>
  <si>
    <t xml:space="preserve">C/SAN ANTONIO No.6 </t>
  </si>
  <si>
    <t>EL LIBERTADOR HERRERA</t>
  </si>
  <si>
    <t>849-875-9366</t>
  </si>
  <si>
    <t>809-804-2012/809-616-6615</t>
  </si>
  <si>
    <t>rafaelalmontez1078@gmail.com</t>
  </si>
  <si>
    <t>C/PUERTO RICO, APTO. 4 CARRETERA MELLA</t>
  </si>
  <si>
    <t>SAN ISIDRO</t>
  </si>
  <si>
    <t>809-529-0228</t>
  </si>
  <si>
    <t>829-790-6956</t>
  </si>
  <si>
    <t>C/3RA. No,38 EL MILLONCITO</t>
  </si>
  <si>
    <t>SABANA PERDIDA</t>
  </si>
  <si>
    <t>809-207-9388</t>
  </si>
  <si>
    <t>carlitoswai36@hotmail.com</t>
  </si>
  <si>
    <t>KM.91/2, DE LA SANCHEZ, CALLE 1RA, No.15</t>
  </si>
  <si>
    <t>MARIA JOSEFINA</t>
  </si>
  <si>
    <t>809-487-1095</t>
  </si>
  <si>
    <t>829-864-1369</t>
  </si>
  <si>
    <t>anyelina0884@hotmail.com</t>
  </si>
  <si>
    <t>C/18, 60 LOTES Y SERVICIOS</t>
  </si>
  <si>
    <t>809-568-8533</t>
  </si>
  <si>
    <t>809-779-6122</t>
  </si>
  <si>
    <t>bileisi14@hotmail.com</t>
  </si>
  <si>
    <t>AUT. SAN ISIDRO</t>
  </si>
  <si>
    <t>C/A No.10, RES. NANCY NADECHA</t>
  </si>
  <si>
    <t>809-547-8371</t>
  </si>
  <si>
    <t>809-817-0103</t>
  </si>
  <si>
    <t>arlenitza_02@hotmail.com</t>
  </si>
  <si>
    <t xml:space="preserve">AV. SANTA CECILIA No.35 </t>
  </si>
  <si>
    <t>LOS ROSALES</t>
  </si>
  <si>
    <t>809-695-6273</t>
  </si>
  <si>
    <t>829-295-3273</t>
  </si>
  <si>
    <t>heirichi@hotmail.com</t>
  </si>
  <si>
    <t xml:space="preserve">C/4TA 282, LOS COQUITOS </t>
  </si>
  <si>
    <t>829-936-9501</t>
  </si>
  <si>
    <t>809-599-0306</t>
  </si>
  <si>
    <t>C/1RA. No.8, SANTA MARTA KM.91/2 AUT. DUARTE</t>
  </si>
  <si>
    <t>MANOGUAYABO</t>
  </si>
  <si>
    <t>809-237-9812</t>
  </si>
  <si>
    <t>809-977-6027</t>
  </si>
  <si>
    <t>dr.rodriguezg73@hotmail.com</t>
  </si>
  <si>
    <t>C/MARIA TRINIDAD SANCHEZ, No.23 MANZANA 67</t>
  </si>
  <si>
    <t>809-414-7205</t>
  </si>
  <si>
    <t>829-964-8356</t>
  </si>
  <si>
    <t>AV. JACOBO MAJLUTA, APTO 202, MANZ A EDIF 8</t>
  </si>
  <si>
    <t>809-974-5872</t>
  </si>
  <si>
    <t>almacatherine092@outlook.com</t>
  </si>
  <si>
    <t>C/ANA SILVIA DUARTE ESQ. ALONZO PEREZ, No.16</t>
  </si>
  <si>
    <t>ALMIRANTE LOS SOLARES</t>
  </si>
  <si>
    <t>829-855-2305</t>
  </si>
  <si>
    <t>809-236-1898</t>
  </si>
  <si>
    <t>mariacds@hotmail.com</t>
  </si>
  <si>
    <t>C/MAMA TINGO No.14, BRISAS DEL PARAISO</t>
  </si>
  <si>
    <t>809-385-9588</t>
  </si>
  <si>
    <t>849-855-1743</t>
  </si>
  <si>
    <t>babylucy131280@hotmail.com</t>
  </si>
  <si>
    <t xml:space="preserve">C/SANCHEZ No.17 </t>
  </si>
  <si>
    <t>LOS ALCARRIZOS</t>
  </si>
  <si>
    <t>809-545-3286</t>
  </si>
  <si>
    <t>829-844-0307</t>
  </si>
  <si>
    <t>perezdemontero@hotmail.com</t>
  </si>
  <si>
    <t xml:space="preserve">C/SAN ANTON No.30 </t>
  </si>
  <si>
    <t>LA YUCA</t>
  </si>
  <si>
    <t>829-616-2080</t>
  </si>
  <si>
    <t>anajvasquez@hotmail.es</t>
  </si>
  <si>
    <t xml:space="preserve">AUT. DUARTE, LA CUABA KM 22 </t>
  </si>
  <si>
    <t>PEDRO BRAND</t>
  </si>
  <si>
    <t>829-859-9697</t>
  </si>
  <si>
    <t>C/SAN JUAN DE LA MAGUANA, No,93</t>
  </si>
  <si>
    <t>LAS FLORES</t>
  </si>
  <si>
    <t>809-549-5812</t>
  </si>
  <si>
    <t>809-846-6468</t>
  </si>
  <si>
    <t>sara_la_no_dura@hotmail.com</t>
  </si>
  <si>
    <t xml:space="preserve">C/BARTOLOME COLON, No.5 </t>
  </si>
  <si>
    <t>809-797-1138</t>
  </si>
  <si>
    <t>829-890-2098</t>
  </si>
  <si>
    <t xml:space="preserve">C/BARNy MORGAN No.11 </t>
  </si>
  <si>
    <t>ENSANCHE ESPAILLAT</t>
  </si>
  <si>
    <t>809-536-0125</t>
  </si>
  <si>
    <t>829-784-8084</t>
  </si>
  <si>
    <t>nidiaarias07@hotmail.com</t>
  </si>
  <si>
    <t xml:space="preserve">C/1RA. No.10 </t>
  </si>
  <si>
    <t>LA AGUSTINA</t>
  </si>
  <si>
    <t>809-412-5766</t>
  </si>
  <si>
    <t>829-754-4102</t>
  </si>
  <si>
    <t>C/30 DE MARZO No.1 km 25 AUT. DUARTE</t>
  </si>
  <si>
    <t>829-323-7479</t>
  </si>
  <si>
    <t>809-675-7483</t>
  </si>
  <si>
    <t xml:space="preserve">C/SANCHEZ KM 07 </t>
  </si>
  <si>
    <t>LECHERIA SAN CRISTOBAL</t>
  </si>
  <si>
    <t>829-970-1737</t>
  </si>
  <si>
    <t>809-389-1869</t>
  </si>
  <si>
    <t>medrano27@hotmail.com</t>
  </si>
  <si>
    <t xml:space="preserve">Av. LIBERTAD No.9 </t>
  </si>
  <si>
    <t>SAN CRISTOBAL</t>
  </si>
  <si>
    <t>829-203-0873</t>
  </si>
  <si>
    <t>809-975-3849</t>
  </si>
  <si>
    <t>nurseryr@hotmail.com</t>
  </si>
  <si>
    <t>C/INTERIOR A, EDIF. NELY 1, APTO. 3B</t>
  </si>
  <si>
    <t>CARRETERA SANCHEZ</t>
  </si>
  <si>
    <t>809-534-6819</t>
  </si>
  <si>
    <t>829-890-8615/829-717-2903</t>
  </si>
  <si>
    <t>luisa.duverge@hotmail.com</t>
  </si>
  <si>
    <t>C/PATRIA MIRABAL No.27 RESPALDO EL EDEN</t>
  </si>
  <si>
    <t>VILLA MELLA</t>
  </si>
  <si>
    <t>809-569-0781</t>
  </si>
  <si>
    <t>829-962-1793</t>
  </si>
  <si>
    <t>escarlinnoelia@hotmail.com</t>
  </si>
  <si>
    <t xml:space="preserve">C/FEDERICO BERMUDEZ No.63 </t>
  </si>
  <si>
    <t>829-696-6112</t>
  </si>
  <si>
    <t>wandac.guerrero@hotmail.com</t>
  </si>
  <si>
    <t>C/7 No.24 BARRIO NUEVO</t>
  </si>
  <si>
    <t>809-568-1048</t>
  </si>
  <si>
    <t xml:space="preserve">BARRIO INVI No.11 </t>
  </si>
  <si>
    <t>SAN LUIS</t>
  </si>
  <si>
    <t>849-850-2640</t>
  </si>
  <si>
    <t xml:space="preserve">C/17Y No.7 </t>
  </si>
  <si>
    <t>LOS MINA</t>
  </si>
  <si>
    <t>809-594-4994</t>
  </si>
  <si>
    <t>809-306-2726</t>
  </si>
  <si>
    <t>zeydafeliz@hotmail.com</t>
  </si>
  <si>
    <t xml:space="preserve">C/CAPOTILLO APTO.204 </t>
  </si>
  <si>
    <t>PUEBLO NUEVO SAN CRISTOBAL</t>
  </si>
  <si>
    <t>829-877-9795</t>
  </si>
  <si>
    <t xml:space="preserve">C/22 No.43 </t>
  </si>
  <si>
    <t>EL PROGRESO</t>
  </si>
  <si>
    <t>809-332-4414</t>
  </si>
  <si>
    <t>809-780-0483</t>
  </si>
  <si>
    <t>ines0623@hotmail.com</t>
  </si>
  <si>
    <t xml:space="preserve">C/1ra. No.7 </t>
  </si>
  <si>
    <t>CERROS DE SABANA PERDIDA</t>
  </si>
  <si>
    <t>829-564-1221</t>
  </si>
  <si>
    <t>809-916-1221</t>
  </si>
  <si>
    <t>miriam2821@hotmail.com</t>
  </si>
  <si>
    <t>C/4 EDIF.G.2 APTO 402</t>
  </si>
  <si>
    <t>849-252-9439</t>
  </si>
  <si>
    <t>849-797-4520</t>
  </si>
  <si>
    <t>ligemie@hotmail.com</t>
  </si>
  <si>
    <t>C/2 No.15 KM 25 AUT. DUARTE</t>
  </si>
  <si>
    <t>BARRIO MILITAR RAMON MATIAS MELLA</t>
  </si>
  <si>
    <t>809-559-9021</t>
  </si>
  <si>
    <t>809-876-8473</t>
  </si>
  <si>
    <t>BONAIRE No.28</t>
  </si>
  <si>
    <t>ENSANCHE OZAMA</t>
  </si>
  <si>
    <t>809-464-0317</t>
  </si>
  <si>
    <t>odalissamboy@hotmail.com</t>
  </si>
  <si>
    <t xml:space="preserve">C/24 DE ABRIL No,39 </t>
  </si>
  <si>
    <t>MENDOZA</t>
  </si>
  <si>
    <t>809-231-0458</t>
  </si>
  <si>
    <t>809-708-1173</t>
  </si>
  <si>
    <t xml:space="preserve">C/ARUBA No.9 </t>
  </si>
  <si>
    <t>829-471-5722</t>
  </si>
  <si>
    <t>849-408-1621</t>
  </si>
  <si>
    <t>thasbiutiful@hotmail.com</t>
  </si>
  <si>
    <t xml:space="preserve">C/30 No.20 </t>
  </si>
  <si>
    <t>EL TAMARINDO</t>
  </si>
  <si>
    <t>829-985-6705</t>
  </si>
  <si>
    <t>809-414-8030</t>
  </si>
  <si>
    <t>evelin2582@hotmail.com</t>
  </si>
  <si>
    <t>KM.22 AUT. DUARTE CALLE 1RA CASA 34</t>
  </si>
  <si>
    <t>EL PEDREGAL</t>
  </si>
  <si>
    <t>829-919-8660</t>
  </si>
  <si>
    <t>licdaperez69@hotmail.com</t>
  </si>
  <si>
    <t xml:space="preserve">C/PRINCIPAL No.64 </t>
  </si>
  <si>
    <t>CAMBITA LA PEÑA AZUL SAN CRISTOBAL</t>
  </si>
  <si>
    <t>809-528-8241</t>
  </si>
  <si>
    <t>829-799-4779</t>
  </si>
  <si>
    <t>C/DANIEL HENRIQUEZDECRUZ No.22</t>
  </si>
  <si>
    <t>CAMBITA GARABITO, SAN CRISTOBAL</t>
  </si>
  <si>
    <t>809-528-8952</t>
  </si>
  <si>
    <t>809-676-9244</t>
  </si>
  <si>
    <t>C/MAGALIS ESTRELLA No.57, RES MIOSOTIS</t>
  </si>
  <si>
    <t>HERRERA</t>
  </si>
  <si>
    <t>809-620-9951</t>
  </si>
  <si>
    <t>829-305-2446</t>
  </si>
  <si>
    <t>marixiomi05@hotmail.com</t>
  </si>
  <si>
    <t xml:space="preserve">C/LUIS MANUEL SANTANA No.177 </t>
  </si>
  <si>
    <t>EL BONITO ADENTRO</t>
  </si>
  <si>
    <t>809-886-1499</t>
  </si>
  <si>
    <t>C/37 ESTE No. 22</t>
  </si>
  <si>
    <t>ENSANCHE LUPERON</t>
  </si>
  <si>
    <t>809-334-3959</t>
  </si>
  <si>
    <t>829-579-4529</t>
  </si>
  <si>
    <t>C/ 1RA No. 29</t>
  </si>
  <si>
    <t>EL LIMONCITO</t>
  </si>
  <si>
    <t>829-813-6802</t>
  </si>
  <si>
    <t>829-925-5956</t>
  </si>
  <si>
    <t>dennyjb1@hotmail.com</t>
  </si>
  <si>
    <t>C/ SAN ATOM No. 6</t>
  </si>
  <si>
    <t>LIBERTADOR DE HERRERA</t>
  </si>
  <si>
    <t>809-983-5209</t>
  </si>
  <si>
    <t>mildremarte@hotmail.com</t>
  </si>
  <si>
    <t>C/ MENDOZA CARRETERA MELLA No. 1</t>
  </si>
  <si>
    <t>VILLA FARO</t>
  </si>
  <si>
    <t>829-213-9975</t>
  </si>
  <si>
    <t>849-633-0602</t>
  </si>
  <si>
    <t>INGRIDFRIAS1084@HOTMAIL.COM</t>
  </si>
  <si>
    <t>VILLA ALTAGRACIA</t>
  </si>
  <si>
    <t>C/ MELLA No. 16, PUEBLO NUEVO</t>
  </si>
  <si>
    <t>809-610-5295</t>
  </si>
  <si>
    <t>809-559-3908</t>
  </si>
  <si>
    <t>C/SAN FRANCISCO No. 64</t>
  </si>
  <si>
    <t>DOMINGO SABIO</t>
  </si>
  <si>
    <t>809-973-2269</t>
  </si>
  <si>
    <t>809-681-2380</t>
  </si>
  <si>
    <t>enerolisacandelario@live.com</t>
  </si>
  <si>
    <t>C/RESPALDO 1RA No. 15, ENRIQUILLO</t>
  </si>
  <si>
    <t>809-975-8075</t>
  </si>
  <si>
    <t>809-561-8243</t>
  </si>
  <si>
    <t>strod26@gmail.com</t>
  </si>
  <si>
    <t>C/LA PRESA No. 35, YAGUATE</t>
  </si>
  <si>
    <t>809-979-1068</t>
  </si>
  <si>
    <t>mariamagdalenajimenez@hotmail.es</t>
  </si>
  <si>
    <t>C/SAN JOSE No. 10</t>
  </si>
  <si>
    <t>LAS PALMAS DE HERRERA</t>
  </si>
  <si>
    <t>809-561-5061</t>
  </si>
  <si>
    <t>809-886-6633</t>
  </si>
  <si>
    <t>C/25 No. 50</t>
  </si>
  <si>
    <t>EL CAFÉ DE HERRERA</t>
  </si>
  <si>
    <t>829-721-3522</t>
  </si>
  <si>
    <t>809-801-9605/849-880-9582</t>
  </si>
  <si>
    <t>C/LOS NIPEROS No. 20</t>
  </si>
  <si>
    <t>LAS COLINAS DEL EDEN</t>
  </si>
  <si>
    <t>809-239-7086</t>
  </si>
  <si>
    <t>C/31 S No. 9</t>
  </si>
  <si>
    <t>ENSACHE LUPERON</t>
  </si>
  <si>
    <t>829-708-9688</t>
  </si>
  <si>
    <t>809-684-0171/809-926-3723</t>
  </si>
  <si>
    <t>ariela1406@gmail.com</t>
  </si>
  <si>
    <t>C/MIS DELICIAS No. 9</t>
  </si>
  <si>
    <t>LA FONDA VILLA MELLA</t>
  </si>
  <si>
    <t>829-277-1789</t>
  </si>
  <si>
    <t>809-568-3155</t>
  </si>
  <si>
    <t>gabrielafelizsuarez@hotmail.com</t>
  </si>
  <si>
    <t>C/SIMON OROZCO, MANZANA 4709, EDIF. 224C, APART. 102</t>
  </si>
  <si>
    <t>INVIVIENDA</t>
  </si>
  <si>
    <t>809-632-4033</t>
  </si>
  <si>
    <t>C/SAINT CRUZ E, No. 28</t>
  </si>
  <si>
    <t>SAN MARTIN DE PORRES</t>
  </si>
  <si>
    <t>809-681-3196</t>
  </si>
  <si>
    <t>809-538-7988/809-538-6590</t>
  </si>
  <si>
    <t xml:space="preserve">C/PEDRO NOLAZCO, No. 34 </t>
  </si>
  <si>
    <t>809-561-1981</t>
  </si>
  <si>
    <t>809-923-6441</t>
  </si>
  <si>
    <t>C/1RA, No. 11</t>
  </si>
  <si>
    <t>829-254-8202</t>
  </si>
  <si>
    <t>809-991-5591</t>
  </si>
  <si>
    <t>C/22 , No. 48</t>
  </si>
  <si>
    <t>nurys200@hotmail.com</t>
  </si>
  <si>
    <t>C/SANCHEZ, No. 2 JHON F. KENNEDY</t>
  </si>
  <si>
    <t>ALMIRANTE CAÑA</t>
  </si>
  <si>
    <t>809-236-1341</t>
  </si>
  <si>
    <t>809-963-7752</t>
  </si>
  <si>
    <t>C/AVENIDA DEL SUR, No. 7, RESIDENCIAL AMA POLA</t>
  </si>
  <si>
    <t>CANSINO 1RO</t>
  </si>
  <si>
    <t>809-218-9664</t>
  </si>
  <si>
    <t>809-357-9240/809-594-1091</t>
  </si>
  <si>
    <t>adalgisalirianocastillo@hotmail.com</t>
  </si>
  <si>
    <t>C/MARIA TRINIDAD SANCHEZ, No. 4</t>
  </si>
  <si>
    <t>EL ALMIRANTE</t>
  </si>
  <si>
    <t>809-924-7477</t>
  </si>
  <si>
    <t>marisolm630@gmail.com</t>
  </si>
  <si>
    <t>C/BARBARIN MOJICA, MANZANA 4691, EDIF. 2, APRT. 4B</t>
  </si>
  <si>
    <t>809-682-3936</t>
  </si>
  <si>
    <t>809-546-1475</t>
  </si>
  <si>
    <t>C/POMAC, No. 4, SAN FELIPE</t>
  </si>
  <si>
    <t>829-436-8748</t>
  </si>
  <si>
    <t>809-788-1673</t>
  </si>
  <si>
    <t>C/EDUARDO BRITO, No. 5, ENSANCHE ENRIQUILLO</t>
  </si>
  <si>
    <t>VILLA MARIA PANTOJA</t>
  </si>
  <si>
    <t>829-572-1088</t>
  </si>
  <si>
    <t>brauliocepeda@hotmail.com</t>
  </si>
  <si>
    <t>RESIDENCIAL ALMENDRA 2</t>
  </si>
  <si>
    <t>ALAMEDA</t>
  </si>
  <si>
    <t>809-560-4160</t>
  </si>
  <si>
    <t>829-399-3115</t>
  </si>
  <si>
    <t>roselgvelaz@gmail.com</t>
  </si>
  <si>
    <t>C/03, No. 84</t>
  </si>
  <si>
    <t>LA ALTAGRACIA</t>
  </si>
  <si>
    <t>829-601-4638</t>
  </si>
  <si>
    <t>C/ORQUIDEA No. 21</t>
  </si>
  <si>
    <t>LAS FLORES DE CRITO REY</t>
  </si>
  <si>
    <t>809-764-1440</t>
  </si>
  <si>
    <t>849-880-3555/809-930-0900</t>
  </si>
  <si>
    <t>garina2009@hotmail.com</t>
  </si>
  <si>
    <t>C/PROGRESO, No. 16, MIRA FLORES</t>
  </si>
  <si>
    <t>80-590-2065</t>
  </si>
  <si>
    <t>829-807-4954</t>
  </si>
  <si>
    <t>zbo92@hotmail.com</t>
  </si>
  <si>
    <t>C/LOS PINOS, No. 10, LOS RESTAURADORES</t>
  </si>
  <si>
    <t>809-857-2303</t>
  </si>
  <si>
    <t>849-265-1511/829-605-8545</t>
  </si>
  <si>
    <t>C/31A, No. 1</t>
  </si>
  <si>
    <t>809-538-7508</t>
  </si>
  <si>
    <t>829-650-4830</t>
  </si>
  <si>
    <t>C/MELLA, No. 10</t>
  </si>
  <si>
    <t>2 DE ENERO</t>
  </si>
  <si>
    <t>809-590-2965</t>
  </si>
  <si>
    <t>829-504-0776</t>
  </si>
  <si>
    <t>rodriguez-555@hotmail.com</t>
  </si>
  <si>
    <t>C/ FRANCISCO DEL ROSARIO SANCHEZ, No. 5, MIRA FLORES</t>
  </si>
  <si>
    <t>809-879-5703</t>
  </si>
  <si>
    <t>809-239-4054</t>
  </si>
  <si>
    <t>C/E, MANZ. F, CASA No. 13</t>
  </si>
  <si>
    <t>INVI-CEA</t>
  </si>
  <si>
    <t>849-652-2726</t>
  </si>
  <si>
    <t>809-695-2899</t>
  </si>
  <si>
    <t>AV. MARIA MONTEZ, No. 45</t>
  </si>
  <si>
    <t>VILLA JUANA</t>
  </si>
  <si>
    <t>829-597-5552</t>
  </si>
  <si>
    <t>809-935-5588</t>
  </si>
  <si>
    <t>fernando_051242@hotmail.com</t>
  </si>
  <si>
    <t>C/ALBERT THOMAS, No. 17</t>
  </si>
  <si>
    <t>EL MEJORAMIENTO SOCIAL</t>
  </si>
  <si>
    <t>829-864-3146</t>
  </si>
  <si>
    <t>829-560-4439</t>
  </si>
  <si>
    <t>magdelinerosarioinoa@hotmail.com</t>
  </si>
  <si>
    <t>C/LAS MERCEDES, INVI LA VIRGEN, MANZ. F, No. 14</t>
  </si>
  <si>
    <t>809-930-9338</t>
  </si>
  <si>
    <t>809-915-9112</t>
  </si>
  <si>
    <t>C/RAMON MARUERO ARISTI, No. 104</t>
  </si>
  <si>
    <t>829-769-3464</t>
  </si>
  <si>
    <t>C/CORONEL FERNANDEZ DOMINGUEZ</t>
  </si>
  <si>
    <t>LOS FRAILES II</t>
  </si>
  <si>
    <t>809-706-1650</t>
  </si>
  <si>
    <t>lacarnetion15@hotmail.com</t>
  </si>
  <si>
    <t>C/RESPALDO 5, No. 12, CASA VIEJA</t>
  </si>
  <si>
    <t>829-898-6818</t>
  </si>
  <si>
    <t>C/41, No. 134</t>
  </si>
  <si>
    <t>CRISTO REY</t>
  </si>
  <si>
    <t>849-607-2105</t>
  </si>
  <si>
    <t>maryliranzo@hotmail.com</t>
  </si>
  <si>
    <t>C/SANTA RITA, EDIF. 5, APART. 202</t>
  </si>
  <si>
    <t>809-433-0165</t>
  </si>
  <si>
    <t>809-435-6666</t>
  </si>
  <si>
    <t>C/ANDRES LLUVERES, No. 17, LA JAVILLA</t>
  </si>
  <si>
    <t>829-590-5061</t>
  </si>
  <si>
    <t>809-389-1940</t>
  </si>
  <si>
    <t>C/23 ESTE, No.23</t>
  </si>
  <si>
    <t>809-860-6463</t>
  </si>
  <si>
    <t>franchezca@hotmail.com</t>
  </si>
  <si>
    <t>C/2DA, No.23, MIRADOR DE OZAMA</t>
  </si>
  <si>
    <t>LOS TRES BRAZOS</t>
  </si>
  <si>
    <t>809-283-2521</t>
  </si>
  <si>
    <t>809-234-2697</t>
  </si>
  <si>
    <t>C/HORACIO VASQUEZ, No. 6</t>
  </si>
  <si>
    <t>HACIENDA ESTRELLA</t>
  </si>
  <si>
    <t>809-240-9331</t>
  </si>
  <si>
    <t>829-853-6164</t>
  </si>
  <si>
    <t>malis100x100amor@hotmail.com</t>
  </si>
  <si>
    <t>MANZANA 4700, EDIF. 8, APART. 12</t>
  </si>
  <si>
    <t>809-930-1975</t>
  </si>
  <si>
    <t>809-201-1967</t>
  </si>
  <si>
    <t>C/RADIAL, No. 10</t>
  </si>
  <si>
    <t>LOS GUARICANOS</t>
  </si>
  <si>
    <t>829-660-3261</t>
  </si>
  <si>
    <t>AV. LOS RESTAURADORES, No. 58</t>
  </si>
  <si>
    <t>SABANA CENTRO</t>
  </si>
  <si>
    <t>809-474-2692</t>
  </si>
  <si>
    <t>829-475-1564</t>
  </si>
  <si>
    <t>C/1RA, No. 13, EL MAGUITO</t>
  </si>
  <si>
    <t>809-965-2598</t>
  </si>
  <si>
    <t>809-239-4348</t>
  </si>
  <si>
    <t>C/2DA, No. 4, VILLA MARINO</t>
  </si>
  <si>
    <t>809-240-3492</t>
  </si>
  <si>
    <t>829-354-5159</t>
  </si>
  <si>
    <t>C/JUANBO No. 31</t>
  </si>
  <si>
    <t>829-399-3935</t>
  </si>
  <si>
    <t>C/MARIA DE TOLEDO, MANZANA B, EDIF. 6, APART. 1C, LA LOTERIA</t>
  </si>
  <si>
    <t>809-884-7268</t>
  </si>
  <si>
    <t>829-570-2457</t>
  </si>
  <si>
    <t>digna_polanco22@hotmail.com</t>
  </si>
  <si>
    <t>C/4TA, No.300, LOS COQUITOS</t>
  </si>
  <si>
    <t>829-961-8055</t>
  </si>
  <si>
    <t>809-414-3222</t>
  </si>
  <si>
    <t>damarismne03@hotmail.com</t>
  </si>
  <si>
    <t>C/MARIATRINIDAD SANCHEZ, No. 8, MIRA FLORES</t>
  </si>
  <si>
    <t>829-290-1775</t>
  </si>
  <si>
    <t>809-239-4303</t>
  </si>
  <si>
    <t>C/SIMON BOLIVAR, No. 20</t>
  </si>
  <si>
    <t>JERINGA</t>
  </si>
  <si>
    <t>809-528-8182</t>
  </si>
  <si>
    <t>829-714-4985</t>
  </si>
  <si>
    <t>C/C, No. 15, BUENA VISTA II</t>
  </si>
  <si>
    <t>809-569-4778</t>
  </si>
  <si>
    <t>809-866-6202</t>
  </si>
  <si>
    <t xml:space="preserve">AV. PADRE CASTELLANOS </t>
  </si>
  <si>
    <t>27 DE FEBRERO</t>
  </si>
  <si>
    <t>829-910-5272</t>
  </si>
  <si>
    <t>809-238-7441</t>
  </si>
  <si>
    <t>yanibel_075Ahotmail.com</t>
  </si>
  <si>
    <t>C/B, No. 25, LOS PALMARES</t>
  </si>
  <si>
    <t>809-299-7289</t>
  </si>
  <si>
    <t>C/CAONABO, No. 10, LA BARQUITA</t>
  </si>
  <si>
    <t>809-590-6037</t>
  </si>
  <si>
    <t>809-505-7600</t>
  </si>
  <si>
    <t>alan80@exaple.com</t>
  </si>
  <si>
    <t>C/ALTAGRACIA, No. 7C, EL MANGUITO</t>
  </si>
  <si>
    <t>809-997-8736</t>
  </si>
  <si>
    <t>809-590-2688</t>
  </si>
  <si>
    <t>cristianelviolinista1@hotmail.com</t>
  </si>
  <si>
    <t>C/PEATON B-4, No. 139, LOTES Y SERVICIOS</t>
  </si>
  <si>
    <t>809-590-7339</t>
  </si>
  <si>
    <t>809-993-4992</t>
  </si>
  <si>
    <t>raymundosantos3089@hotmail.com</t>
  </si>
  <si>
    <t>C/CAONABO, EDIF. 16, APART. 3A</t>
  </si>
  <si>
    <t>VILLA DUARTE CALERO</t>
  </si>
  <si>
    <t>809-409-4041</t>
  </si>
  <si>
    <t>809-435-9636</t>
  </si>
  <si>
    <t>naoj84@gmail.com</t>
  </si>
  <si>
    <t>C/LOS PINOS, No. 42, RESIDENCIAL MONTERREY</t>
  </si>
  <si>
    <t>809-239-3663</t>
  </si>
  <si>
    <t>809-964-3173</t>
  </si>
  <si>
    <t xml:space="preserve">C/LUZ CONSUELO. No.21, KM. 11 </t>
  </si>
  <si>
    <t>809-758-3292</t>
  </si>
  <si>
    <t>829-644-2288</t>
  </si>
  <si>
    <t>miguel_0318@hotmail.com</t>
  </si>
  <si>
    <t>C/NICOLAS DE OVANDO, ESQ. 39, No. 32</t>
  </si>
  <si>
    <t>829-572-8440</t>
  </si>
  <si>
    <t>829-645-6442</t>
  </si>
  <si>
    <t>C/PADRE ROGELIO, No.5, LOS GIRASOLES</t>
  </si>
  <si>
    <t>809-433-2773</t>
  </si>
  <si>
    <t>fco_r_g@live.com</t>
  </si>
  <si>
    <t>C/16, ESQ. LAS MERCEDES, No. 54</t>
  </si>
  <si>
    <t>ENSANCHE ISABELITA</t>
  </si>
  <si>
    <t>809-943-2790</t>
  </si>
  <si>
    <t>correasantosfrancisco@gmail.com</t>
  </si>
  <si>
    <t>C/MARIA UCILIADORA, No.11</t>
  </si>
  <si>
    <t>809-846-0505</t>
  </si>
  <si>
    <t>809-974-9765</t>
  </si>
  <si>
    <t>ypfsg@hotmail.com</t>
  </si>
  <si>
    <t>C/LOS JARDINES, No. 9, VILLA BLANCA 1RA</t>
  </si>
  <si>
    <t>809-666-8683</t>
  </si>
  <si>
    <t>SALIENTES SEPTIEMBRE   2013</t>
  </si>
  <si>
    <t>ROLANDO LOPEZ FELIZ</t>
  </si>
  <si>
    <t>1 DE OCTUBRE 2012</t>
  </si>
  <si>
    <t>4 DE SEPTIEMBRE 2013</t>
  </si>
  <si>
    <t>TOMO 2013</t>
  </si>
  <si>
    <t>CORRESPONDE</t>
  </si>
  <si>
    <t>4 DIAS</t>
  </si>
  <si>
    <t>ABANDONO</t>
  </si>
  <si>
    <t>1 DE ENERO 2013</t>
  </si>
  <si>
    <t>23 DE AGOSTO 2013</t>
  </si>
  <si>
    <t>1 DE SEPTIEMBRE 2010</t>
  </si>
  <si>
    <t>2 DE SEPTIEMBRE 2013</t>
  </si>
  <si>
    <t>2 DIAS</t>
  </si>
  <si>
    <t>DESTITUCION</t>
  </si>
  <si>
    <t>45,000,00</t>
  </si>
  <si>
    <t>15 DE AGOSTO</t>
  </si>
  <si>
    <t>1 DE JUNIO DE 2010</t>
  </si>
  <si>
    <t>PAGO VIA CHEQUE</t>
  </si>
  <si>
    <t>45,000,01</t>
  </si>
  <si>
    <t>55,000,00</t>
  </si>
  <si>
    <t>1 DE ABRIL DE 2010</t>
  </si>
  <si>
    <t>1 DE MAYO DE 2011</t>
  </si>
  <si>
    <t>20,000,00</t>
  </si>
  <si>
    <t>I DE MARZO DE 2013</t>
  </si>
  <si>
    <t>26 DE AGOSTO DE 2013</t>
  </si>
  <si>
    <t>COBRO MES COMPLETO EN AGOSTO NO LE CORRESPONDE</t>
  </si>
  <si>
    <t>005-0012888-9</t>
  </si>
  <si>
    <t>ANDREA DE LA CRUZ HEREDIA</t>
  </si>
  <si>
    <t>C/VISTA BELLA, R No.22</t>
  </si>
  <si>
    <t>809-568-6038</t>
  </si>
  <si>
    <t>809-696-2648</t>
  </si>
  <si>
    <t xml:space="preserve">CARMEN DE LOS REYES  ROMERO FELIZ </t>
  </si>
  <si>
    <t>LUCERNA</t>
  </si>
  <si>
    <t>URB. LOS PRADOS DEL CACHON</t>
  </si>
  <si>
    <t>809-699-9957</t>
  </si>
  <si>
    <t>829-921-4948</t>
  </si>
  <si>
    <t>carmenromero37@live.com</t>
  </si>
  <si>
    <t>047-0076621-7</t>
  </si>
  <si>
    <t>PEDRO FELIZ TRINIDAD QUEZADA</t>
  </si>
  <si>
    <t>DIRECCION GENERERAL</t>
  </si>
  <si>
    <t>SUPERVISOR DE ATENCION AL USUARIO</t>
  </si>
  <si>
    <t xml:space="preserve">C/SAGRARIO DIAZ No.17 </t>
  </si>
  <si>
    <t>809-284-9661</t>
  </si>
  <si>
    <t>trinitrini2010@hotmail.com</t>
  </si>
  <si>
    <t>REPOSICION</t>
  </si>
  <si>
    <t>APLICACIÓN DEL ART. 83 NUMERAL 5 DE LA LEY 41-08 DE FUNCION PUBLICA</t>
  </si>
  <si>
    <t>28,875,00</t>
  </si>
  <si>
    <t>ARELIS ALTAGRACIA MATIAS DIAZ</t>
  </si>
  <si>
    <t>EMILIO ARMANDO DE LOS SANTOS SANCHEZ</t>
  </si>
  <si>
    <t>QUITAR EL DESCUENTO DE AFILIACION</t>
  </si>
  <si>
    <t>NOMBRE DE LA PERSONA AFILIADA</t>
  </si>
  <si>
    <t>WILBERTO DANILO PAREDES HAMILTON</t>
  </si>
  <si>
    <t>026-0017493-8</t>
  </si>
  <si>
    <t>MARIA ALTAGRACIA DEL ROSARIO</t>
  </si>
  <si>
    <t>17,000,00</t>
  </si>
  <si>
    <t>SUBDIRECCION DE PLANIFICACION Y CONOCIMIENTOS</t>
  </si>
  <si>
    <t>ASISTENTE ADMINISTRATIVO DE LA SUBDIRECCION DE PLANIFICACION Y CONOCIMIENTOS</t>
  </si>
  <si>
    <t>CAMBIO DE DESIGNACION</t>
  </si>
  <si>
    <t>ENCARGADO DE LA UNIDAD DE ASESORIA LEGAL</t>
  </si>
  <si>
    <t>ASCENSO</t>
  </si>
  <si>
    <t>50,000,00</t>
  </si>
  <si>
    <t>GERENTE DE SERVICIOS GENERALES DE APOYO</t>
  </si>
  <si>
    <t>GERENCIA DE SERVICIOS GENERALES DE APOYO</t>
  </si>
  <si>
    <t>30,000,00</t>
  </si>
  <si>
    <t>049-0083305-6</t>
  </si>
  <si>
    <t>ANA VICTORIA PEREZ MIRAMBEAUX</t>
  </si>
  <si>
    <t>15,000,00</t>
  </si>
  <si>
    <t>PAGARLE 5,000,00 EN LA COLUMNA OTROS PENDIENTE DEL MES PASADO</t>
  </si>
  <si>
    <t>ASESOR FINANCIERO DEL CONSEJO EJECUTIVO</t>
  </si>
  <si>
    <t>75,000,00</t>
  </si>
  <si>
    <t>001-1366976-6</t>
  </si>
  <si>
    <t>GERMAINE DENICE RUSSELL MARTINEZ</t>
  </si>
  <si>
    <t>FAVOR INCLUIR ESTAS DOS COLABORADORAS A LA NOMINA FIJA QUE ESTAN EN LA NOMINA DE PROFESIONALES</t>
  </si>
  <si>
    <t>049-0049229-1</t>
  </si>
  <si>
    <t>DIANIS JHUNERIS FRIAS GIL</t>
  </si>
  <si>
    <t>MEDICO GENERAL AYUDANTE DE CIRUGIA GENERAL</t>
  </si>
  <si>
    <t>MEDICO GENERAL AYUDANTE UNIDAD DE ATENCION CRITICA</t>
  </si>
  <si>
    <t>ANGELA MELINA DIAZ VILLA</t>
  </si>
  <si>
    <t>REINALDO QUINTINO FERRER LANDRON</t>
  </si>
  <si>
    <t>MINGKINGUEIS MAARLEM CASTILLO</t>
  </si>
  <si>
    <t>SILVERIO DEL ORBE VASQUEZ</t>
  </si>
  <si>
    <t>001-1705710-9</t>
  </si>
  <si>
    <t>DAVID ERNESTO JIMENEZ SANTANA</t>
  </si>
  <si>
    <t>001-1317226-6</t>
  </si>
  <si>
    <t>WILLIAMS ANTONIO PEÑA  RODRÍGUEZ</t>
  </si>
  <si>
    <t>MEDICO AYUDANTE ESPECIALISTA DE CIRUGIA GENERAL</t>
  </si>
  <si>
    <t xml:space="preserve">001-0964099-5 </t>
  </si>
  <si>
    <t>SAGRARIO MONERÓ SOSA</t>
  </si>
  <si>
    <t>037-0077673-9</t>
  </si>
  <si>
    <t>JUAN LUIS ROSARIO VENTURA</t>
  </si>
  <si>
    <t>CANTIDAD DE GUARDIAS</t>
  </si>
  <si>
    <t>TRES</t>
  </si>
  <si>
    <t>CUATRO</t>
  </si>
  <si>
    <t>PAGAR ESTAS GUARDIAS A LOS SIGUIENTES MEDICOS QUE ESTAN EN LA NOMINA DE SERVICIOS PROFESIONALES</t>
  </si>
  <si>
    <t>RECUERDA ENVIAR LA NOMINA CON FORMATO DE IMPRESIÓN  Y ORGANIZADA POR DEPARTAMENTO</t>
  </si>
  <si>
    <t>X</t>
  </si>
  <si>
    <t>SUBDIRECCION DE PLANIFICACION Y CONOCIMIENTO</t>
  </si>
  <si>
    <t>SUBDIRECCION SERVICIOS GENERALES Y APOYO</t>
  </si>
  <si>
    <t>NO LE CORRESPONDE</t>
  </si>
  <si>
    <t xml:space="preserve">PAGARLE 10 DIAS </t>
  </si>
  <si>
    <t>AUX. DISPENSACION DE FARMACIA  (PEDIDOS)</t>
  </si>
  <si>
    <t>NO LE MANDES A SACAR CUENTA ( BUSCAR EN NOMINA ANTERIORES)</t>
  </si>
  <si>
    <t>ENVIARLA SIN DIFERENCIAS CON TODO LISTO PARA LA REVISION DE LA AUDITORA PARA QUE NO HAYA ERRORES</t>
  </si>
  <si>
    <t>ENVIAR LAS CUENTAS DE UNA VEZ POR QUE ESTE MES   HAY MUCHAS NOVEDADES</t>
  </si>
  <si>
    <t>REAJUSTES SALARIALES SEPTIEMBRE   2013</t>
  </si>
  <si>
    <t xml:space="preserve">  REPORTE MENSUAL DE GUARDIA PRESENCIAL - SEPTIEMBRE 2013</t>
  </si>
  <si>
    <t>SUSPENDIDO SEPTIEMBRE 2013</t>
  </si>
  <si>
    <t>RECUERDA TRABAJAR CON LA NOMINA QUE TE ESTOY ENVIANDO EN LA PESTAÑA TIENE CARGOS ACTUALIZADOS</t>
  </si>
  <si>
    <t>COJE ESTAS NOMINAS QUE TE ESTOY ENVIANDO QUE SON LAS DEL MES PASADO Y VERIFICA LO QUE TE DIJE DE LOS MONTOS AL FINAL DE LA NOMINA FIJA PAGADA DE AGOSTO QUE SE DISTORSIONARON</t>
  </si>
  <si>
    <t>008-00229720-2</t>
  </si>
  <si>
    <t>008-0029720-2</t>
  </si>
  <si>
    <t>MERY YENNY GUERRERO AQUINO</t>
  </si>
  <si>
    <t>011-0027272-1</t>
  </si>
  <si>
    <t>001-1118739-9</t>
  </si>
  <si>
    <t>CUBRIENDO LICENCIA, ESTA EN SERV PROF</t>
  </si>
  <si>
    <t>NOMINA MILITARES</t>
  </si>
  <si>
    <t>ALMONTE AYACA, RAFAEL OSCAR</t>
  </si>
  <si>
    <t>200-01-030-135740-6</t>
  </si>
  <si>
    <t>ARIAS MARTINEZ, JUANA YOCELY</t>
  </si>
  <si>
    <t>200-01-610-009805-4</t>
  </si>
  <si>
    <t>BAEZ DE LA PAZ, JOSE LUIS</t>
  </si>
  <si>
    <t>200-01-033-026964-7</t>
  </si>
  <si>
    <t>CAMPECHANO SOSA, VICTOR MANUEL</t>
  </si>
  <si>
    <t>200-01-033-023757-2</t>
  </si>
  <si>
    <t>CORREA SANTOS, FRANCISCO</t>
  </si>
  <si>
    <t>200-01-033-021983-3</t>
  </si>
  <si>
    <t>EUSTAQUIA JOSEFINA DURAN CLEME</t>
  </si>
  <si>
    <t>DURAN CLEMENTE, EUSTAQUIA JOSEFINA</t>
  </si>
  <si>
    <t>200-01-320-014190-1</t>
  </si>
  <si>
    <t>FRIAS , LEONOR</t>
  </si>
  <si>
    <t>200-01-169-006364-9</t>
  </si>
  <si>
    <t>GUERRERO AGUERO, WANDA CECILIA</t>
  </si>
  <si>
    <t>200-01-013-049226-5</t>
  </si>
  <si>
    <t>MONTERO VALDEZ, LUCIA</t>
  </si>
  <si>
    <t>200-01-240-099193-1</t>
  </si>
  <si>
    <t>PEÑA RAMIREZ, FERNANDO</t>
  </si>
  <si>
    <t>200-01-016-038300-2</t>
  </si>
  <si>
    <t>ROCHA PEREZ, MARIA ALTAGRACIA</t>
  </si>
  <si>
    <t>200-01-232-028627-7</t>
  </si>
  <si>
    <t>ROBERT CHRISTIAN RODRIGUEZ GER</t>
  </si>
  <si>
    <t>RODRIGUEZ GERMAN, ROBERT CHRISTIAN</t>
  </si>
  <si>
    <t>200-01-033-021387-1</t>
  </si>
  <si>
    <t>ERNESTO ANTONIO RODRIGUEZ SANT</t>
  </si>
  <si>
    <t>RODRIGUEZ SANTOS, ERNESTO ANTONIO</t>
  </si>
  <si>
    <t>200-01-232-046803-7</t>
  </si>
  <si>
    <t>CARMEN DE LOS REYES  ROMERO FE</t>
  </si>
  <si>
    <t>ROMERO FELIZ, CARMEN DE LOS REYES</t>
  </si>
  <si>
    <t>200-01-232-043018-8</t>
  </si>
  <si>
    <t>TELEMACO BREZA, INES</t>
  </si>
  <si>
    <t>200-01-232-054342-8</t>
  </si>
  <si>
    <t>TRINIDAD QUEZADA, PEDRO FELIX</t>
  </si>
  <si>
    <t>200-01-030-153072-8</t>
  </si>
  <si>
    <t>VILLAMAN POLANCO, VIRGINIA</t>
  </si>
  <si>
    <t>200-01-011-078096-4</t>
  </si>
  <si>
    <r>
      <t> Dependiente  </t>
    </r>
    <r>
      <rPr>
        <b/>
        <sz val="10"/>
        <color indexed="10"/>
        <rFont val="Verdana"/>
        <family val="2"/>
      </rPr>
      <t>aplicable al período:</t>
    </r>
    <r>
      <rPr>
        <sz val="8"/>
        <color indexed="63"/>
        <rFont val="Tahoma"/>
        <family val="2"/>
      </rPr>
      <t> </t>
    </r>
    <r>
      <rPr>
        <b/>
        <sz val="8"/>
        <color indexed="10"/>
        <rFont val="Tahoma"/>
        <family val="2"/>
      </rPr>
      <t>09-2013</t>
    </r>
  </si>
  <si>
    <t>El dependiente adicional que se quiere registrar exite como titular</t>
  </si>
  <si>
    <t>ALCANTARA REYES, GLENNYS JACQUELINE</t>
  </si>
  <si>
    <t>200010330677064</t>
  </si>
  <si>
    <t>ANTOINE, LIJEMIE MERCEDES</t>
  </si>
  <si>
    <t>200010330677792</t>
  </si>
  <si>
    <t>ARIAS SANTANA, NIDIA</t>
  </si>
  <si>
    <t>200010330677080</t>
  </si>
  <si>
    <t>BAEZ OLAVERRIA, ORFELINA SOELI</t>
  </si>
  <si>
    <t>200010330677624</t>
  </si>
  <si>
    <t>BALBUENA POLANCO, CARMEN</t>
  </si>
  <si>
    <t>200010330677019</t>
  </si>
  <si>
    <t>BAUTISTA CRUZ, CHARITO</t>
  </si>
  <si>
    <t>200010330677530</t>
  </si>
  <si>
    <t>BAUTISTA JIMENEZ, DENNY</t>
  </si>
  <si>
    <t>200010330677462</t>
  </si>
  <si>
    <t>BAUTISTA PRYCE, DAHIANA</t>
  </si>
  <si>
    <t>200010330677970</t>
  </si>
  <si>
    <t>BLANCO, ALAN MANUEL</t>
  </si>
  <si>
    <t>200010330677695</t>
  </si>
  <si>
    <t>BRAZOBAN RODRIGUEZ, PATRIA</t>
  </si>
  <si>
    <t>200010330677145</t>
  </si>
  <si>
    <t>BREMON JIMENEZ, FILGENCIA</t>
  </si>
  <si>
    <t>200010330677750</t>
  </si>
  <si>
    <t>BRITO OVALLE, YAN CARLOS</t>
  </si>
  <si>
    <t>200010330677491</t>
  </si>
  <si>
    <t>CANDELARIO, ENEROLISA</t>
  </si>
  <si>
    <t>200010330677051</t>
  </si>
  <si>
    <t>CARRERA GARCIA, ONAN DAVID</t>
  </si>
  <si>
    <t>200010330677776</t>
  </si>
  <si>
    <t>CASTILLO POLANCO, ARIEL SMILL</t>
  </si>
  <si>
    <t>200010330677679</t>
  </si>
  <si>
    <t>CEPEDA RODRIGUEZ, BRAULIO ANTONIO</t>
  </si>
  <si>
    <t>200010330677158</t>
  </si>
  <si>
    <t>CONTRERAS CONTRERAS, MARIA ADELA</t>
  </si>
  <si>
    <t>200010330677200</t>
  </si>
  <si>
    <t>CORREA CORREA, BRISEIDA</t>
  </si>
  <si>
    <t>200010330677640</t>
  </si>
  <si>
    <t>CRUZ HEREDIA, ANDREA DE LA</t>
  </si>
  <si>
    <t>200010330677352</t>
  </si>
  <si>
    <t>CUEVAS TAPIA, ASUNCION</t>
  </si>
  <si>
    <t>200010330677310</t>
  </si>
  <si>
    <t>DE LA CRUZ DE LA CRUZ, ANA DILCIA</t>
  </si>
  <si>
    <t>200010330677381</t>
  </si>
  <si>
    <t>DE LA CRUZ MATOS, MIGUEL ALBERTO</t>
  </si>
  <si>
    <t>200010330677572</t>
  </si>
  <si>
    <t>DE LA CRUZ MUNOZ, VICENTA</t>
  </si>
  <si>
    <t>200010330677365</t>
  </si>
  <si>
    <t>DE LA CRUZ SANTANA, MARIA CRISTINA</t>
  </si>
  <si>
    <t>200010330678018</t>
  </si>
  <si>
    <t>DE LA ROSA RODRIGUEZ, YENNY</t>
  </si>
  <si>
    <t>200010330677899</t>
  </si>
  <si>
    <t>DE LOS SANTOS FIGUEREO, MARIA ALEXANDRA</t>
  </si>
  <si>
    <t>200010330678034</t>
  </si>
  <si>
    <t>DE LOS SANTOS SANCHEZ, ELIZABETH</t>
  </si>
  <si>
    <t>200010330677307</t>
  </si>
  <si>
    <t>DELGADO ALFONSECA, DINORAH</t>
  </si>
  <si>
    <t>200010330677543</t>
  </si>
  <si>
    <t>DIAZ BURGOS, RONEY VINICIO</t>
  </si>
  <si>
    <t>200010330677585</t>
  </si>
  <si>
    <t>DIPRE LARA, ROSA ELENIA</t>
  </si>
  <si>
    <t>200010330677569</t>
  </si>
  <si>
    <t>DISLA PEREZ, MARIA ZUNILDA</t>
  </si>
  <si>
    <t>200010330677996</t>
  </si>
  <si>
    <t>DUVERGE FELIZ, LUISA YUDELKIS</t>
  </si>
  <si>
    <t>200010330677860</t>
  </si>
  <si>
    <t>ESPINAL SURIEL, FRANK FELIX</t>
  </si>
  <si>
    <t>200010330677255</t>
  </si>
  <si>
    <t>ESPINOSA ALGARROBA, DULCE DIGNORA</t>
  </si>
  <si>
    <t>200010330677323</t>
  </si>
  <si>
    <t>FAMILIA RUIZ, MARIA ANTONIA</t>
  </si>
  <si>
    <t>200010330677378</t>
  </si>
  <si>
    <t>FANA DE LA CRUZ, ESTEFANY</t>
  </si>
  <si>
    <t>200010330677653</t>
  </si>
  <si>
    <t>FELIZ MEDINA, ZEYDA ELIZABETH</t>
  </si>
  <si>
    <t>200010330677284</t>
  </si>
  <si>
    <t>FELIZ SUAREZ, GABRIELA</t>
  </si>
  <si>
    <t>200010330677941</t>
  </si>
  <si>
    <t>FERRER ADON, JOSE ALBERTO</t>
  </si>
  <si>
    <t>200010330678102</t>
  </si>
  <si>
    <t>FLORIAN, MARIA ALTAGRACIA</t>
  </si>
  <si>
    <t>200010330677336</t>
  </si>
  <si>
    <t>FRIAS REYES, JOAN ENMANUEL</t>
  </si>
  <si>
    <t>200010330677802</t>
  </si>
  <si>
    <t>GALVA GALVA, EUGENIA</t>
  </si>
  <si>
    <t>200010330677103</t>
  </si>
  <si>
    <t>GENAO VASQUEZ, ARLENITZA</t>
  </si>
  <si>
    <t>200010330677983</t>
  </si>
  <si>
    <t>GERMAN ENCARNACION, PEDRO VANES</t>
  </si>
  <si>
    <t>200010330677844</t>
  </si>
  <si>
    <t>GIRON ALMONTE, FELIX SANTIAGO</t>
  </si>
  <si>
    <t>200010330678092</t>
  </si>
  <si>
    <t>GUERRERO AQUINO, MERY YENNY</t>
  </si>
  <si>
    <t>200010330677433</t>
  </si>
  <si>
    <t>GUEVARA MEDINA, ESCARLIN NOELIA</t>
  </si>
  <si>
    <t>200010330677938</t>
  </si>
  <si>
    <t>GUZMAN VELASQUEZ, VICTOR ROSELIO DE JESU</t>
  </si>
  <si>
    <t>200010330677187</t>
  </si>
  <si>
    <t>HERNANDEZ GIL, ALMA CATHERINE</t>
  </si>
  <si>
    <t>200010330678144</t>
  </si>
  <si>
    <t>HERNANDEZ RODRIGUEZ, BELKIS DAMARIS</t>
  </si>
  <si>
    <t>200010330677006</t>
  </si>
  <si>
    <t>HERRERA CRUZ, ARIELA YANINA</t>
  </si>
  <si>
    <t>200010330677828</t>
  </si>
  <si>
    <t>HINOJOSA VICENTE, OLIVER DE JESUS</t>
  </si>
  <si>
    <t>200010330677925</t>
  </si>
  <si>
    <t>JAVIER DAVID, SARAH ELENA</t>
  </si>
  <si>
    <t>200010330677022</t>
  </si>
  <si>
    <t>JESUS DE LA CRUZ, FELIPE DE</t>
  </si>
  <si>
    <t>200010330677161</t>
  </si>
  <si>
    <t>JIMENEZ CASTRO, MARIA MAGDALENA</t>
  </si>
  <si>
    <t>200010330677514</t>
  </si>
  <si>
    <t>LEROUX SALDANA, ORLANDO ANIBAL</t>
  </si>
  <si>
    <t>200010330677789</t>
  </si>
  <si>
    <t>LEYBA SALAS, SANTA</t>
  </si>
  <si>
    <t>200010330677763</t>
  </si>
  <si>
    <t>LIRANZO ARIAS, DAISY MARIA</t>
  </si>
  <si>
    <t>200010330677501</t>
  </si>
  <si>
    <t>LIRIANO CASTILLO, ADALGISA</t>
  </si>
  <si>
    <t>200010330677815</t>
  </si>
  <si>
    <t>LORENZO LIRANZO, YANIBEL</t>
  </si>
  <si>
    <t>200010330677682</t>
  </si>
  <si>
    <t>MADE PEREZ, MARCIA ISABEL</t>
  </si>
  <si>
    <t>200010330677420</t>
  </si>
  <si>
    <t>MAGALLANES YNOA, MILAGROS ALTAGRACIA</t>
  </si>
  <si>
    <t>200010330677132</t>
  </si>
  <si>
    <t>MALDONADO ASENCIO, FRANCISCA</t>
  </si>
  <si>
    <t>200010330677734</t>
  </si>
  <si>
    <t>MANZUETA, YOLANDA</t>
  </si>
  <si>
    <t>200010330677226</t>
  </si>
  <si>
    <t>MARTE, MILDRED MARIA</t>
  </si>
  <si>
    <t>200010330677404</t>
  </si>
  <si>
    <t>MARTINEZ SANTANA, ADELAIDA VICTORIA</t>
  </si>
  <si>
    <t>200010330677705</t>
  </si>
  <si>
    <t>MATOS GOMEZ, NURYS YACILIS</t>
  </si>
  <si>
    <t>200010330678063</t>
  </si>
  <si>
    <t>MEDRANO JIMENEZ, JULIANA</t>
  </si>
  <si>
    <t>200010330677886</t>
  </si>
  <si>
    <t>MEJIA, EVELIN</t>
  </si>
  <si>
    <t>200010330677954</t>
  </si>
  <si>
    <t>MELLO LOPEZ, WILKIN</t>
  </si>
  <si>
    <t>200010330677611</t>
  </si>
  <si>
    <t>MENDEZ ORTIZ, GABRIEL ANTONIO</t>
  </si>
  <si>
    <t>200010330677268</t>
  </si>
  <si>
    <t>MERCEDES PERALTA, KENIA MARLENY</t>
  </si>
  <si>
    <t>200010330678076</t>
  </si>
  <si>
    <t>MORDAN MARTINEZ, VIRTUDIS MAGALIS</t>
  </si>
  <si>
    <t>200010330677239</t>
  </si>
  <si>
    <t>MUESES HERNANDEZ, YULIE ESTHER</t>
  </si>
  <si>
    <t>200010330678050</t>
  </si>
  <si>
    <t>NUNEZ ENCARNACION, DAMARIS MARGARITA</t>
  </si>
  <si>
    <t>200010330677116</t>
  </si>
  <si>
    <t>NUNEZ SANDOVAL, MARIA IRENE</t>
  </si>
  <si>
    <t>200010330677721</t>
  </si>
  <si>
    <t>OGANDO MONTERO, ARIESBELICE</t>
  </si>
  <si>
    <t>200010330677297</t>
  </si>
  <si>
    <t>OVIEDO DOTEL, HUAYNA YOCAIRA</t>
  </si>
  <si>
    <t>200010330677417</t>
  </si>
  <si>
    <t>PACHECO MONTERO, SANDRA</t>
  </si>
  <si>
    <t>200010330677556</t>
  </si>
  <si>
    <t>PAYANO VALENZUELA, EUDY</t>
  </si>
  <si>
    <t>200010330677213</t>
  </si>
  <si>
    <t>PEREYRA MARTINEZ, ELADIA</t>
  </si>
  <si>
    <t>200010330678128</t>
  </si>
  <si>
    <t>PEREZ BRITO, ANYELINA</t>
  </si>
  <si>
    <t>200010330678005</t>
  </si>
  <si>
    <t>PEREZ DE GUZMAN, ANA MIRIAM</t>
  </si>
  <si>
    <t>200010330678115</t>
  </si>
  <si>
    <t>PEREZ LOPEZ, DIGNORA</t>
  </si>
  <si>
    <t>200010330677129</t>
  </si>
  <si>
    <t>PEREZ MOQUETE, VIVIAN GRISEL</t>
  </si>
  <si>
    <t>200010330678021</t>
  </si>
  <si>
    <t>PEREZ POLANCO, FRANCISCA DEL PILAR</t>
  </si>
  <si>
    <t>200010330677459</t>
  </si>
  <si>
    <t>PEREZ RAMIREZ DE MONTERO, QUEILA CLARIBE</t>
  </si>
  <si>
    <t>200010330677394</t>
  </si>
  <si>
    <t>PEREZ VERAS, DENIA ALTAGRACIA</t>
  </si>
  <si>
    <t>200010330677527</t>
  </si>
  <si>
    <t>PICHARDO BENCOSME, DANIA MARIA</t>
  </si>
  <si>
    <t>200010330677488</t>
  </si>
  <si>
    <t>PINA DE LOS SANTOS, OLIDA</t>
  </si>
  <si>
    <t>200010330677912</t>
  </si>
  <si>
    <t>POLANCO GERMAN, DIGNA PAOLA</t>
  </si>
  <si>
    <t>200010330678089</t>
  </si>
  <si>
    <t>POLANCO PERALTA, JUAN JOSE</t>
  </si>
  <si>
    <t>200010330677598</t>
  </si>
  <si>
    <t>RAMIREZ ANDUJAR, GARINA</t>
  </si>
  <si>
    <t>200010330677857</t>
  </si>
  <si>
    <t>RAMIREZ VICENTE, MILADYS</t>
  </si>
  <si>
    <t>200010330677446</t>
  </si>
  <si>
    <t>RODRIGUEZ BENITEZ, ANATALIA</t>
  </si>
  <si>
    <t>200010330677873</t>
  </si>
  <si>
    <t>RODRIGUEZ GARCIA, FRANCISCO</t>
  </si>
  <si>
    <t>200010330677747</t>
  </si>
  <si>
    <t>RODRIGUEZ LANTIGUA, STEPHANY MARIEL</t>
  </si>
  <si>
    <t>200010330678047</t>
  </si>
  <si>
    <t>RODRIGUEZ SEGURA, BERKIS MARGARITA</t>
  </si>
  <si>
    <t>200010330677035</t>
  </si>
  <si>
    <t>ROMERO JAVIER, YISELYS SAYULIS</t>
  </si>
  <si>
    <t>200010330677349</t>
  </si>
  <si>
    <t>ROSADO ESTEVEZ, JUAN CARLOS</t>
  </si>
  <si>
    <t>200010330677967</t>
  </si>
  <si>
    <t>ROSARIO INOA, MAYDELIN ALTAGRACIA</t>
  </si>
  <si>
    <t>200010330677831</t>
  </si>
  <si>
    <t>SANBOY PAULINO, ODALIS</t>
  </si>
  <si>
    <t>200010330678131</t>
  </si>
  <si>
    <t>SANTANA CASTRO, AMADA ISABEL</t>
  </si>
  <si>
    <t>200010330677718</t>
  </si>
  <si>
    <t>SANTOS REYES, RAYMUNDO</t>
  </si>
  <si>
    <t>200010330677608</t>
  </si>
  <si>
    <t>SIERRA VOLQUEZ, EUSEBIA</t>
  </si>
  <si>
    <t>200010330677174</t>
  </si>
  <si>
    <t>SORIANO DAMASO, EVELIN</t>
  </si>
  <si>
    <t>200010330677271</t>
  </si>
  <si>
    <t>SORIANO JIMENEZ, YUDELKIS JACQUELINE</t>
  </si>
  <si>
    <t>200010330677909</t>
  </si>
  <si>
    <t>SUAREZ PAULA, PORFIRIO</t>
  </si>
  <si>
    <t>200010330677475</t>
  </si>
  <si>
    <t>SURUN BIDO, CRISTIAN</t>
  </si>
  <si>
    <t>200010330677637</t>
  </si>
  <si>
    <t>TAMAREZ AQUINO, SARAH MERCEDES</t>
  </si>
  <si>
    <t>200010330677048</t>
  </si>
  <si>
    <t>URBAEZ PEREZ, MARIA DE LOS REMEDIO</t>
  </si>
  <si>
    <t>200010330677190</t>
  </si>
  <si>
    <t>VALLEJO MATOS, JENNIFFER VICTORIA</t>
  </si>
  <si>
    <t>200010330677666</t>
  </si>
  <si>
    <t>VARGAS VELOZ, LUISA MARIA</t>
  </si>
  <si>
    <t>200010330677093</t>
  </si>
  <si>
    <t>VASQUEZ, ANA JULISSA</t>
  </si>
  <si>
    <t>200010330678157</t>
  </si>
  <si>
    <t>VELEZ DE AZA, YNES MARIA</t>
  </si>
  <si>
    <t>200010330677077</t>
  </si>
  <si>
    <t>VENTURA TINEO, NALINI</t>
  </si>
  <si>
    <t>200010330677242</t>
  </si>
  <si>
    <t>DIRECCION GENERAL</t>
  </si>
  <si>
    <t>223-0068761-7</t>
  </si>
  <si>
    <t>ANA ISABEL ALBURQUERQUE DURAN</t>
  </si>
  <si>
    <t>ASISTENTE EJECUTIVA</t>
  </si>
  <si>
    <t>225-0046662-2</t>
  </si>
  <si>
    <t>SECRETARIA DE LA DIRECCION</t>
  </si>
  <si>
    <t>001-0852381-2</t>
  </si>
  <si>
    <t>DANIELA MERCEDES PICHARDO MOSCOSO</t>
  </si>
  <si>
    <t>001-1411342-6</t>
  </si>
  <si>
    <t>MERQUI DIYANI MIRABAL TAVAREZ</t>
  </si>
  <si>
    <t>087-0017818-2</t>
  </si>
  <si>
    <t>GLENNY CONCEPCION CRUZ</t>
  </si>
  <si>
    <t>001-0393828-8</t>
  </si>
  <si>
    <t>YUDERKY ANTONIA ROSARIO POLANCO</t>
  </si>
  <si>
    <t>SUB-DIRECCION PLANIFICACION Y CONOCIMIENTO</t>
  </si>
  <si>
    <t>056-0140572-2</t>
  </si>
  <si>
    <t>DORIS IRACEMA GUERRERO SALAZAR</t>
  </si>
  <si>
    <t>ASISTENTE DE PLANIFICACION Y CONOCIMIENTO</t>
  </si>
  <si>
    <t>019-0013454-3</t>
  </si>
  <si>
    <t>402-2106281-9</t>
  </si>
  <si>
    <t xml:space="preserve">NATALIA FIGUEROA DE LA CRUZ </t>
  </si>
  <si>
    <t>001-1621449-5</t>
  </si>
  <si>
    <t>HAMLET ARTURO CALDERÓN GOMEZ</t>
  </si>
  <si>
    <t>001-1042518-8</t>
  </si>
  <si>
    <t xml:space="preserve">JOAQUIN ARIAS DIAZ </t>
  </si>
  <si>
    <t>078-0006607-3</t>
  </si>
  <si>
    <t>RICHARD ANTHONY PEÑA RIVAS</t>
  </si>
  <si>
    <t>001-1813520-1</t>
  </si>
  <si>
    <t>NEFTALI POLANCO DEL ORBE</t>
  </si>
  <si>
    <t>225-0061823-0</t>
  </si>
  <si>
    <t>MERLIN VALDEZ VALDEZ</t>
  </si>
  <si>
    <t>402-2231186-8</t>
  </si>
  <si>
    <t>DANIEL ANTONIO ROSARIO SEVERINO</t>
  </si>
  <si>
    <t>047-0106293-9</t>
  </si>
  <si>
    <t>JUAN ODALIS SALAS RESTITUYO</t>
  </si>
  <si>
    <t>AUXILIAR DE TECNOLOGIA</t>
  </si>
  <si>
    <t>028-0016836-7</t>
  </si>
  <si>
    <t>DIONISIA MONTILLA CASTILLO</t>
  </si>
  <si>
    <t xml:space="preserve">GERENTE DE EPIDEMIOLOGIA </t>
  </si>
  <si>
    <t>001-0318199-6</t>
  </si>
  <si>
    <t>JOSE ALTAGRACIA ROSARIO FELIPE</t>
  </si>
  <si>
    <t>001-0159878-7</t>
  </si>
  <si>
    <t>PEDRO ALBERTO HERNANDEZ RODRIGUEZ</t>
  </si>
  <si>
    <t>GERENTE DE RELACIONES PUBLICAS</t>
  </si>
  <si>
    <t>223-0119960-4</t>
  </si>
  <si>
    <t>CHARLIZA CHAVELY LOPEZ</t>
  </si>
  <si>
    <t>SECRETARIA RELACIONES PUBLICAS</t>
  </si>
  <si>
    <t>070-0004491-2</t>
  </si>
  <si>
    <t>MARCELINO SENA SENA</t>
  </si>
  <si>
    <t>PERIODISTA</t>
  </si>
  <si>
    <t>GERENTE DE MONITOREO Y EVALUACION</t>
  </si>
  <si>
    <t>001-0921306-6</t>
  </si>
  <si>
    <t>ANTERO OZUNA NUÑEZ</t>
  </si>
  <si>
    <t>225-0037541-9</t>
  </si>
  <si>
    <t>STEPHANIE LOUIGENE NELSON</t>
  </si>
  <si>
    <t>001-0838955-2</t>
  </si>
  <si>
    <t>HILMA ESPINAL PEREYRA</t>
  </si>
  <si>
    <t>SUP. ATENCION AL USUARIO</t>
  </si>
  <si>
    <t>001-1407935-3</t>
  </si>
  <si>
    <t>IRIS MARIA OLIVO REYES</t>
  </si>
  <si>
    <t>AUXILIAR DE ATENCIÓN AL USUARIO</t>
  </si>
  <si>
    <t>225-0006809-7</t>
  </si>
  <si>
    <t>YANET CONCEPCIÓN CEPEDA FELIZ</t>
  </si>
  <si>
    <t>402-2407429-0</t>
  </si>
  <si>
    <t>IVELISSE MARTINEZ MARTINEZ</t>
  </si>
  <si>
    <t>402-2193338-1</t>
  </si>
  <si>
    <t xml:space="preserve">FIOR NELYS ORTIZ TORRES </t>
  </si>
  <si>
    <t>001-1649489-9</t>
  </si>
  <si>
    <t>SUGELIN HERNANDEZ ANTIGUA</t>
  </si>
  <si>
    <t>225-0058131-3</t>
  </si>
  <si>
    <t>JONATHAN SORIANO MARTINEZ</t>
  </si>
  <si>
    <t>087-0012598-5</t>
  </si>
  <si>
    <t>ROSA MARIA REYES SANTOS</t>
  </si>
  <si>
    <t>223-0041271-9</t>
  </si>
  <si>
    <t>223-0156037-5</t>
  </si>
  <si>
    <t>YANAIRY YELISSA REYNOSO GARCIA</t>
  </si>
  <si>
    <t>001-1232682-2</t>
  </si>
  <si>
    <t>MIRIAN ELENA UCETA TAVAREZ</t>
  </si>
  <si>
    <t>223-0152470-2</t>
  </si>
  <si>
    <t>MEROLY VICTORIA FERNANDEZ PEREYRA</t>
  </si>
  <si>
    <t>225-0064625-6</t>
  </si>
  <si>
    <t>PAOLA ROSMERY BAUTISTA JAQUEZ</t>
  </si>
  <si>
    <t>402-2279450-1</t>
  </si>
  <si>
    <t>AMPARO JULIA ROJAS GUZMAN</t>
  </si>
  <si>
    <t>225-0060441-2</t>
  </si>
  <si>
    <t>ANYELI VICTORIA POLANCO CABREJA</t>
  </si>
  <si>
    <t>225-0073811-1</t>
  </si>
  <si>
    <t>JOLY CARMELINA RODRIGUEZ TEJEDA</t>
  </si>
  <si>
    <t>223-0104405-7</t>
  </si>
  <si>
    <t>ANTHONY MICHAEL BELTRE</t>
  </si>
  <si>
    <t>225-0008557-0</t>
  </si>
  <si>
    <t>YUDELSI DE RABEN FRIAS</t>
  </si>
  <si>
    <t>225-0070050-9</t>
  </si>
  <si>
    <t>CARMINELI BATISTA VASQUEZ</t>
  </si>
  <si>
    <t>AUXILIAR DE ATENCION AL USUARIO</t>
  </si>
  <si>
    <t>001-1668743-5</t>
  </si>
  <si>
    <t>KARIN DIANA DE LA ROSA PAULINO</t>
  </si>
  <si>
    <t>402-2244870-2</t>
  </si>
  <si>
    <t>ANA PAULA GUZMAN BONILLA</t>
  </si>
  <si>
    <t>111-0000223-4</t>
  </si>
  <si>
    <t>MARIA ALCANTARA FELIZ</t>
  </si>
  <si>
    <t>402-2022479-0</t>
  </si>
  <si>
    <t>ELIZABETH JOSEFINA HERNANDEZ LORA</t>
  </si>
  <si>
    <t>LEGAL</t>
  </si>
  <si>
    <t>001-1375626-6</t>
  </si>
  <si>
    <t>CARLOS JOSE SOTO</t>
  </si>
  <si>
    <t>001-0363514-0</t>
  </si>
  <si>
    <t>MINERVA RAMOS POLANCO</t>
  </si>
  <si>
    <t>ABOGADO I</t>
  </si>
  <si>
    <t>001-0053004-7</t>
  </si>
  <si>
    <t>ALTAGRACIA TAVERA DIAZ</t>
  </si>
  <si>
    <t>SEGURIDAD</t>
  </si>
  <si>
    <t>046-0032142-8</t>
  </si>
  <si>
    <t>JENNY CESARINA PAULINO RODRIGUEZ</t>
  </si>
  <si>
    <t>SUPERVISOR DE SEGURIDAD</t>
  </si>
  <si>
    <t>001-0187296-8</t>
  </si>
  <si>
    <t xml:space="preserve">REMBERTO ANDRES RODRIGUEZ VILLAR </t>
  </si>
  <si>
    <t>SUPERVISOR SEGURIDAD</t>
  </si>
  <si>
    <t>005-0014401-9</t>
  </si>
  <si>
    <t>PEDRO BENITEZ HERNANDEZ</t>
  </si>
  <si>
    <t>001-1564118-5</t>
  </si>
  <si>
    <t>ANTONIO GERALDO ELIAS BAUTISTA PERDOMO</t>
  </si>
  <si>
    <t>001-1481727-3</t>
  </si>
  <si>
    <t>FIORDALIZA REYNOSO</t>
  </si>
  <si>
    <t>001-1643991-0</t>
  </si>
  <si>
    <t>MARIANELA DICEN HERNANDEZ</t>
  </si>
  <si>
    <t>055-0019894-9</t>
  </si>
  <si>
    <t>JESUS MARIA CASTILLO CORNELIO</t>
  </si>
  <si>
    <t>001-0417112-9</t>
  </si>
  <si>
    <t>RAFAEL ANTONIO LUGO GARCIA</t>
  </si>
  <si>
    <t>001-0509642-4</t>
  </si>
  <si>
    <t>MIGUEL DANILO ROSARIO DE JESUS</t>
  </si>
  <si>
    <t>225-0014178-7</t>
  </si>
  <si>
    <t>DINANYELLI FELIX HERNANDEZ</t>
  </si>
  <si>
    <t>001-0219429-7</t>
  </si>
  <si>
    <t>DOMINGO RAMON PINEDA</t>
  </si>
  <si>
    <t>001-0810085-0</t>
  </si>
  <si>
    <t>DOMINGO MERCEDES</t>
  </si>
  <si>
    <t>AUXILIAR DE SEGURIDAD</t>
  </si>
  <si>
    <t>001-0393147-3</t>
  </si>
  <si>
    <t>DOMINGO MUÑOZ DE LOS SANTOS</t>
  </si>
  <si>
    <t>001-0252489-9</t>
  </si>
  <si>
    <t>FELIX CORDERO ORTEGA</t>
  </si>
  <si>
    <t>001-0983481-2</t>
  </si>
  <si>
    <t>JOSE LUIS ROSARIO</t>
  </si>
  <si>
    <t>012-0082903-2</t>
  </si>
  <si>
    <t>JOSE MIGUEL ENCARNACION JIMENEZ</t>
  </si>
  <si>
    <t>225-0016863-2</t>
  </si>
  <si>
    <t>RUTH ESTHER DIAZ DE LOS SANTOS</t>
  </si>
  <si>
    <t>001-1701422-5</t>
  </si>
  <si>
    <t>VANESSA ELIZABETH PEREZ HEREDIA</t>
  </si>
  <si>
    <t>001-0619696-7</t>
  </si>
  <si>
    <t>PAULO MAGALLANES SILFA</t>
  </si>
  <si>
    <t>016-0012023-0</t>
  </si>
  <si>
    <t>REYES VALDEZ SOTO</t>
  </si>
  <si>
    <t>223-0099654-7</t>
  </si>
  <si>
    <t>ALEXIS GARCIA SANCHEZ</t>
  </si>
  <si>
    <t>001-0953602-9</t>
  </si>
  <si>
    <t>MIGUEL ANTONIO TAVERAS</t>
  </si>
  <si>
    <t>225-0013384-2</t>
  </si>
  <si>
    <t>KELVIN AMADO MENDEZ VALDEZ</t>
  </si>
  <si>
    <t>225-0064986-2</t>
  </si>
  <si>
    <t>HAROLD RAFAEL AMPARO CARRASCO</t>
  </si>
  <si>
    <t>001-1293174-6</t>
  </si>
  <si>
    <t>ALEXANDRA MERAN SANTANA</t>
  </si>
  <si>
    <t>001-1728996-7</t>
  </si>
  <si>
    <t>ROSY LEIDY RIVAS CASADO</t>
  </si>
  <si>
    <t>225-0027325-9</t>
  </si>
  <si>
    <t>GAUDY MAGDALENA QUEZADA SANTOS</t>
  </si>
  <si>
    <t>225-0013386-7</t>
  </si>
  <si>
    <t>DIOSLEIDY NUÑEZ OLIVERO</t>
  </si>
  <si>
    <t>402-0075373-5</t>
  </si>
  <si>
    <t>MARIA KISLEYDIS FELIZ LUCIANO</t>
  </si>
  <si>
    <t>402-2124260-1</t>
  </si>
  <si>
    <t>RUTH ESTHER DURAN ALCANTARA</t>
  </si>
  <si>
    <t>001-1606592-1</t>
  </si>
  <si>
    <t>SABRINA VIVIANA BATISTA ULLOA</t>
  </si>
  <si>
    <t>001-1712810-8</t>
  </si>
  <si>
    <t>AMPARO FERRER DE LA ROSA</t>
  </si>
  <si>
    <t>225-0053710-9</t>
  </si>
  <si>
    <t>STARLING JOSE REINOSO REYES</t>
  </si>
  <si>
    <t>225-0022586-1</t>
  </si>
  <si>
    <t>YOSSE ESTHER PAYANO VARGAS</t>
  </si>
  <si>
    <t>001-1496485-1</t>
  </si>
  <si>
    <t>JOSE ANTONIO SALCEDO CUEVAS</t>
  </si>
  <si>
    <t>225-0003180-6</t>
  </si>
  <si>
    <t>GILBERTO CHANELL CASTILLO MOREL</t>
  </si>
  <si>
    <t>402-2042897-9</t>
  </si>
  <si>
    <t>ABRAHAN AUGUSTO MATOS VELASQUEZ</t>
  </si>
  <si>
    <t>001-1026469-4</t>
  </si>
  <si>
    <t>ARELIS ALTAGRACIA BURGOS NUÑEZ</t>
  </si>
  <si>
    <t>225-0019698-9</t>
  </si>
  <si>
    <t>018-0052809-1</t>
  </si>
  <si>
    <t>JESUS ALBERTO PINEDA MESA</t>
  </si>
  <si>
    <t>001-1349916-4</t>
  </si>
  <si>
    <t>YANET MINIEL SOLER</t>
  </si>
  <si>
    <t>001-1141439-7</t>
  </si>
  <si>
    <t>ERICK JULIO TAVERAS PERALTA</t>
  </si>
  <si>
    <t>402-2250185-6</t>
  </si>
  <si>
    <t>JAHANNY ALTAGRACIA ROSARIO LOPEZ</t>
  </si>
  <si>
    <t>DIGITADOR</t>
  </si>
  <si>
    <t>402-2266826-7</t>
  </si>
  <si>
    <t>ANEUDYS ANDRES DURAN SUERO</t>
  </si>
  <si>
    <t>SUB-DIRECCION ADMINISTRATIVO FINANCIERO</t>
  </si>
  <si>
    <t>001-1144032-7</t>
  </si>
  <si>
    <t>CLARIBEL YOKASTA ROSARIO LOPEZ</t>
  </si>
  <si>
    <t>SUB-DIRECTOR ADMINISTRATIVO FINANCIERO</t>
  </si>
  <si>
    <t>001-1677681-6</t>
  </si>
  <si>
    <t>ELAYNE ANGELINE MARTINEZ FILPO</t>
  </si>
  <si>
    <t>ASISTENTE DE FINANCIERO</t>
  </si>
  <si>
    <t>001-1786261-5</t>
  </si>
  <si>
    <t>JOHANNA PERALTA JORGE</t>
  </si>
  <si>
    <t>SECRETARIA DE FINANCIERA</t>
  </si>
  <si>
    <t>001-1312576-9</t>
  </si>
  <si>
    <t>WILSON RADHAMES LABOUR ALMONTE</t>
  </si>
  <si>
    <t>MENSAJERO</t>
  </si>
  <si>
    <t>GERENTE DE NOMINA</t>
  </si>
  <si>
    <t>001-0367394-3</t>
  </si>
  <si>
    <t>LUCHY GONZALEZ</t>
  </si>
  <si>
    <t>001-0041184-2</t>
  </si>
  <si>
    <t>LUIS ALCIDES FELIZ CUEVAS</t>
  </si>
  <si>
    <t>GERENTE DE CONTABILIDAD</t>
  </si>
  <si>
    <t>225-0045886-8</t>
  </si>
  <si>
    <t>LEIDY SANCHEZ SUAREZ</t>
  </si>
  <si>
    <t>AUXILIAR CONTABILIDAD</t>
  </si>
  <si>
    <t>002-0130765-9</t>
  </si>
  <si>
    <t>JULIETA AMPARO PEREZ DEL MONTE</t>
  </si>
  <si>
    <t>ROSA ELBA LAURENCIO MOREL</t>
  </si>
  <si>
    <t>ENCARGADA DE CUENTA POR PAGAR</t>
  </si>
  <si>
    <t>223-0080852-8</t>
  </si>
  <si>
    <t xml:space="preserve">CHEIRA VINICIO DISLA </t>
  </si>
  <si>
    <t>002-0031522-4</t>
  </si>
  <si>
    <t>001-0052139-2</t>
  </si>
  <si>
    <t>JACOBA MILAGROS ROJAS ROSARIO</t>
  </si>
  <si>
    <t>001-0706138-4</t>
  </si>
  <si>
    <t>MARIBEL MARTINEZ OGANDO</t>
  </si>
  <si>
    <t>ENCARGADA DE CREDITO</t>
  </si>
  <si>
    <t>001-0618108-4</t>
  </si>
  <si>
    <t>SEBASTIANA DE PAULA DE PAULA</t>
  </si>
  <si>
    <t>ENCARGADA INGRESOS Y EGRESOS</t>
  </si>
  <si>
    <t>001-1284200-0</t>
  </si>
  <si>
    <t>JENYFER LORENZO LORENZO</t>
  </si>
  <si>
    <t>SUPERVISORA DE CAJA</t>
  </si>
  <si>
    <t>019-0017051-3</t>
  </si>
  <si>
    <t>LUISA GUILLERMINA URBAEZ FELIZ</t>
  </si>
  <si>
    <t>001-0624560-8</t>
  </si>
  <si>
    <t>ERNESTO ISAIAS CORONADO ABUD</t>
  </si>
  <si>
    <t>060-0019582-3</t>
  </si>
  <si>
    <t>AUXILIAR DE CAJA</t>
  </si>
  <si>
    <t>001-1127309-0</t>
  </si>
  <si>
    <t>MARXLENIN GUERRA ACEVEDO</t>
  </si>
  <si>
    <t>402-2108891-3</t>
  </si>
  <si>
    <t>KATHERINA ASCENCIO BELTRE</t>
  </si>
  <si>
    <t>2230152342-3</t>
  </si>
  <si>
    <t>ERICK LEONEL MINGO PUJOLS</t>
  </si>
  <si>
    <t>001-0234885-1</t>
  </si>
  <si>
    <t>BRIGIDA MONTERO OGANDO</t>
  </si>
  <si>
    <t>001-0253374-2</t>
  </si>
  <si>
    <t>DAISY ALTAGRACIA PEREZ BIDO</t>
  </si>
  <si>
    <t>001-1380102-1</t>
  </si>
  <si>
    <t>JOHANNA MARTE SANTOS</t>
  </si>
  <si>
    <t>001-1802879-4</t>
  </si>
  <si>
    <t>CAROLINA ENCARNACION MONTERO</t>
  </si>
  <si>
    <t>001-1418372-6</t>
  </si>
  <si>
    <t>ALTAGRACIA MARIA BAUTISTA ENCARNACION</t>
  </si>
  <si>
    <t>001-0761520-5</t>
  </si>
  <si>
    <t>ARTEMIA MIGUELINA PICHARDO CARRASCO</t>
  </si>
  <si>
    <t>223-0047331-5</t>
  </si>
  <si>
    <t>FRANCIA NOEMI CUEVAS LOPEZ</t>
  </si>
  <si>
    <t>001-1019089-9</t>
  </si>
  <si>
    <t>058-0015607-6</t>
  </si>
  <si>
    <t>LLUCLENIA ALTAGRACIA SUAREZ RODRIGUEZ</t>
  </si>
  <si>
    <t>001-1116466-1</t>
  </si>
  <si>
    <t>ANNERIS ALTAGRACIA CASTILLO ABREU</t>
  </si>
  <si>
    <t>GERENTE DE COMPRA</t>
  </si>
  <si>
    <t>019-0018035-5</t>
  </si>
  <si>
    <t>CESAR ANTONIO FELIZ FELIZ</t>
  </si>
  <si>
    <t xml:space="preserve">AUXILIAR DE COMPRA </t>
  </si>
  <si>
    <t>GERENTE DE FACTURACION</t>
  </si>
  <si>
    <t>AUDITORA MEDICA</t>
  </si>
  <si>
    <t>001-1564830-5</t>
  </si>
  <si>
    <t>JOANNY MARTINEZ RODRIGUEZ</t>
  </si>
  <si>
    <t>ENCARGADA DE HOSPITALIZACION</t>
  </si>
  <si>
    <t>225-0029002-2</t>
  </si>
  <si>
    <t>FINDIANA VICENTE MEJIA</t>
  </si>
  <si>
    <t>ENCARGADA DE RECLAMACION MEDICA</t>
  </si>
  <si>
    <t>001-1350776-8</t>
  </si>
  <si>
    <t>DAMARIS GRISELDA SANCHEZ GONZALEZ</t>
  </si>
  <si>
    <t>SECRETARIA DE FACTURACION</t>
  </si>
  <si>
    <t>001-1407204-4</t>
  </si>
  <si>
    <t>CARLOS FEDERICO PIEZAL PEREZ</t>
  </si>
  <si>
    <t>SUPERVISOR FACTURACION</t>
  </si>
  <si>
    <t>402-2111782-9</t>
  </si>
  <si>
    <t>DAISY MIRQUEYA GARCIA MEJIA</t>
  </si>
  <si>
    <t xml:space="preserve">AUXILIAR DE FACTURACIÓN </t>
  </si>
  <si>
    <t>402-2206955-7</t>
  </si>
  <si>
    <t>RAYNERYS CASTILLO RODRIGUEZ</t>
  </si>
  <si>
    <t>001-1436462-3</t>
  </si>
  <si>
    <t>YERANIA SUAREZ BRENS</t>
  </si>
  <si>
    <t>223-0118123-0</t>
  </si>
  <si>
    <t>001-0376992-3</t>
  </si>
  <si>
    <t>IVONNE ERNESTINA VALLEJO BAEZ</t>
  </si>
  <si>
    <t>001-1242582-2</t>
  </si>
  <si>
    <t>225-0053461-9</t>
  </si>
  <si>
    <t>ROMERY TRONCOSO RODRIGUEZ</t>
  </si>
  <si>
    <t>001-1686111-3</t>
  </si>
  <si>
    <t>OMMERYS FRANCISCO MINIER ESPINAL</t>
  </si>
  <si>
    <t>001-0323588-3</t>
  </si>
  <si>
    <t>JACQUELINE POZO JIMENEZ</t>
  </si>
  <si>
    <t>225-0043856-3</t>
  </si>
  <si>
    <t>GRISMALDY ALEXANDRA DURAN DISHMEY</t>
  </si>
  <si>
    <t>224-0004193-9</t>
  </si>
  <si>
    <t>JUDITH NOEMI GUERRERO CUBILETE</t>
  </si>
  <si>
    <t>001-1645812-6</t>
  </si>
  <si>
    <t>ERCILIA REYNA MOTA RAMIREZ</t>
  </si>
  <si>
    <t>001-1115154-4</t>
  </si>
  <si>
    <t>JOSE MANUEL RODRIGUEZ GARCIA</t>
  </si>
  <si>
    <t>AUXILIAR DE FACTURACION</t>
  </si>
  <si>
    <t>225-0058630-4</t>
  </si>
  <si>
    <t>JORGINIA PATRICIA QUEZADA RODRIGUEZ</t>
  </si>
  <si>
    <t>001-0946243-2</t>
  </si>
  <si>
    <t>ROSANNA MERCEDES HICIANO GUERRERO</t>
  </si>
  <si>
    <t>225-0057824-4</t>
  </si>
  <si>
    <t>ESTANLEY DIPAELI RIVERA DE LA ROSA</t>
  </si>
  <si>
    <t>001-1486925-8</t>
  </si>
  <si>
    <t>TONMY NOEL MARGARIN GOMEZ</t>
  </si>
  <si>
    <t>223-0081803-0</t>
  </si>
  <si>
    <t>XAVIER VILLALONA LIRIANO</t>
  </si>
  <si>
    <t>001-1159654-0</t>
  </si>
  <si>
    <t>OMAR ANTONIO BRITO MATIAS</t>
  </si>
  <si>
    <t>001-1308636-7</t>
  </si>
  <si>
    <t>MARIA DE JESUS MANZUETA</t>
  </si>
  <si>
    <t>225-0061930-3</t>
  </si>
  <si>
    <t>GREYLYS MANUEL CUEVAS VALDEZ</t>
  </si>
  <si>
    <t>056-0114161-6</t>
  </si>
  <si>
    <t>EDDILY GIL GARCIA</t>
  </si>
  <si>
    <t>001-0468129-1</t>
  </si>
  <si>
    <t>REBECA RAMIREZ TEJEDA</t>
  </si>
  <si>
    <t>223-0036549-5</t>
  </si>
  <si>
    <t>ANDELSON EMILIO TORIBIO VILLAR</t>
  </si>
  <si>
    <t>402-2317134-5</t>
  </si>
  <si>
    <t>YAFREISY TAVERAS MOSCOSO</t>
  </si>
  <si>
    <t>AUXILIAR DE ACTIVO FIJO</t>
  </si>
  <si>
    <t>001-1156250-0</t>
  </si>
  <si>
    <t>JOSE LUIS CRUZ GIL</t>
  </si>
  <si>
    <t>SUPERVISOR DE ALMACEN</t>
  </si>
  <si>
    <t>AUXILIAR ALMACEN MATERIAL GASTABLE</t>
  </si>
  <si>
    <t>001-1046644-8</t>
  </si>
  <si>
    <t>SANTA RAMONA ARAUJO DE JESUS</t>
  </si>
  <si>
    <t>SUB-DIRECCION RECURSOS HUMANOS</t>
  </si>
  <si>
    <t>SUB-DIRECTORA DE RECURSOS HUMANOS</t>
  </si>
  <si>
    <t>001-1273747-3</t>
  </si>
  <si>
    <t>RUTH ESTHER SOLANO MOJICA</t>
  </si>
  <si>
    <t>ASISTENTE RECURSOS HUMANOS</t>
  </si>
  <si>
    <t>001-1161327-9</t>
  </si>
  <si>
    <t>INGRID JOSEFINA ACOSTA HIERRO</t>
  </si>
  <si>
    <t>048-0087643-7</t>
  </si>
  <si>
    <t>ELISA ANYOLINA ROJAS ALCANTARA</t>
  </si>
  <si>
    <t>223-0078851-4</t>
  </si>
  <si>
    <t>IMAN MARIE DIAZ MEDINA</t>
  </si>
  <si>
    <t>047-0072042-0</t>
  </si>
  <si>
    <t>CARMEN CYNTHIA MEJIA REYES</t>
  </si>
  <si>
    <t>001-1557618-3</t>
  </si>
  <si>
    <t>BELGICA MARIA ALMANZAR DE LA CRUZ</t>
  </si>
  <si>
    <t>225-0011964-3</t>
  </si>
  <si>
    <t>GLORIBEL FORTUNATO DE LOS SANTOS</t>
  </si>
  <si>
    <t>SECRETARIA DE CAPACITACION</t>
  </si>
  <si>
    <t>SUB- DIRECCION MEDICA</t>
  </si>
  <si>
    <t>225-0043905-8</t>
  </si>
  <si>
    <t>ROBERT ISCANDER GARCIA ZABALA</t>
  </si>
  <si>
    <t>SECRETARIO DE SUB- DIRECCION MEDICA</t>
  </si>
  <si>
    <t>MEDICO GINECOLOGO</t>
  </si>
  <si>
    <t>001-1378371-6</t>
  </si>
  <si>
    <t>AMPARO SEVERINO SANTANA DE AYBAR</t>
  </si>
  <si>
    <t>001-1231680-7</t>
  </si>
  <si>
    <t>INGRID YOCASTY ENCARNACION FERNANDEZ</t>
  </si>
  <si>
    <t>001-0221659-5</t>
  </si>
  <si>
    <t>RODY ESMIRNA VIZCAINO TERRERO</t>
  </si>
  <si>
    <t>001-1256866-2</t>
  </si>
  <si>
    <t>ROSA MARILYN MARTINEZ DURAN</t>
  </si>
  <si>
    <t>023-0114793-6</t>
  </si>
  <si>
    <t>YULY MARGARITA MERCEDES SOSA</t>
  </si>
  <si>
    <t>019-0013304-0</t>
  </si>
  <si>
    <t>ROLBIK MIGUEL URBAEZ FELIZ</t>
  </si>
  <si>
    <t>MEDICO GINECO-OBSTETRA</t>
  </si>
  <si>
    <t>001-0322402-8</t>
  </si>
  <si>
    <t>BIENVENIDA DEL CARMEN GERMAN</t>
  </si>
  <si>
    <t>001-1743839-0</t>
  </si>
  <si>
    <t xml:space="preserve">ANGELICA YAMELT DIFO RIVERA </t>
  </si>
  <si>
    <t>001-1136237-2</t>
  </si>
  <si>
    <t>FREDDY MANUEL NOVAS CUEVAS</t>
  </si>
  <si>
    <t>001-1004639-8</t>
  </si>
  <si>
    <t xml:space="preserve">ALBANIA ALVARADO BATISTA </t>
  </si>
  <si>
    <t>016-0002073-7</t>
  </si>
  <si>
    <t>ALBERTO TEJEDA GARCIA</t>
  </si>
  <si>
    <t>001-1293186-0</t>
  </si>
  <si>
    <t>DAYANA MERCEDES RAMIREZ</t>
  </si>
  <si>
    <t>031-0114641-7</t>
  </si>
  <si>
    <t xml:space="preserve">DELBA ALTAGRACIA ALVAREZ </t>
  </si>
  <si>
    <t>001-0016040-7</t>
  </si>
  <si>
    <t>INGRID KATHERINE ROZON RODRIGUEZ</t>
  </si>
  <si>
    <t>001-0819793-0</t>
  </si>
  <si>
    <t>LEIDA YESSENIA JIMENEZ BERIGUETE</t>
  </si>
  <si>
    <t>051-0014821-1</t>
  </si>
  <si>
    <t>LUIS JOSE CASTILLO QUIROZ</t>
  </si>
  <si>
    <t>001-1243301-6</t>
  </si>
  <si>
    <t>LUISA ANTONIA MORDAN DE LOS SANTOS</t>
  </si>
  <si>
    <t>039-0019343-8</t>
  </si>
  <si>
    <t>VIERKA ZENAIDA GARCIA NUÑEZ</t>
  </si>
  <si>
    <t>001-1330713-6</t>
  </si>
  <si>
    <t>YORKA VIRGINIA ARIAS ROSARIO</t>
  </si>
  <si>
    <t>073-0016298-4</t>
  </si>
  <si>
    <t>ADALGIZA RAMONA JIMENEZ JIMENEZ</t>
  </si>
  <si>
    <t>002-0036857-9</t>
  </si>
  <si>
    <t>YULI ALTAGRACIA GONZALEZ JAVIER</t>
  </si>
  <si>
    <t>008-0020370-5</t>
  </si>
  <si>
    <t>LARRY GAMALIER GOMEZ MORENO</t>
  </si>
  <si>
    <t>GERENTE DE SALUD MENTAL</t>
  </si>
  <si>
    <t>048-0073694-6</t>
  </si>
  <si>
    <t>MARIEN URANIA FEDERO PAULINO</t>
  </si>
  <si>
    <t>PSICOLOGO CLINICA</t>
  </si>
  <si>
    <t>003-0045296-8</t>
  </si>
  <si>
    <t>071-0036345-1</t>
  </si>
  <si>
    <t>ANA SOFIA BATISTA MEJIA</t>
  </si>
  <si>
    <t>223-0004279-7</t>
  </si>
  <si>
    <t>WINDEL HORACIO MORILLO RODRIGUEZ</t>
  </si>
  <si>
    <t>225-0038717-4</t>
  </si>
  <si>
    <t>EVELYN ADAMES ARCINIEGA</t>
  </si>
  <si>
    <t>001-0067821-8</t>
  </si>
  <si>
    <t>ELANNY GOMEZ MONTILLA</t>
  </si>
  <si>
    <t>MEDICO RADIOLOGO</t>
  </si>
  <si>
    <t>001-1486369-9</t>
  </si>
  <si>
    <t>ESTHERLYN DE LA ROSA HERNANDEZ</t>
  </si>
  <si>
    <t>MEDICO SONOGRAFISTA</t>
  </si>
  <si>
    <t>001-1084755-5</t>
  </si>
  <si>
    <t>JENNY JACQUELINE TAVERAS FLORES</t>
  </si>
  <si>
    <t>058-0012644-2</t>
  </si>
  <si>
    <t>JOCELYN RAMIREZ TINEO</t>
  </si>
  <si>
    <t>001-1914722-1</t>
  </si>
  <si>
    <t>ANGEL DAVID ALVAREZ PEGUERO</t>
  </si>
  <si>
    <t>TECNICO RX</t>
  </si>
  <si>
    <t>229-0014874-7</t>
  </si>
  <si>
    <t>PEDRO ISAAC SENCION MORETA</t>
  </si>
  <si>
    <t>402-2045880-2</t>
  </si>
  <si>
    <t>SORANLLY ELIZABETH MARTINEZ RAMIREZ</t>
  </si>
  <si>
    <t>001-1773956-5</t>
  </si>
  <si>
    <t>DANY JOEL ALCANTARA ENCARNACION</t>
  </si>
  <si>
    <t>005-0044454-2</t>
  </si>
  <si>
    <t>SANTA FLORA DE LEON MORENO</t>
  </si>
  <si>
    <t>001-1319793-3</t>
  </si>
  <si>
    <t>ALEN DOMINGUEZ GUZMAN</t>
  </si>
  <si>
    <t>011-0043077-4</t>
  </si>
  <si>
    <t>KENDRA YANNARY MARTE SEGURA</t>
  </si>
  <si>
    <t>402-2417537-8</t>
  </si>
  <si>
    <t>YILMAIRY VILLANUEVA ALCANTARA</t>
  </si>
  <si>
    <t>001-1040884-6</t>
  </si>
  <si>
    <t>ALEJANDRINA DEL ROSARIO DE LA CRUZ</t>
  </si>
  <si>
    <t>058-0030081-5</t>
  </si>
  <si>
    <t>ALBA ROSA GARCIA FRIAS</t>
  </si>
  <si>
    <t>225-0069159-1</t>
  </si>
  <si>
    <t>RONI REYNOSO FERNANDEZ</t>
  </si>
  <si>
    <t>402-2087767-0</t>
  </si>
  <si>
    <t>ALEXANDRA LEBRON ROSA</t>
  </si>
  <si>
    <t>223-0111577-4</t>
  </si>
  <si>
    <t>402-2109963-9</t>
  </si>
  <si>
    <t>SANTOS LUNA DE LOS SANTOS</t>
  </si>
  <si>
    <t>225-0032176-9</t>
  </si>
  <si>
    <t>CARLOS IVAN HERNANDEZ DE LEON</t>
  </si>
  <si>
    <t>001-1030323-7</t>
  </si>
  <si>
    <t>KARINA NINOSKA WILLIAMS RODRIGUEZ</t>
  </si>
  <si>
    <t>GERENTE ANESTESIOLOGIA</t>
  </si>
  <si>
    <t>223-0102766-4</t>
  </si>
  <si>
    <t>PAOLA ISABEL SNACHEZ ALVAREZ</t>
  </si>
  <si>
    <t>SECRETARIA ANESTESIOLOGIA</t>
  </si>
  <si>
    <t>011-0004061-5</t>
  </si>
  <si>
    <t>JOSE LUIS FAMILIA CARVAJAL</t>
  </si>
  <si>
    <t>MEDICO ANESTESIOLOGO</t>
  </si>
  <si>
    <t>001-1646365-4</t>
  </si>
  <si>
    <t>JUAN ANDRES HERIQUEZ MANZUETA</t>
  </si>
  <si>
    <t>029-0002581-4</t>
  </si>
  <si>
    <t>ELIEZER PERALTA HERRERA</t>
  </si>
  <si>
    <t>001-0929882-8</t>
  </si>
  <si>
    <t>ANYOLINA DE JESUS BATISTA RODRIGUEZ</t>
  </si>
  <si>
    <t>MEDICO ANESTECIOLOGO</t>
  </si>
  <si>
    <t>001-1148396-2</t>
  </si>
  <si>
    <t>CRISTY ALTAGRACIA FERRERAS VASQUEZ</t>
  </si>
  <si>
    <t>023-0026357-7</t>
  </si>
  <si>
    <t>001-0624213-4</t>
  </si>
  <si>
    <t>JAQUELINE PEREZ ROJAS</t>
  </si>
  <si>
    <t>034-0039351-2</t>
  </si>
  <si>
    <t>LLULISA ENEIDA MADERA MADERA</t>
  </si>
  <si>
    <t>001-1391791-8</t>
  </si>
  <si>
    <t>JOEL BENIGNO BARIAS PERALTA</t>
  </si>
  <si>
    <t>001-1293800-6</t>
  </si>
  <si>
    <t>GRICELY MARIA POZO ROSA</t>
  </si>
  <si>
    <t>049-0070109-7</t>
  </si>
  <si>
    <t>VEIRA IVELISE SOTO FIGUEREO</t>
  </si>
  <si>
    <t>MEDICO EMERGENCIOLOGO</t>
  </si>
  <si>
    <t>001-1274880-1</t>
  </si>
  <si>
    <t>ELSA BETHANIA MORENO COLON</t>
  </si>
  <si>
    <t>001-1234499-9</t>
  </si>
  <si>
    <t>JUAN LUIS TIRADO DIAZ</t>
  </si>
  <si>
    <t>008-0002110-7</t>
  </si>
  <si>
    <t>RITA ALTAGRACIA ESPINOSA FIGARIS</t>
  </si>
  <si>
    <t>037-0070243-8</t>
  </si>
  <si>
    <t>WEYNY HAYRON GONZALEZ BONILLA</t>
  </si>
  <si>
    <t>001-0208910-9</t>
  </si>
  <si>
    <t>PEDRO MARIA ROMERO PEÑA</t>
  </si>
  <si>
    <t>026-0032577-9</t>
  </si>
  <si>
    <t>KATY NORMANDIA RODRIGUEZ JAVIER</t>
  </si>
  <si>
    <t>GERENTE DE NEONATOLOGIA</t>
  </si>
  <si>
    <t>001-0982045-6</t>
  </si>
  <si>
    <t>ALEJANDRA ESPERANZA VASQUEZ MORILLO</t>
  </si>
  <si>
    <t>MEDICO NEONATOLOGO</t>
  </si>
  <si>
    <t>049-0052497-8</t>
  </si>
  <si>
    <t>AURYS WANDELYS JAVIER MENDOZA</t>
  </si>
  <si>
    <t>084-0010437-1</t>
  </si>
  <si>
    <t>CRISTINA DEL CONSUELO ENCARNACION LOPEZ</t>
  </si>
  <si>
    <t>010-0013043-3</t>
  </si>
  <si>
    <t>ISABEL CRISTINA CASTILLO REINOSO</t>
  </si>
  <si>
    <t>001-1391547-4</t>
  </si>
  <si>
    <t>JOHANNA ALTAGRACIA GOMEZ PERALTA</t>
  </si>
  <si>
    <t>001-1203665-2</t>
  </si>
  <si>
    <t xml:space="preserve">LEURIS YOMARIS RODRIGUEZ CEBALLOS </t>
  </si>
  <si>
    <t>059-0013987-3</t>
  </si>
  <si>
    <t>MARIA TERESA AQUINO ALMANZAR</t>
  </si>
  <si>
    <t>001-0884946-4</t>
  </si>
  <si>
    <t>MARICELA GONZALEZ ALVARADO</t>
  </si>
  <si>
    <t>001-0485718-0</t>
  </si>
  <si>
    <t>NOEMI CARMONA DUME</t>
  </si>
  <si>
    <t>001-0401416-2</t>
  </si>
  <si>
    <t>ROSANDA MARIA SANCHEZ UBIERA</t>
  </si>
  <si>
    <t>223-0080283-6</t>
  </si>
  <si>
    <t>TRACEY CHERI HERNANDEZ WILLIMORE</t>
  </si>
  <si>
    <t>001-0920734-0</t>
  </si>
  <si>
    <t>WENDY JANIT SOSA LANGUASCO</t>
  </si>
  <si>
    <t>026-0074995-2</t>
  </si>
  <si>
    <t>ZORAIDA BIENVENIDA CARTY REYES</t>
  </si>
  <si>
    <t>001-1103774-3</t>
  </si>
  <si>
    <t>SOCRATES MANUEL JONES NUEZ</t>
  </si>
  <si>
    <t>NUTRIOLOGO CLINICO</t>
  </si>
  <si>
    <t>018-0032234-7</t>
  </si>
  <si>
    <t>DALVIS VOLQUEZ CUEVAS</t>
  </si>
  <si>
    <t>MEDICO GENERAL</t>
  </si>
  <si>
    <t>026-0088872-7</t>
  </si>
  <si>
    <t>EDDY OMAR RICHARDSON CASTILLO</t>
  </si>
  <si>
    <t>010-0079458-4</t>
  </si>
  <si>
    <t>BERSANIA SENOVIA GIL DIAZ</t>
  </si>
  <si>
    <t>001-1610626-1</t>
  </si>
  <si>
    <t>ELISBET ENCARNACION RAMOS</t>
  </si>
  <si>
    <t>225-0020394-2</t>
  </si>
  <si>
    <t>001-0019838-1</t>
  </si>
  <si>
    <t>SANDRO BALBI HERNANDEZ</t>
  </si>
  <si>
    <t>046-0033673-1</t>
  </si>
  <si>
    <t>YOANNA DEL CARMEN TORRES RODRIGUEZ</t>
  </si>
  <si>
    <t>001-1288974-6</t>
  </si>
  <si>
    <t>HIPOLITA DE JESUS GUZMAN HURTADO</t>
  </si>
  <si>
    <t>0560133107-6</t>
  </si>
  <si>
    <t>JOSE ALBERTO PALACIN CASTELLANOS</t>
  </si>
  <si>
    <t>001-1141440-5</t>
  </si>
  <si>
    <t>WILMA TAPIA BALBUENA</t>
  </si>
  <si>
    <t>018-0052625-1</t>
  </si>
  <si>
    <t>SABRINA ESTHER FIGUEREO HEREDIA</t>
  </si>
  <si>
    <t>001-1585230-3</t>
  </si>
  <si>
    <t>ANNY QUISQUEYA ESCOTO SANCHEZ</t>
  </si>
  <si>
    <t>048-0083435-2</t>
  </si>
  <si>
    <t>JEMMY ELIZABETH MERCEDES PEREZ</t>
  </si>
  <si>
    <t>019-0015819-5</t>
  </si>
  <si>
    <t>NERCIDA YENICEY SEGURA MENDEZ</t>
  </si>
  <si>
    <t>001-1625134-9</t>
  </si>
  <si>
    <t>PATRICIA SEVERINO CASTILLO</t>
  </si>
  <si>
    <t>001-1470906-6</t>
  </si>
  <si>
    <t>ARLENCHY AMY CASADO ROQUE</t>
  </si>
  <si>
    <t>022-0023002-3</t>
  </si>
  <si>
    <t>023-0132349-5</t>
  </si>
  <si>
    <t>RICARDO JOSE ARIAS DE JESUS</t>
  </si>
  <si>
    <t>224-0007886-5</t>
  </si>
  <si>
    <t>GIRSY ESTHER MORETA MANZUETA</t>
  </si>
  <si>
    <t>031-0426228-6</t>
  </si>
  <si>
    <t>JOHANNA MATILDE GARCIA POPOTEUR</t>
  </si>
  <si>
    <t>001-0000875-4</t>
  </si>
  <si>
    <t>DEISY ALCANTARA BONILLA</t>
  </si>
  <si>
    <t>001-0976326-8</t>
  </si>
  <si>
    <t>JOSE FRANCISCO ABREU FERNANDEZ</t>
  </si>
  <si>
    <t>001-1181810-0</t>
  </si>
  <si>
    <t>YASMIN HERMINIA SANTAN VARGAS</t>
  </si>
  <si>
    <t>001-1354613-9</t>
  </si>
  <si>
    <t>LORENZO PEREYRA NUÑEZ</t>
  </si>
  <si>
    <t>MEDICO INTENSIVISTA (UCI ADULTO)</t>
  </si>
  <si>
    <t>003-0063735-2</t>
  </si>
  <si>
    <t>FELIX AUGUSTO SUERO PERALTA</t>
  </si>
  <si>
    <t>001-1223250-9</t>
  </si>
  <si>
    <t>ABRAHAM BOLIVAR DE LOS SANTOS ARIAS</t>
  </si>
  <si>
    <t>010-0022401-2</t>
  </si>
  <si>
    <t>LEONARDO MARTE MARTE</t>
  </si>
  <si>
    <t>016-0001781-6</t>
  </si>
  <si>
    <t>YANIRA CORDERO UBRI</t>
  </si>
  <si>
    <t>046-0027273-8</t>
  </si>
  <si>
    <t>MARILELDA REYES PEREZ</t>
  </si>
  <si>
    <t>MEDICO GINECOLO ONCOLOGA</t>
  </si>
  <si>
    <t>001-1262022-4</t>
  </si>
  <si>
    <t>EZZAT LOGHMANI LOGHMANI</t>
  </si>
  <si>
    <t>MEDICO ENDOCRINOLOGO</t>
  </si>
  <si>
    <t>054-0044237-1</t>
  </si>
  <si>
    <t>LIDIA MARLLY DOMINGUEZ ACOSTA</t>
  </si>
  <si>
    <t>MEDICO INFECTOLOGO</t>
  </si>
  <si>
    <t>001-1274489-1</t>
  </si>
  <si>
    <t>AMERICA ELIZABETH ROSA GARCIA</t>
  </si>
  <si>
    <t>001-1190535-2</t>
  </si>
  <si>
    <t>YUGERY ANTONIA SANCHEZ CABRERA</t>
  </si>
  <si>
    <t>MEDICO GASTROENTEROLOGO</t>
  </si>
  <si>
    <t>001-1274516-1</t>
  </si>
  <si>
    <t>GIOVANNI FRANCESCO VICINI CASTILLO</t>
  </si>
  <si>
    <t>MEDICO CIRUJANO</t>
  </si>
  <si>
    <t>012-0005275-9</t>
  </si>
  <si>
    <t>ZEYLA YOVANNA ADAMES VICIOSO</t>
  </si>
  <si>
    <t>053-0030074-5</t>
  </si>
  <si>
    <t>HIDRIZA MARIA BELTRAN DEL ROSARIO</t>
  </si>
  <si>
    <t>001-1150544-2</t>
  </si>
  <si>
    <t>SANTA ROSA ARNO DEL ROSARIO</t>
  </si>
  <si>
    <t>001-0057876-4</t>
  </si>
  <si>
    <t>MERCEDES LUISA MELLA ARIAS</t>
  </si>
  <si>
    <t>HISTOTECNOLOGA</t>
  </si>
  <si>
    <t>001-0076402-6</t>
  </si>
  <si>
    <t>CLAUDIA ALEXADRA CABRERA OZORIA</t>
  </si>
  <si>
    <t xml:space="preserve">GERENTE MEDICO PATOLOGO </t>
  </si>
  <si>
    <t>MEDICO PATOLOGO</t>
  </si>
  <si>
    <t>225-0035280-6</t>
  </si>
  <si>
    <t>VICTOR YIRARDI RODRIGUEZ ORTIZ</t>
  </si>
  <si>
    <t>223-0059339-3</t>
  </si>
  <si>
    <t>MARTIN ELIAS LOPEZ PEÑA</t>
  </si>
  <si>
    <t>DIGITADOR ANATOMIA</t>
  </si>
  <si>
    <t>001-0263046-4</t>
  </si>
  <si>
    <t>ELVIS JIMENEZ SILVA</t>
  </si>
  <si>
    <t>COORDINADOR DE MORGUE</t>
  </si>
  <si>
    <t>001-0896751-4</t>
  </si>
  <si>
    <t>IGNACIO BARRUOS</t>
  </si>
  <si>
    <t>069-0004158-0</t>
  </si>
  <si>
    <t>223-0067251-0</t>
  </si>
  <si>
    <t>LEILA FERNANDA PACHECO DE AZA</t>
  </si>
  <si>
    <t>001-1427183-6</t>
  </si>
  <si>
    <t>YUDELKA ABAD CASTILLO</t>
  </si>
  <si>
    <t>PROMOTORA DE SALUD</t>
  </si>
  <si>
    <t>001-1001938-7</t>
  </si>
  <si>
    <t>SIXTA PUELLO MERCEDES</t>
  </si>
  <si>
    <t>001-1754628-3</t>
  </si>
  <si>
    <t>LEONALDA HERNANDEZ PRENZA</t>
  </si>
  <si>
    <t>001-0977777-1</t>
  </si>
  <si>
    <t>EDUVIGES CUELLO PAREDES</t>
  </si>
  <si>
    <t>001-1581560-7</t>
  </si>
  <si>
    <t>ANADILE EVANGELISTA DAMIAN</t>
  </si>
  <si>
    <t>001-0594662-8</t>
  </si>
  <si>
    <t>YRIS FORTUNATO</t>
  </si>
  <si>
    <t>001-0618116-7</t>
  </si>
  <si>
    <t>MARY MERCEDES DIAZ MANZUETA DE BRITO</t>
  </si>
  <si>
    <t>GERENTE DE ENFERMERIA</t>
  </si>
  <si>
    <t>001-1740154-7</t>
  </si>
  <si>
    <t>YOHANNY NATHALY CONTANZA CAPELLAN</t>
  </si>
  <si>
    <t>SECRETARIA DE ENFERMERIA</t>
  </si>
  <si>
    <t>001-1089285-8</t>
  </si>
  <si>
    <t>YASMIN JIMENEZ ZABALA</t>
  </si>
  <si>
    <t>001-1141593-1</t>
  </si>
  <si>
    <t>YESSENIA VALERIO POZO</t>
  </si>
  <si>
    <t>ENCARGADA DE UCI ADULTOS</t>
  </si>
  <si>
    <t>ENCARGADA DE EMERGERCIAS</t>
  </si>
  <si>
    <t>001-1024668-3</t>
  </si>
  <si>
    <t>ALTAGRACIA PINEDA REYES</t>
  </si>
  <si>
    <t>ENCARGADA DE NEONATO</t>
  </si>
  <si>
    <t>001-1563678-9</t>
  </si>
  <si>
    <t>KENIA ALTAGRACIA DE AZA SALA</t>
  </si>
  <si>
    <t>068-0022335-3</t>
  </si>
  <si>
    <t>ENCARGADA DE NOENATO</t>
  </si>
  <si>
    <t>001-0543862-6</t>
  </si>
  <si>
    <t>EMILIA ESTHER LEGA PINALES DE DE LA CRUZ</t>
  </si>
  <si>
    <t>001-0524972-6</t>
  </si>
  <si>
    <t>CARLITA PEGUERO LUGO</t>
  </si>
  <si>
    <t>SUPERVISORA GENERAL</t>
  </si>
  <si>
    <t>001-1546813-4</t>
  </si>
  <si>
    <t>EVELYN ARIAS FELIZ</t>
  </si>
  <si>
    <t>001-1116025-5</t>
  </si>
  <si>
    <t>YANET VERENICE ACEVEDO PAULA</t>
  </si>
  <si>
    <t>001-0774340-3</t>
  </si>
  <si>
    <t>ALTAGRACIA ORQUIDEA JARDINES BENCOSME</t>
  </si>
  <si>
    <t>018-0003776-2</t>
  </si>
  <si>
    <t>CELIDA AURORA ARIAS GOMEZ</t>
  </si>
  <si>
    <t>001-1497178-1</t>
  </si>
  <si>
    <t>INDHIRA ACEVEDO SUERO</t>
  </si>
  <si>
    <t>LIC. EN ENFERMERIA ( NEONATO)</t>
  </si>
  <si>
    <t>001-1121780-8</t>
  </si>
  <si>
    <t>TANIA RODRIGUEZ PEREZ</t>
  </si>
  <si>
    <t>001-1615200-0</t>
  </si>
  <si>
    <t>ANYELINA STEFFANI ORTIZ ROSARIO</t>
  </si>
  <si>
    <t>001-0602755-0</t>
  </si>
  <si>
    <t>CAROLIS JUAQUINA GARCIA RAMIREZ</t>
  </si>
  <si>
    <t>001-1430028-8</t>
  </si>
  <si>
    <t>YAJAIRIS WALKIRY HEREDIA PEREZ</t>
  </si>
  <si>
    <t>LIC. EN ENFERMERIA (BLOQUE QUIRURGICO)</t>
  </si>
  <si>
    <t>001-0803047-9</t>
  </si>
  <si>
    <t>001-0878365-5</t>
  </si>
  <si>
    <t>SONIA LEBRON MENDEZ</t>
  </si>
  <si>
    <t>001-0259163-3</t>
  </si>
  <si>
    <t>LUISA ROZANA MARTINEZ RODRIGUEZ</t>
  </si>
  <si>
    <t>001-1159652-4</t>
  </si>
  <si>
    <t>RAISA CRISTINA RODRIGUEZ MORALES</t>
  </si>
  <si>
    <t>0010406915-8</t>
  </si>
  <si>
    <t>LISSETTE CASTILLO PEGUERO</t>
  </si>
  <si>
    <t>001-0887999-0</t>
  </si>
  <si>
    <t>ANTONIA GIRON FLORES</t>
  </si>
  <si>
    <t>0011361528-0</t>
  </si>
  <si>
    <t>KAROLYN GUILLERMINA PIMENTEL REYES</t>
  </si>
  <si>
    <t>001-1032961-2</t>
  </si>
  <si>
    <t>MARITHZA NEKALINE PEÑA BATISTA</t>
  </si>
  <si>
    <t>001-0590292-8</t>
  </si>
  <si>
    <t>NATIVIDAD ADRIANA CLETO CLETO</t>
  </si>
  <si>
    <t>001-0781424-6</t>
  </si>
  <si>
    <t>GREGORIA SANTANA PLACENCIA</t>
  </si>
  <si>
    <t>225-0020730-7</t>
  </si>
  <si>
    <t>LINA ABREU MEDINA</t>
  </si>
  <si>
    <t>001-1225003-0</t>
  </si>
  <si>
    <t>NADIA YANYERLINE MARQUEZ RODRIGUEZ</t>
  </si>
  <si>
    <t>223-0070296-0</t>
  </si>
  <si>
    <t>ANA MARIA CASTILLO SUERO</t>
  </si>
  <si>
    <t>001-1438326-8</t>
  </si>
  <si>
    <t>JOSELLYN DIAZ GUZMAN</t>
  </si>
  <si>
    <t>001-1071500-0</t>
  </si>
  <si>
    <t>SANTA ILEANA VASQUEZ VICIOSO</t>
  </si>
  <si>
    <t>LIC. EN ENFERMERIA (EMERGENCIA)</t>
  </si>
  <si>
    <t>001-0816646-3</t>
  </si>
  <si>
    <t>GREGORIA ACEVEDO VALERA</t>
  </si>
  <si>
    <t>011-0023449-9</t>
  </si>
  <si>
    <t>BELLANIRYS DIAZ DIAZ</t>
  </si>
  <si>
    <t>084-0006088-8</t>
  </si>
  <si>
    <t>SABINA MELANEA CASILLA MARIÑEZ</t>
  </si>
  <si>
    <t>225-0013622-5</t>
  </si>
  <si>
    <t>KEILA ESTER CATALINO MIESES</t>
  </si>
  <si>
    <t>068-0047820-5</t>
  </si>
  <si>
    <t>ROSA DE JESUS MARTINEZ</t>
  </si>
  <si>
    <t>001-0386272-8</t>
  </si>
  <si>
    <t>ELSA ALTAGRACIA RODRIGUEZ MENENDEZ</t>
  </si>
  <si>
    <t>002-0037805-7</t>
  </si>
  <si>
    <t>MARGARITA ASENCIO</t>
  </si>
  <si>
    <t>001-1408419-7</t>
  </si>
  <si>
    <t>024-0014451-1</t>
  </si>
  <si>
    <t>MARIA DOLORES SANTANA CASTRO</t>
  </si>
  <si>
    <t>LIC. EN ENFERMERIA (HOSPITALIZACION)</t>
  </si>
  <si>
    <t>001-1563778-7</t>
  </si>
  <si>
    <t>AMARILIS LIZARDO CARABALLO</t>
  </si>
  <si>
    <t>022-0010684-3</t>
  </si>
  <si>
    <t>LINDA MAGALIS VASQUEZ SANTANA DE FLORIAN</t>
  </si>
  <si>
    <t>001-0188648-9</t>
  </si>
  <si>
    <t>GEORGINA DEL CARMEN AGUASVIVAS CASTRO</t>
  </si>
  <si>
    <t>LIC. EN ENFERMERIA (UCI ADULTO)</t>
  </si>
  <si>
    <t>225-0049884-9</t>
  </si>
  <si>
    <t>SANTA EDILTRUDYS MONTAÑO DE RAMIREZ</t>
  </si>
  <si>
    <t>001-1225701-9</t>
  </si>
  <si>
    <t>ERMINA ROSARIO SANTANA</t>
  </si>
  <si>
    <t>090-0012973-5</t>
  </si>
  <si>
    <t>BENERANDA DE LEON VIDAL DE PAULINO</t>
  </si>
  <si>
    <t>001-0682215-8</t>
  </si>
  <si>
    <t>SANDRA CORREA PACHECO</t>
  </si>
  <si>
    <t>LIC. EN ENFERMERIA (UCI NEONATO)</t>
  </si>
  <si>
    <t>090-0008378-3</t>
  </si>
  <si>
    <t>TISIA JOSE FELIX</t>
  </si>
  <si>
    <t>018-0038496-6</t>
  </si>
  <si>
    <t>VICTORINA GONZALEZ PEREZ</t>
  </si>
  <si>
    <t>110-0002976-6</t>
  </si>
  <si>
    <t>BONIFACIA ENCARNACION Y ENCARNACION</t>
  </si>
  <si>
    <t>001-1293425-2</t>
  </si>
  <si>
    <t>002-0067247-5</t>
  </si>
  <si>
    <t>ARACELIS ASENCIO LUCAS</t>
  </si>
  <si>
    <t>082-0003357-2</t>
  </si>
  <si>
    <t>BENITA RODRIGUEZ DE LEON</t>
  </si>
  <si>
    <t>001-0589482-8</t>
  </si>
  <si>
    <t>JUANA SANTY</t>
  </si>
  <si>
    <t>001-0422184-1</t>
  </si>
  <si>
    <t>MARIA DEL CARMEN LOPEZ DE LEON DE QUEZADA</t>
  </si>
  <si>
    <t>LIC. EN ENFERMERIA</t>
  </si>
  <si>
    <t>110-0002995-6</t>
  </si>
  <si>
    <t>MARTINA GUZMAN CABRERA</t>
  </si>
  <si>
    <t>001-1637775-5</t>
  </si>
  <si>
    <t>BRENDA KATIUSCA ORTEGA MENA</t>
  </si>
  <si>
    <t>001-1021930-0</t>
  </si>
  <si>
    <t>CLARA BATISTA JIMENEZ</t>
  </si>
  <si>
    <t>001-0427559-9</t>
  </si>
  <si>
    <t>FABIA DE LA ROSA SANCHEZ</t>
  </si>
  <si>
    <t>001-0887681-4</t>
  </si>
  <si>
    <t>JOSEFINA ALMONTE MEDINA</t>
  </si>
  <si>
    <t>001-1407726-6</t>
  </si>
  <si>
    <t>ARELIS MARILYN PUJOLS PUJOLS</t>
  </si>
  <si>
    <t>AUXILIAR DE ENFERMERIA</t>
  </si>
  <si>
    <t>018-0068576-8</t>
  </si>
  <si>
    <t>MARIANA FLORIAN GOMEZ</t>
  </si>
  <si>
    <t>AUXILIAR EN ENFERMERIA</t>
  </si>
  <si>
    <t>001-1549664-8</t>
  </si>
  <si>
    <t>STEPHANY YOSELIN DE LA ROSA</t>
  </si>
  <si>
    <t>402-2079663-1</t>
  </si>
  <si>
    <t>RAQUEL PATRICIA DECENA GUZMAN</t>
  </si>
  <si>
    <t>002-0096519-2</t>
  </si>
  <si>
    <t>SANTA JUSTINA MARTE PINEDA</t>
  </si>
  <si>
    <t>225-0047295-0</t>
  </si>
  <si>
    <t>CINDY LIDABEL GONZALEZ FORTUNA</t>
  </si>
  <si>
    <t>223-0011394-5</t>
  </si>
  <si>
    <t>DEVORAH DE LUNA JOHNSON</t>
  </si>
  <si>
    <t>087-0018701-9</t>
  </si>
  <si>
    <t>YOHANNA ANTONIA ARIAS ACEVEDO</t>
  </si>
  <si>
    <t>001-1345837-6</t>
  </si>
  <si>
    <t>TANIA MERCEDES DIAZ</t>
  </si>
  <si>
    <t>224-0029404-1</t>
  </si>
  <si>
    <t>MARIA ELENA DELGADO LARA</t>
  </si>
  <si>
    <t>225-0064162-0</t>
  </si>
  <si>
    <t>YOHALBI PAREDES PAREDES</t>
  </si>
  <si>
    <t>001-1820468-4</t>
  </si>
  <si>
    <t>MARLENY CABRERA RAMIREZ</t>
  </si>
  <si>
    <t>018-0055678-7</t>
  </si>
  <si>
    <t>MANUELA VICKIANA CASILLA SUERO</t>
  </si>
  <si>
    <t>402-0041702-6</t>
  </si>
  <si>
    <t>JOSE JOAQUIN PUELLO ESCOTO</t>
  </si>
  <si>
    <t>011-0039622-3</t>
  </si>
  <si>
    <t>MARIELA ESTHER GARCIA BENCOSME</t>
  </si>
  <si>
    <t>223-0071722-4</t>
  </si>
  <si>
    <t>TWIGGUY PAMELA ACEVEDO JAVIER</t>
  </si>
  <si>
    <t>001-1801663-3</t>
  </si>
  <si>
    <t>225-0061009-6</t>
  </si>
  <si>
    <t>JOHANNY CARRASCO CUEVA</t>
  </si>
  <si>
    <t>402-2401049-2</t>
  </si>
  <si>
    <t>AMAURIS GUZMAN ARAUJO</t>
  </si>
  <si>
    <t>402-2107840-1</t>
  </si>
  <si>
    <t>SIXTA JEANNETTE MARTE NUÑEZ</t>
  </si>
  <si>
    <t>001-1658547-2</t>
  </si>
  <si>
    <t>MARIA ANGELINA BAUTISTA ACOSTA</t>
  </si>
  <si>
    <t>018-0013115-1</t>
  </si>
  <si>
    <t>SOILA MERCEDES PIÑA FELIZ</t>
  </si>
  <si>
    <t>225-0038148-2</t>
  </si>
  <si>
    <t>JOSEFINA LORENZO AVILA</t>
  </si>
  <si>
    <t>402-2305491-3</t>
  </si>
  <si>
    <t>ANY BELKIS MENDEZ GOMEZ</t>
  </si>
  <si>
    <t>227-0002340-5</t>
  </si>
  <si>
    <t>CRISLEIDY JOSEFINA SANTANA GARCIA</t>
  </si>
  <si>
    <t>402-2075885-4</t>
  </si>
  <si>
    <t>JENIFFER MOREL FERNANDEZ</t>
  </si>
  <si>
    <t>001-0592894-9</t>
  </si>
  <si>
    <t>223-0073821-2</t>
  </si>
  <si>
    <t>ALTAGRACIA DE JESUS ROSARIO</t>
  </si>
  <si>
    <t>223-0160316-7</t>
  </si>
  <si>
    <t>YALQUIRY CUETO</t>
  </si>
  <si>
    <t>225-0042313-6</t>
  </si>
  <si>
    <t>KREILY MARIA GOMEZ</t>
  </si>
  <si>
    <t>001-1279053-0</t>
  </si>
  <si>
    <t>DANNY FLORIAN ZARZUELA</t>
  </si>
  <si>
    <t>004-0008446-3</t>
  </si>
  <si>
    <t>LUIS MANUEL SANTANA SANTANA</t>
  </si>
  <si>
    <t>022-0016929-6</t>
  </si>
  <si>
    <t>RITA ANNES SENA BATISTA</t>
  </si>
  <si>
    <t>225-0078089-9</t>
  </si>
  <si>
    <t>225-0018725-1</t>
  </si>
  <si>
    <t>ROSANYELA CATALINA SEVERINO GARO</t>
  </si>
  <si>
    <t>019-0016168-6</t>
  </si>
  <si>
    <t>YICAURI ISABEL FELIZ URBAEZ</t>
  </si>
  <si>
    <t>225-0013986-4</t>
  </si>
  <si>
    <t>IRMA INES TRONCOSO VENTURA</t>
  </si>
  <si>
    <t>225-0066431-7</t>
  </si>
  <si>
    <t>LUIS ERNESTO SANTANA RODRIGUEZ</t>
  </si>
  <si>
    <t>402-2523136-0</t>
  </si>
  <si>
    <t>NAIROBY ESTHER BAUTISTA CASTRO</t>
  </si>
  <si>
    <t>223-0106414-7</t>
  </si>
  <si>
    <t>CRISTAL YAMILETTE BONIFACIO GARRIDO</t>
  </si>
  <si>
    <t>AUXILIAR DE ENFERMERIA  (EMERGENCIA)</t>
  </si>
  <si>
    <t>001-0590542-6</t>
  </si>
  <si>
    <t>BONIFACIA MOREL</t>
  </si>
  <si>
    <t>AUXILIAR DE ENFERMERIA (BLOQUE QUIRURGICO)</t>
  </si>
  <si>
    <t>001-1308956-9</t>
  </si>
  <si>
    <t>MARIA RAMONA VEGA SANCHEZ</t>
  </si>
  <si>
    <t>004-0016108-9</t>
  </si>
  <si>
    <t>MALENA LENDONT YAN</t>
  </si>
  <si>
    <t>001-0232188-2</t>
  </si>
  <si>
    <t>ANA BRUNILDA ROBLES COMAS</t>
  </si>
  <si>
    <t>402-2227787-9</t>
  </si>
  <si>
    <t>PAMELA MICHELLE GARCIA ORTEGA</t>
  </si>
  <si>
    <t>402-2278977-4</t>
  </si>
  <si>
    <t>RUTH ESTHER ROSANA RUIZ</t>
  </si>
  <si>
    <t>012-0065354-9</t>
  </si>
  <si>
    <t>MILAGROS RAMIREZ QUEZADA</t>
  </si>
  <si>
    <t>225-0047890-8</t>
  </si>
  <si>
    <t>LEIDY LAURA SALCEDO GONZALEZ</t>
  </si>
  <si>
    <t>005-0027597-9</t>
  </si>
  <si>
    <t>LEONCIA DE LEON MORENO</t>
  </si>
  <si>
    <t>001-1037662-1</t>
  </si>
  <si>
    <t>RAFAELA MIESES HERNANDEZ</t>
  </si>
  <si>
    <t>001-1597866-0</t>
  </si>
  <si>
    <t>JIVINA HEREDIA HERNANDEZ</t>
  </si>
  <si>
    <t>019-0013550-8</t>
  </si>
  <si>
    <t>VIANCA VICTORIA FELIZ FERRERAS</t>
  </si>
  <si>
    <t>078-0006977-0</t>
  </si>
  <si>
    <t>BEATRIZ SENA MENDEZ</t>
  </si>
  <si>
    <t>001-1835628-6</t>
  </si>
  <si>
    <t>STEFANY YISSEL PUJOLS SANCHEZ</t>
  </si>
  <si>
    <t>402-2400490-9</t>
  </si>
  <si>
    <t>HAROL WILLIAMS BAEZ TRINIDAD</t>
  </si>
  <si>
    <t>AUXILIAR DE ENFERMERIA AVANZADA (BLOQUE QUIRURGICO)</t>
  </si>
  <si>
    <t>402-2440569-2</t>
  </si>
  <si>
    <t>WILSON JAVIER DRULLARD MARQUEZ</t>
  </si>
  <si>
    <t>AUXILIAR DE ENFERMERIA AVANZADA (EMERGENCIA)</t>
  </si>
  <si>
    <t>001-1109020-5</t>
  </si>
  <si>
    <t>ANGEL ALEXANDER GIRON DE JESUS</t>
  </si>
  <si>
    <t>AUXILIAR DE ENFERMERIA AVANZADA</t>
  </si>
  <si>
    <t>082-0020067-6</t>
  </si>
  <si>
    <t>JHONATTAN ESKAISER ALVAREZ CONTRERAS</t>
  </si>
  <si>
    <t>019-0019675-7</t>
  </si>
  <si>
    <t>EDINSON AUGUSTO DE LA ROSA MATOS</t>
  </si>
  <si>
    <t>225-0074269-1</t>
  </si>
  <si>
    <t>JHON DEURIS AGRAMONTE CLAUDIO</t>
  </si>
  <si>
    <t>001-0346094-5</t>
  </si>
  <si>
    <t>ELIZABETH MATOS CASTILLO</t>
  </si>
  <si>
    <t>AUXILIAR DE ENFERMERIA (EMERGENCIA)</t>
  </si>
  <si>
    <t>001-1574786-7</t>
  </si>
  <si>
    <t>YARILIS ALICIA MADE VALDEZ</t>
  </si>
  <si>
    <t>001-0454973-8</t>
  </si>
  <si>
    <t>TANIA MARTINEZ FROMETA</t>
  </si>
  <si>
    <t>001-1402957-2</t>
  </si>
  <si>
    <t>BREINY E. HERRERA GARCIA</t>
  </si>
  <si>
    <t>078-0010791-9</t>
  </si>
  <si>
    <t>ALTAGRACIA RIVAS MATEO</t>
  </si>
  <si>
    <t>AUXILIAR DE ENFERMERIA (HOSPITALIZACION)</t>
  </si>
  <si>
    <t>001-0360114-2</t>
  </si>
  <si>
    <t>MAGDALENA BELLO VERAS</t>
  </si>
  <si>
    <t>AUXILIAR DE ENFERMERIA (NEONATO)</t>
  </si>
  <si>
    <t>005-0029534-0</t>
  </si>
  <si>
    <t>PAULA MANZUETA BELEN</t>
  </si>
  <si>
    <t>402-2314735-2</t>
  </si>
  <si>
    <t>ANGEL JUNIOR SORIANO SANCHEZ</t>
  </si>
  <si>
    <t>AUXILIAR DE ENFERMERIA (UCI ADULTO)</t>
  </si>
  <si>
    <t>001-1594739-2</t>
  </si>
  <si>
    <t>ROBERTO CANDELARIO ROSARIO</t>
  </si>
  <si>
    <t>402-2123605-8</t>
  </si>
  <si>
    <t>ISAEL RAMON HERNANDEZ MEDINA</t>
  </si>
  <si>
    <t>001-1932015-8</t>
  </si>
  <si>
    <t>ELIO JOSE VASQUEZ GARCIA</t>
  </si>
  <si>
    <t>225-0023763-5</t>
  </si>
  <si>
    <t>JOSE MANUEL JIMENEZ VALDEZ</t>
  </si>
  <si>
    <t>020-0010758-7</t>
  </si>
  <si>
    <t>DOMINGO DEL JESUS BELLO MERCEDES</t>
  </si>
  <si>
    <t>225-0025563-7</t>
  </si>
  <si>
    <t>JOHAN MANUEL RAMOS COLLADO</t>
  </si>
  <si>
    <t>402-2073254-5</t>
  </si>
  <si>
    <t>PASCUAL EMILIO DURAN MINAYA</t>
  </si>
  <si>
    <t>001-1700102-4</t>
  </si>
  <si>
    <t>PEDRO DE LOS SANTOS MARTE</t>
  </si>
  <si>
    <t>001-1819034-7</t>
  </si>
  <si>
    <t>LEONARDO FRANCISCO BERBERE</t>
  </si>
  <si>
    <t>001-1547273-0</t>
  </si>
  <si>
    <t>RUBEN FELIZ MEDINA</t>
  </si>
  <si>
    <t>402-2252629-1</t>
  </si>
  <si>
    <t>CARLOS ANDRES CONTRERAS PAULINO</t>
  </si>
  <si>
    <t>019-0017745-0</t>
  </si>
  <si>
    <t>FRANCIS YOEL URBAEZ PEREZ</t>
  </si>
  <si>
    <t>AUXILIAR DE ENFERMERIA AVANZADA (HOSPITALIZACION)</t>
  </si>
  <si>
    <t>018-0070403-1</t>
  </si>
  <si>
    <t>NEFHPSA JHONNA ESPINOSA PADILLA</t>
  </si>
  <si>
    <t>224-0005412-2</t>
  </si>
  <si>
    <t>LLINIA CAROLINA TEJEDA DISLA</t>
  </si>
  <si>
    <t>059-0019587-5</t>
  </si>
  <si>
    <t>MILAGROS GERMAN GERMAN</t>
  </si>
  <si>
    <t>001-1300358-6</t>
  </si>
  <si>
    <t>VIRINA RAMIREZ ESPINOSA</t>
  </si>
  <si>
    <t>ENCARGADA AREA BACTERIOLOGIA</t>
  </si>
  <si>
    <t>118-0005642-3</t>
  </si>
  <si>
    <t>LIDIA TEJADA GEREZ</t>
  </si>
  <si>
    <t>ENCARGADA UROANALISIS Y COPROLOGIA</t>
  </si>
  <si>
    <t>001-0828967-9</t>
  </si>
  <si>
    <t>FELICITA JOSEFINA PEREYRA SANTOS</t>
  </si>
  <si>
    <t>ENC. AREA DE BIOQUIMICA</t>
  </si>
  <si>
    <t>001-0612301-1</t>
  </si>
  <si>
    <t>MARTINA AQUINO SELMO</t>
  </si>
  <si>
    <t>001-0461308-8</t>
  </si>
  <si>
    <t xml:space="preserve">YOCASTA MELO </t>
  </si>
  <si>
    <t>001-0226301-9</t>
  </si>
  <si>
    <t>CELESTINA PEREZ VELOZ</t>
  </si>
  <si>
    <t>090-0013097-2</t>
  </si>
  <si>
    <t>ESMERALDA PULA SANTANA</t>
  </si>
  <si>
    <t>001-1439232-7</t>
  </si>
  <si>
    <t>ELIZABETH DIAZ RIVAS</t>
  </si>
  <si>
    <t>077-0005593-7</t>
  </si>
  <si>
    <t>WENDY LETICIA FELIZ VOLQUEZ</t>
  </si>
  <si>
    <t>056-0143862-4</t>
  </si>
  <si>
    <t>JUANA MARIA ROSA RESTITUYO</t>
  </si>
  <si>
    <t>022-0017033-6</t>
  </si>
  <si>
    <t>JULIA GONZALEZ SANTANA</t>
  </si>
  <si>
    <t>012-0089452-3</t>
  </si>
  <si>
    <t>ANNY ALEXANDRA LOPEZ ALCANTARA</t>
  </si>
  <si>
    <t>001-0306326-9</t>
  </si>
  <si>
    <t>JUANA RAMONA PAULA BURGOS</t>
  </si>
  <si>
    <t>049-0069690-9</t>
  </si>
  <si>
    <t>001-0044193-0</t>
  </si>
  <si>
    <t>CLARIDANIA FULCAR ALCANTARA</t>
  </si>
  <si>
    <t>001-1645970-2</t>
  </si>
  <si>
    <t>CLAUDIA BOCK FELIZ</t>
  </si>
  <si>
    <t>014-0015086-6</t>
  </si>
  <si>
    <t>KIRSSI DE OLEO OGANDO</t>
  </si>
  <si>
    <t>001-1617855-9</t>
  </si>
  <si>
    <t>LISSETTE PUJOLS</t>
  </si>
  <si>
    <t>049-0053098-3</t>
  </si>
  <si>
    <t>VICTORIA SANTOS SANCHEZ</t>
  </si>
  <si>
    <t>001-1179402-0</t>
  </si>
  <si>
    <t>FATIMA BEATRIZ LAFONTAINE RODRIGUEZ</t>
  </si>
  <si>
    <t>001-0804910-7</t>
  </si>
  <si>
    <t>MARIA MERCEDES GONZALEZ GARCIA</t>
  </si>
  <si>
    <t>047-0097857-2</t>
  </si>
  <si>
    <t>MAYRA RITA PEÑA FABIAN</t>
  </si>
  <si>
    <t>001-1539337-3</t>
  </si>
  <si>
    <t>BETANIA GONZALEZ CUEVAS</t>
  </si>
  <si>
    <t>001-1640968-1</t>
  </si>
  <si>
    <t>DEYANIRA DEL CARMEN CRUZ FRANCO</t>
  </si>
  <si>
    <t>001-1547781-2</t>
  </si>
  <si>
    <t>MARIA ASENCION VALDEZ SANCHEZ</t>
  </si>
  <si>
    <t>001-0002445-4</t>
  </si>
  <si>
    <t>MERCEDES MARIA COMAS RAMIREZ</t>
  </si>
  <si>
    <t>001-0344686-0</t>
  </si>
  <si>
    <t>YBELSA MARIA B DE LOS SANTOS S DE SANTANA</t>
  </si>
  <si>
    <t>018-0030524-3</t>
  </si>
  <si>
    <t>IDALIA ELIZABETH FELIZ FELIZ</t>
  </si>
  <si>
    <t>014-0016596-3</t>
  </si>
  <si>
    <t>ANA SUGEIDY MONTERO DE LA CRUZ</t>
  </si>
  <si>
    <t>001-0469809-7</t>
  </si>
  <si>
    <t>LEONIDA PEÑA VALERA</t>
  </si>
  <si>
    <t>ENCARGADA CONTROL DE CALIDAD</t>
  </si>
  <si>
    <t>001-1204440-9</t>
  </si>
  <si>
    <t>ARLENY FIOR D' ALIZA RAMIREZ</t>
  </si>
  <si>
    <t>ENCARGADA DE FLEBOTOMIA</t>
  </si>
  <si>
    <t>020-0014997-7</t>
  </si>
  <si>
    <t>ANGELA ROCIO HEREDIA MATOS</t>
  </si>
  <si>
    <t>ENCARGADA DE PRUEBAS ESPECIALES</t>
  </si>
  <si>
    <t>DIGITADOR DE LABORATORIO</t>
  </si>
  <si>
    <t>087-0003284-3</t>
  </si>
  <si>
    <t>ALINA MOREL VASQUEZ</t>
  </si>
  <si>
    <t>ENCARGADA DE SEROLOGIA</t>
  </si>
  <si>
    <t>010-0065247-7</t>
  </si>
  <si>
    <t>YODANIA DALSELINA TEJEDA DE LA ROSA</t>
  </si>
  <si>
    <t>001-1299933-9</t>
  </si>
  <si>
    <t>JOSE LUIS GUERRERO NUÑEZ</t>
  </si>
  <si>
    <t>ASISTENTE DE FARMACIA</t>
  </si>
  <si>
    <t>027-0026589-1</t>
  </si>
  <si>
    <t>JUNY JOCELIN RODRIGUEZ VARELA</t>
  </si>
  <si>
    <t>SUPERVISORA DE FARMACIA CENTRAL</t>
  </si>
  <si>
    <t>001-1416488-2</t>
  </si>
  <si>
    <t>LIDIA MARIA DE LOS SANTOS LUCIANO</t>
  </si>
  <si>
    <t>LIC. EN FARMACIA</t>
  </si>
  <si>
    <t>001-1115321-9</t>
  </si>
  <si>
    <t>YDANIA CARELA DE LOS SANTOS</t>
  </si>
  <si>
    <t>001-1181280-6</t>
  </si>
  <si>
    <t>FIODALIZA MARIA PACHECO</t>
  </si>
  <si>
    <t>AUXILIAR DE FARMACIA</t>
  </si>
  <si>
    <t>225-0058951-4</t>
  </si>
  <si>
    <t>PRISCILLA SURIEL GERALDO</t>
  </si>
  <si>
    <t>071-0047890-3</t>
  </si>
  <si>
    <t>RAFAEL ANTONIO MATA POLANCO</t>
  </si>
  <si>
    <t>001-0398796-2</t>
  </si>
  <si>
    <t>SANTA MATEO DE LEON</t>
  </si>
  <si>
    <t>225-0046769-5</t>
  </si>
  <si>
    <t>MIGUEL YORDAN VASQUEZ TAVERAS</t>
  </si>
  <si>
    <t>001-1645543-7</t>
  </si>
  <si>
    <t>WAGNERJOEL BATISTA MINAYA</t>
  </si>
  <si>
    <t>001-0880240-6</t>
  </si>
  <si>
    <t>MARIA ELENA PAYANO ABREU</t>
  </si>
  <si>
    <t>001-1782003-5</t>
  </si>
  <si>
    <t>MARLENY VICTORIA DE LA ROSA SENA</t>
  </si>
  <si>
    <t>047-0195793-0</t>
  </si>
  <si>
    <t>JOAN MANUEL CEBALLO ALBERTO</t>
  </si>
  <si>
    <t>225-0006329-6</t>
  </si>
  <si>
    <t>CAROLINA BELLO DE LOS SANTOS</t>
  </si>
  <si>
    <t>223-0148821-3</t>
  </si>
  <si>
    <t>MILAGROS GONZALEZ GARCIA</t>
  </si>
  <si>
    <t>001-1643138-8</t>
  </si>
  <si>
    <t>JOEL PACHECO ROSA</t>
  </si>
  <si>
    <t>223-0148725-6</t>
  </si>
  <si>
    <t>ROBERT ANTONIO PAREDES FIGUEROA</t>
  </si>
  <si>
    <t>001-1550454-0</t>
  </si>
  <si>
    <t>YONFIS FRANCISCO PEÑA</t>
  </si>
  <si>
    <t>DIGITADOR DE FARMACIA</t>
  </si>
  <si>
    <t>001-1414531-1</t>
  </si>
  <si>
    <t>BRIGIDA ALEXANDRA LANFRANCO MARTINEZ</t>
  </si>
  <si>
    <t>225-0001063-6</t>
  </si>
  <si>
    <t>GRISELDA CAMILO FELIZ</t>
  </si>
  <si>
    <t>ASISTENTE SERVICIOS GENERALES Y APOYO</t>
  </si>
  <si>
    <t>001-0615927-0</t>
  </si>
  <si>
    <t>FRANCISCO ANTONIO ENCARNACION MERAN</t>
  </si>
  <si>
    <t>087-0019504-6</t>
  </si>
  <si>
    <t>YANELI ALTAGRACIA SANCHEZ ADAMES</t>
  </si>
  <si>
    <t>001-0632347-0</t>
  </si>
  <si>
    <t>JUAN RAMON PEÑA PEREZ</t>
  </si>
  <si>
    <t>001-1558961-6</t>
  </si>
  <si>
    <t>JULIO CESAR MOSQUEA SANCHEZ</t>
  </si>
  <si>
    <t>001-1109351-4</t>
  </si>
  <si>
    <t>HAMILTON MORA CORPORAN</t>
  </si>
  <si>
    <t>SUPERVISOR DE COCINA</t>
  </si>
  <si>
    <t>001-0897322-3</t>
  </si>
  <si>
    <t>ZENEIDA ALTAGRACIA ACOSTA MEDINA</t>
  </si>
  <si>
    <t>AUXILIAR DE COCINA</t>
  </si>
  <si>
    <t>001-0990117-3</t>
  </si>
  <si>
    <t>OJILDA ALTAGRACIA GOMEZ DE JESUS</t>
  </si>
  <si>
    <t>056-0094758-3</t>
  </si>
  <si>
    <t>RICKAN ANTONIO ZAYAS DE LOS SANTOS</t>
  </si>
  <si>
    <t>001-0301759-6</t>
  </si>
  <si>
    <t>ANGELA CRESENCIA CORNELIO DE LA CRUZ</t>
  </si>
  <si>
    <t>001-1389291-3</t>
  </si>
  <si>
    <t>DIAZEL GARCIA FERREIRA</t>
  </si>
  <si>
    <t>225-0029885-0</t>
  </si>
  <si>
    <t>JOAN MIGUEL DEL ROSARIO CONTRERAS</t>
  </si>
  <si>
    <t>093-0057940-7</t>
  </si>
  <si>
    <t>DENISSE YINET MERCEDES TAVAREZ</t>
  </si>
  <si>
    <t>076-0011811-6</t>
  </si>
  <si>
    <t>GEISA PEREZ NOVA</t>
  </si>
  <si>
    <t>223-0068472-1</t>
  </si>
  <si>
    <t>VICKIANA GUZMAN CAMACHO</t>
  </si>
  <si>
    <t>001-0430715-2</t>
  </si>
  <si>
    <t>MIGUEL ANGEL RODRIGUEZ DE LOS SANTOS</t>
  </si>
  <si>
    <t>001-1303517-4</t>
  </si>
  <si>
    <t>MARIBEL MANZUETA</t>
  </si>
  <si>
    <t>001-1589492-5</t>
  </si>
  <si>
    <t>001-1014256-9</t>
  </si>
  <si>
    <t>ALBERTO ZAPATA GONZALEZ</t>
  </si>
  <si>
    <t>223-0094318-4</t>
  </si>
  <si>
    <t>LEIDY QUISQUELLA LUNA ESCOLASTICO</t>
  </si>
  <si>
    <t>225-0020049-2</t>
  </si>
  <si>
    <t>ISIDRO ALEXANDER ROJAS MONTERO</t>
  </si>
  <si>
    <t>087-0017243-3</t>
  </si>
  <si>
    <t>MARIA ISABEL PEGUERO VELAZQUEZ</t>
  </si>
  <si>
    <t>402-2182981-1</t>
  </si>
  <si>
    <t>JOSE DANIEL FELIPE ALVARADO</t>
  </si>
  <si>
    <t>TECNICO ELECTRICISTA</t>
  </si>
  <si>
    <t>001-0954618-4</t>
  </si>
  <si>
    <t>MANUEL DEL CARMEN REGALADO ACOSTA</t>
  </si>
  <si>
    <t xml:space="preserve">TECNICO SISTEMA REFRIGERACION </t>
  </si>
  <si>
    <t>001-0621004-0</t>
  </si>
  <si>
    <t>SECUNDINO FIGUEROA</t>
  </si>
  <si>
    <t>TECNICO UNIDAD SISTEMA ELECTRICO</t>
  </si>
  <si>
    <t>402-2210175-6</t>
  </si>
  <si>
    <t>JOSE RAMON GOMEZ CUSTUDIO</t>
  </si>
  <si>
    <t>001-0518305-7</t>
  </si>
  <si>
    <t>JUAN ZACARIAS AQUINO SOSA</t>
  </si>
  <si>
    <t>TECNICO SISTEMA REFRIGERACION Y A/ACOND</t>
  </si>
  <si>
    <t>019-0017494-5</t>
  </si>
  <si>
    <t>KEYSER FELIZ FERNANDEZ</t>
  </si>
  <si>
    <t>225-0046781-0</t>
  </si>
  <si>
    <t>RUBERTO FERRAND</t>
  </si>
  <si>
    <t>AUXILIAR DE MANTENIMIENTO</t>
  </si>
  <si>
    <t>001-1522987-4</t>
  </si>
  <si>
    <t>RAMON ALBERTO MORLA PIMENTEL</t>
  </si>
  <si>
    <t>090-0018340-1</t>
  </si>
  <si>
    <t>EDUIN JAVIER PAULINO</t>
  </si>
  <si>
    <t>001-0612146-0</t>
  </si>
  <si>
    <t>FRANCISCO NUÑEZ JAVIER</t>
  </si>
  <si>
    <t>001-0903048-6</t>
  </si>
  <si>
    <t>RAFAEL MARIA GONZALEZ VILLAMAN</t>
  </si>
  <si>
    <t>001-1604404-1</t>
  </si>
  <si>
    <t>225-0002456-1</t>
  </si>
  <si>
    <t>VICTOR MANUEL LUCIANO</t>
  </si>
  <si>
    <t>118-0009105-7</t>
  </si>
  <si>
    <t>HENRY CLASE TAVAREZ</t>
  </si>
  <si>
    <t>GERENTE DE LAVANDERIA</t>
  </si>
  <si>
    <t>SUPERVISORA DE LAVANDERIA</t>
  </si>
  <si>
    <t>001-0809831-0</t>
  </si>
  <si>
    <t xml:space="preserve">DAMASA FIGUEROA GARCIA </t>
  </si>
  <si>
    <t>225-0086351-3</t>
  </si>
  <si>
    <t>DANNY GERALDO</t>
  </si>
  <si>
    <t>AUXILIAR DE LAVANDERIA</t>
  </si>
  <si>
    <t>001-1248650-1</t>
  </si>
  <si>
    <t>KATHY YESENIA INOA DIAZ</t>
  </si>
  <si>
    <t>223-0151724-3</t>
  </si>
  <si>
    <t>RUDDY MARTIN ARIAS RODRIGUEZ</t>
  </si>
  <si>
    <t>001-1907292-4</t>
  </si>
  <si>
    <t>JOSE MIGUEL BAEZ</t>
  </si>
  <si>
    <t>225-0055659-6</t>
  </si>
  <si>
    <t>MODESTO ALFONSO ARAUJO JIMENEZ</t>
  </si>
  <si>
    <t>076-0023000-2</t>
  </si>
  <si>
    <t>225-0009158-6</t>
  </si>
  <si>
    <t>ALEJANDRO ROSARIO BRITO</t>
  </si>
  <si>
    <t>402-2021094-8</t>
  </si>
  <si>
    <t>JOAN ALBERTO COSTE VASQUEZ</t>
  </si>
  <si>
    <t>001-0541398-3</t>
  </si>
  <si>
    <t>001-1358524-4</t>
  </si>
  <si>
    <t>PEDRO ANTONIO ORTEGA LORA</t>
  </si>
  <si>
    <t>SASTRE DE LAVANDERIA</t>
  </si>
  <si>
    <t>005-0036224-9</t>
  </si>
  <si>
    <t>SANTO VALDEZ MUÑOZ</t>
  </si>
  <si>
    <t>GERENTE DE LIMPIEZA</t>
  </si>
  <si>
    <t>SECRETARIA DE LIMPIEZA</t>
  </si>
  <si>
    <t>SUPERVISOR DE LIMPIEZA</t>
  </si>
  <si>
    <t>001-0495191-8</t>
  </si>
  <si>
    <t>DAISY MARIA RODRIGUEZ</t>
  </si>
  <si>
    <t>225-0064218-0</t>
  </si>
  <si>
    <t>LISSETT DAMARIS DEL ROSARIO HERNANDEZ</t>
  </si>
  <si>
    <t>001-1478531-4</t>
  </si>
  <si>
    <t>ROSANNA BATISTA MARTINEZ</t>
  </si>
  <si>
    <t>058-0023335-4</t>
  </si>
  <si>
    <t>JUAN DIONICIO GUZMAN ROJAS</t>
  </si>
  <si>
    <t>001-0933797-2</t>
  </si>
  <si>
    <t>MARINO CASTILLO AMPARO</t>
  </si>
  <si>
    <t>225-0050894-4</t>
  </si>
  <si>
    <t>CANDIDA BERROA MONTAÑA</t>
  </si>
  <si>
    <t>AUXILIAR DE LIMPIEZA</t>
  </si>
  <si>
    <t>225-0056299-0</t>
  </si>
  <si>
    <t>MILEIVY AQUINO SORIANO</t>
  </si>
  <si>
    <t>001-0820581-6</t>
  </si>
  <si>
    <t>MATILDE CUEVAS</t>
  </si>
  <si>
    <t>059-0018045-5</t>
  </si>
  <si>
    <t>GELINSON RAFAEL GERMAN INOA</t>
  </si>
  <si>
    <t>047-0174655-6</t>
  </si>
  <si>
    <t>MARIA DEL CARMEN BURGOS FLORENTINO</t>
  </si>
  <si>
    <t>001-1296869-8</t>
  </si>
  <si>
    <t>DORCA MATHIZ MONTERO</t>
  </si>
  <si>
    <t>052-0006985-3</t>
  </si>
  <si>
    <t>001-0278133-3</t>
  </si>
  <si>
    <t>MARIA JOSEFA TORIBIO MARTE</t>
  </si>
  <si>
    <t>073-0009935-0</t>
  </si>
  <si>
    <t>YUMINA DEL CARMEN GOMEZ CORDERO</t>
  </si>
  <si>
    <t>001-1268430-3</t>
  </si>
  <si>
    <t>GRACIELA LOPEZ DOMINGUEZ</t>
  </si>
  <si>
    <t>001-0809986-2</t>
  </si>
  <si>
    <t>MARGARITA LORA TRONCOSO</t>
  </si>
  <si>
    <t>001-0409453-7</t>
  </si>
  <si>
    <t>FELICITA MARTINEZ</t>
  </si>
  <si>
    <t>001-0841819-5</t>
  </si>
  <si>
    <t>JUANA BAUTISTA MICHEL PINALES</t>
  </si>
  <si>
    <t>001-0613360-6</t>
  </si>
  <si>
    <t>REINITO GUZMAN</t>
  </si>
  <si>
    <t>225-0073307-0</t>
  </si>
  <si>
    <t>001-1278370-9</t>
  </si>
  <si>
    <t>NANCY PEREZ MEJIA</t>
  </si>
  <si>
    <t>001-1043677-1</t>
  </si>
  <si>
    <t>IRIS JIMENEZ</t>
  </si>
  <si>
    <t>001-0493580-4</t>
  </si>
  <si>
    <t>ANGEL FERRER</t>
  </si>
  <si>
    <t>001-0738221-0</t>
  </si>
  <si>
    <t>EUFEMIA OTAÑEZ VIZCAINO</t>
  </si>
  <si>
    <t>011-0009649-2</t>
  </si>
  <si>
    <t>GRECIA PINALES GARCIA</t>
  </si>
  <si>
    <t>001-1050265-5</t>
  </si>
  <si>
    <t>HILDA MARIA FELIX FERRERAS</t>
  </si>
  <si>
    <t>001-0590707-5</t>
  </si>
  <si>
    <t>FRANCISCA VILLANUEVA GUZMAN</t>
  </si>
  <si>
    <t>001-1535679-2</t>
  </si>
  <si>
    <t>CLISEIDA PIÑA FAMILIA</t>
  </si>
  <si>
    <t>001-0738202-0</t>
  </si>
  <si>
    <t>ALTAGRACIA A. DE LA NUEZ REYES</t>
  </si>
  <si>
    <t>026-0131232-1</t>
  </si>
  <si>
    <t>KENIA YULISSA MONTERO PERDOMO</t>
  </si>
  <si>
    <t>001-0408582-4</t>
  </si>
  <si>
    <t>REYES CAROLINA SANTA ARIAS</t>
  </si>
  <si>
    <t>001-0585462-4</t>
  </si>
  <si>
    <t>CRISTINA ABAD PEREZ</t>
  </si>
  <si>
    <t>001-1095068-0</t>
  </si>
  <si>
    <t>AMPARO OVALLES DEVAREZ</t>
  </si>
  <si>
    <t>001-1602264-1</t>
  </si>
  <si>
    <t>JUANA JAVIER RUDECINDO</t>
  </si>
  <si>
    <t>001-1073477-9</t>
  </si>
  <si>
    <t>DENI SIRI RODRIGUEZ</t>
  </si>
  <si>
    <t>001-0995715-9</t>
  </si>
  <si>
    <t>ARLIN JESUS REYES</t>
  </si>
  <si>
    <t>001-0619753-6</t>
  </si>
  <si>
    <t>ROMELIO MERAM PEREZ</t>
  </si>
  <si>
    <t>223-0139045-0</t>
  </si>
  <si>
    <t>AURIS FLORIMON</t>
  </si>
  <si>
    <t>225-0064154-7</t>
  </si>
  <si>
    <t>ROY YOERE MARGARIN GOMEZ</t>
  </si>
  <si>
    <t>001-1362438-1</t>
  </si>
  <si>
    <t>MILTA FELIZ CUEVAS</t>
  </si>
  <si>
    <t>001-0737856-4</t>
  </si>
  <si>
    <t xml:space="preserve">MELIDA GARCIA Y GARCIA </t>
  </si>
  <si>
    <t>011-0004641-4</t>
  </si>
  <si>
    <t>EROIDES LEBRON PEREZ</t>
  </si>
  <si>
    <t>225-0023899-7</t>
  </si>
  <si>
    <t>MELANIA DAVID MARTINEZ</t>
  </si>
  <si>
    <t>RNC 4-30-12802-3</t>
  </si>
  <si>
    <t>PREPARADO POR:</t>
  </si>
  <si>
    <t>REVISADO POR:</t>
  </si>
  <si>
    <t>APROBADO POR:</t>
  </si>
  <si>
    <t>_________________________________________________</t>
  </si>
  <si>
    <t>DR. RAFAEL ALBERTO DRAPER FELIZ</t>
  </si>
  <si>
    <t>SUB-DIRECTORA ADMINISTRATIVO FINANCIERO</t>
  </si>
  <si>
    <t>DIRECTOR</t>
  </si>
  <si>
    <t>SUB-DIRETOR RECURSOS HUMANOS</t>
  </si>
  <si>
    <t>__________________________________________</t>
  </si>
  <si>
    <t>AUDITOR CONTRALORIA</t>
  </si>
  <si>
    <t>CONTRALORIA GENERAL DE REP.</t>
  </si>
  <si>
    <t>_______________________________________</t>
  </si>
  <si>
    <t>LIC. CLARIBEL Y. ROSARIO LOPEZ</t>
  </si>
  <si>
    <t>RADHAMES A. VLADIMIR MEDRANO DUVAL</t>
  </si>
  <si>
    <t>SEGURIDAD MILITAR</t>
  </si>
  <si>
    <t>____________________________________</t>
  </si>
  <si>
    <t>SUB-DIRECTORA ADM. FINANCIERO</t>
  </si>
  <si>
    <t>005-0031522-1</t>
  </si>
  <si>
    <t>Seguro de Dependiente</t>
  </si>
  <si>
    <t>HOSPITAL MATERNO DR. REYNALDO ALMANZAR</t>
  </si>
  <si>
    <t>MEDICO CARDIOLOGO</t>
  </si>
  <si>
    <t>SUB-DIRECCION SERV. GRALES Y APOYO</t>
  </si>
  <si>
    <t>001-0558480-9</t>
  </si>
  <si>
    <t>UBENCIA DIAZ LEBRON</t>
  </si>
  <si>
    <t>402-2123329-5</t>
  </si>
  <si>
    <t>NATHALY MASSIEL SILVA OVIEDO</t>
  </si>
  <si>
    <t>001-0332411-7</t>
  </si>
  <si>
    <t>DANILZA MASSIEL ECHAVARRIA MONCION</t>
  </si>
  <si>
    <t>FRANCISCA CASTRO CASTILLO</t>
  </si>
  <si>
    <t>Retecion 10% Persona Fisica</t>
  </si>
  <si>
    <t>Cedula</t>
  </si>
  <si>
    <t>Neto</t>
  </si>
  <si>
    <t>00111818100</t>
  </si>
  <si>
    <t>GERENCIA DE NOMINA</t>
  </si>
  <si>
    <t>Ingreso Total</t>
  </si>
  <si>
    <t>Total Neto</t>
  </si>
  <si>
    <t>ENCARGADA DE HEMATOLOGIA</t>
  </si>
  <si>
    <t>SUB-DIRECCION SERVICIOS GENERALES Y APOYO</t>
  </si>
  <si>
    <t>JAIME BOLIVAR NUÑEZ SANCHEZ</t>
  </si>
  <si>
    <t>MAYERLYN LICET DIAZ ENCARNACION</t>
  </si>
  <si>
    <t>011-0027444-6</t>
  </si>
  <si>
    <t>DIRCIA DE LOS SANTOS SOLER</t>
  </si>
  <si>
    <t>001-1160116-7</t>
  </si>
  <si>
    <t>ALBANIA OGANDO ORTIZ</t>
  </si>
  <si>
    <t>090-0020404-1</t>
  </si>
  <si>
    <t>JUANA FRANCISCA DE LEON FRANCO</t>
  </si>
  <si>
    <t>001-0940170-3</t>
  </si>
  <si>
    <t>223-0048573-1</t>
  </si>
  <si>
    <t>YLIANY MICHEL MONCION</t>
  </si>
  <si>
    <t>AUXILIAR MOVIL</t>
  </si>
  <si>
    <t>001-0980290-0</t>
  </si>
  <si>
    <t>DABEIBA LASUSKI GARCIA MANCEBO</t>
  </si>
  <si>
    <t>001-1468615-7</t>
  </si>
  <si>
    <t>ROSA IDANIA MAÑON RASARIO</t>
  </si>
  <si>
    <t>001-1507998-0</t>
  </si>
  <si>
    <t>046-0031424-1</t>
  </si>
  <si>
    <t>087-0002634-0</t>
  </si>
  <si>
    <t>JORGE SIMEON ROSA POLONIA</t>
  </si>
  <si>
    <t>001-1887193-8</t>
  </si>
  <si>
    <t>JUAN PABLO REYES</t>
  </si>
  <si>
    <t>001-0961196-2</t>
  </si>
  <si>
    <t>AMAURIS VALDEZ TIBURCIO</t>
  </si>
  <si>
    <t>SEGURIDAD MOVIL</t>
  </si>
  <si>
    <t>CHOFER/PARAMEDICO</t>
  </si>
  <si>
    <t>001-0997666-2</t>
  </si>
  <si>
    <t>047-0136395-6</t>
  </si>
  <si>
    <t>ALEXANDER DE JESUS CACERES MARTES</t>
  </si>
  <si>
    <t>402-2184393-7</t>
  </si>
  <si>
    <t>ALEXANDER ANTONIO MENDEZ GERONIMO</t>
  </si>
  <si>
    <t>078-0009356-4</t>
  </si>
  <si>
    <t>EDDY ALBERTO FERRERAS SEGURA</t>
  </si>
  <si>
    <t>001-0333635-0</t>
  </si>
  <si>
    <t>EULALIA ALTAGRACIA CORDERO ROSARIO</t>
  </si>
  <si>
    <t>LICDA. ENFERMERIA</t>
  </si>
  <si>
    <t>047-0063369-8</t>
  </si>
  <si>
    <t>MARIA INMACULADA MARIA DE LEON</t>
  </si>
  <si>
    <t>068-0034287-2</t>
  </si>
  <si>
    <t>GABRIELA LIRIANO LINAREZ</t>
  </si>
  <si>
    <t>001-1708280-0</t>
  </si>
  <si>
    <t>SONIA SANCHEZ ARACENA</t>
  </si>
  <si>
    <t>001-0340926-4</t>
  </si>
  <si>
    <t xml:space="preserve">ARACELIS DEL CARMEN MARTE </t>
  </si>
  <si>
    <t>001-0670854-8</t>
  </si>
  <si>
    <t>ROSA MARIA SEVERINO</t>
  </si>
  <si>
    <t>001-1637604-7</t>
  </si>
  <si>
    <t>GIOLDALIZA MIRANDA LUNA</t>
  </si>
  <si>
    <t>225-0045062-6</t>
  </si>
  <si>
    <t>DIANNORIS CASTILLO RODRIGUEZ</t>
  </si>
  <si>
    <t>001-1045711-6</t>
  </si>
  <si>
    <t>BELKIS VALLEJO MORILLO</t>
  </si>
  <si>
    <t>225-0036914-9</t>
  </si>
  <si>
    <t>FRANCISCA MERCEDES LINARES</t>
  </si>
  <si>
    <t>018-0026184-2</t>
  </si>
  <si>
    <t>SANTA IRIS FELIZ PEREZ</t>
  </si>
  <si>
    <t>001-1344627-2</t>
  </si>
  <si>
    <t>BELKIS MARIA ROSARIO DE LA CRUZ</t>
  </si>
  <si>
    <t>001-0508672-2</t>
  </si>
  <si>
    <t>ESTHER LEDESMA UBIERA</t>
  </si>
  <si>
    <t>001-0512520-7</t>
  </si>
  <si>
    <t>MERCEDES ARGENTINA MATEO</t>
  </si>
  <si>
    <t>001-1922114-1</t>
  </si>
  <si>
    <t>ROSA NOEMI DE LA CRUZ LUIS</t>
  </si>
  <si>
    <t>001-1090560-1</t>
  </si>
  <si>
    <t>ANDREA JOSELINE MENDEZ PUJOLS</t>
  </si>
  <si>
    <t>001-0863509-5</t>
  </si>
  <si>
    <t>MIGUELINA TRINIDAD MATOS</t>
  </si>
  <si>
    <t>225-0047772-8</t>
  </si>
  <si>
    <t>DIANER MORENO HERNANDEZ</t>
  </si>
  <si>
    <t>FIORDALISA CALCAÑO GONZALEZ</t>
  </si>
  <si>
    <t>YOHANNY  NOUMES TAVERAS RODRIGUEZ</t>
  </si>
  <si>
    <t>MICHAEL EDWARD CABREJA CONTRERA</t>
  </si>
  <si>
    <t xml:space="preserve">SECRETARIA DE EMERGECIA Y URGENCIA </t>
  </si>
  <si>
    <t>ENCARGADA DE BANCO DE SANGRE</t>
  </si>
  <si>
    <t>012-0007703-8</t>
  </si>
  <si>
    <t>223-0052121-2</t>
  </si>
  <si>
    <t>001-1152477-3</t>
  </si>
  <si>
    <t>JUANA ROMANO RAMOS</t>
  </si>
  <si>
    <t>001-0065167-8</t>
  </si>
  <si>
    <t>AURA ESTELA NOVAS TERRERO</t>
  </si>
  <si>
    <t>225-0078946-0</t>
  </si>
  <si>
    <t>ANGI GLORIBEL URBAEZ</t>
  </si>
  <si>
    <t>001-1558005-2</t>
  </si>
  <si>
    <t>FELICITA MORENO RAMIREZ</t>
  </si>
  <si>
    <t>001-1700738-5</t>
  </si>
  <si>
    <t>VIOLETA CRUZ ABAD</t>
  </si>
  <si>
    <t>225-0074704-7</t>
  </si>
  <si>
    <t>SANTA MAYELIN GENAO BATISTA</t>
  </si>
  <si>
    <t>225-0079859-4</t>
  </si>
  <si>
    <t>ANALEIDY AQUINO DE LA NIEVE</t>
  </si>
  <si>
    <t>225-0081023-3</t>
  </si>
  <si>
    <t>LUSMERY BERBERE PRENSA</t>
  </si>
  <si>
    <t>001-1543251-0</t>
  </si>
  <si>
    <t>DARI MIRQUI RIVAS DE LA ROSA</t>
  </si>
  <si>
    <t>004-0012736-1</t>
  </si>
  <si>
    <t>SANDRA MARGARITA GERMAN FABIAN</t>
  </si>
  <si>
    <t>001-1292931-0</t>
  </si>
  <si>
    <t>LILLIAN ALTAGRACIA GIL SANO</t>
  </si>
  <si>
    <t>022-0023038-7</t>
  </si>
  <si>
    <t>RAFAEL TOBIAS MENDEZ ACOSTA</t>
  </si>
  <si>
    <t>076-0015523-3</t>
  </si>
  <si>
    <t>HAMILTON MANUEL NOVAS ALMONTE</t>
  </si>
  <si>
    <t>012-0069157-2</t>
  </si>
  <si>
    <t>ARNALDO BELTRE GARCIA</t>
  </si>
  <si>
    <t>001-0490126-9</t>
  </si>
  <si>
    <t>REGINALDO GOMEZ PEREZ</t>
  </si>
  <si>
    <t>ABOGADO NOTARIO</t>
  </si>
  <si>
    <t>048-0080852-1</t>
  </si>
  <si>
    <t>YADIRA ALAMAICA TAUIL SANTOS</t>
  </si>
  <si>
    <t>001-0467233-2</t>
  </si>
  <si>
    <t>GERENTE DE LABORATORIO</t>
  </si>
  <si>
    <t>001-1330258-2</t>
  </si>
  <si>
    <t>YOLY MIKAURIS PEREZ MARIA</t>
  </si>
  <si>
    <t>225-0062222-4</t>
  </si>
  <si>
    <t>YEROLY ALTAGRACIA MENDEZ DE JESUS</t>
  </si>
  <si>
    <t>NO_DOCUMENTO</t>
  </si>
  <si>
    <t xml:space="preserve">ISR exceso 2012 sept.  </t>
  </si>
  <si>
    <t>aud.ced</t>
  </si>
  <si>
    <t>aud.valor</t>
  </si>
  <si>
    <t>tss</t>
  </si>
  <si>
    <t>neto</t>
  </si>
  <si>
    <t>hasta</t>
  </si>
  <si>
    <t>excedente</t>
  </si>
  <si>
    <t>tasa</t>
  </si>
  <si>
    <t>ISR 1</t>
  </si>
  <si>
    <t>IRS fijo</t>
  </si>
  <si>
    <t>total ISR</t>
  </si>
  <si>
    <t>ISR 201201</t>
  </si>
  <si>
    <t>200010330640211</t>
  </si>
  <si>
    <t>200010330666376</t>
  </si>
  <si>
    <t>200010330670333</t>
  </si>
  <si>
    <t>200010330651433</t>
  </si>
  <si>
    <t>200010330659985</t>
  </si>
  <si>
    <t>200010330659862</t>
  </si>
  <si>
    <t>200010330659833</t>
  </si>
  <si>
    <t>200010330660000</t>
  </si>
  <si>
    <t>200010330659781</t>
  </si>
  <si>
    <t>200010330639442</t>
  </si>
  <si>
    <t>200010330662532</t>
  </si>
  <si>
    <t>200010330641511</t>
  </si>
  <si>
    <t>200010330643289</t>
  </si>
  <si>
    <t>200010330639141</t>
  </si>
  <si>
    <t>200010330639002</t>
  </si>
  <si>
    <t>200010330638993</t>
  </si>
  <si>
    <t>200010330643098</t>
  </si>
  <si>
    <t>200010330639840</t>
  </si>
  <si>
    <t>200010330642950</t>
  </si>
  <si>
    <t>200010330639549</t>
  </si>
  <si>
    <t>200010330642769</t>
  </si>
  <si>
    <t>200010330639662</t>
  </si>
  <si>
    <t>200010330640004</t>
  </si>
  <si>
    <t>200010330640318</t>
  </si>
  <si>
    <t>200010330643302</t>
  </si>
  <si>
    <t>200010330651417</t>
  </si>
  <si>
    <t>200010330651077</t>
  </si>
  <si>
    <t>200010330651491</t>
  </si>
  <si>
    <t>200010330651200</t>
  </si>
  <si>
    <t>200010330651488</t>
  </si>
  <si>
    <t>200010330651501</t>
  </si>
  <si>
    <t>200010330663036</t>
  </si>
  <si>
    <t>200010330663052</t>
  </si>
  <si>
    <t>200010330665694</t>
  </si>
  <si>
    <t>200010330664145</t>
  </si>
  <si>
    <t>200010330665584</t>
  </si>
  <si>
    <t>200010330638964</t>
  </si>
  <si>
    <t>200010330639293</t>
  </si>
  <si>
    <t>200010330639251</t>
  </si>
  <si>
    <t>200010330639219</t>
  </si>
  <si>
    <t>200010330639992</t>
  </si>
  <si>
    <t>200010330643043</t>
  </si>
  <si>
    <t>200010330664543</t>
  </si>
  <si>
    <t>200010330663780</t>
  </si>
  <si>
    <t>200010330663719</t>
  </si>
  <si>
    <t>200010330663913</t>
  </si>
  <si>
    <t>200010801038194</t>
  </si>
  <si>
    <t>200010330665458</t>
  </si>
  <si>
    <t>200010330662626</t>
  </si>
  <si>
    <t>200010330666347</t>
  </si>
  <si>
    <t>200010330668549</t>
  </si>
  <si>
    <t>200010330668484</t>
  </si>
  <si>
    <t>200010330668565</t>
  </si>
  <si>
    <t>200010330668581</t>
  </si>
  <si>
    <t>200010330687834</t>
  </si>
  <si>
    <t>200010330687795</t>
  </si>
  <si>
    <t>200010330687724</t>
  </si>
  <si>
    <t>200010330640431</t>
  </si>
  <si>
    <t>200010330639989</t>
  </si>
  <si>
    <t>200010330639099</t>
  </si>
  <si>
    <t>200010330639413</t>
  </si>
  <si>
    <t>200010330640059</t>
  </si>
  <si>
    <t>200010330640334</t>
  </si>
  <si>
    <t>200010330639691</t>
  </si>
  <si>
    <t>200010330664365</t>
  </si>
  <si>
    <t>200010330650667</t>
  </si>
  <si>
    <t>200010330650829</t>
  </si>
  <si>
    <t>200010330642992</t>
  </si>
  <si>
    <t>200010330664598</t>
  </si>
  <si>
    <t>200010330643072</t>
  </si>
  <si>
    <t>200010330643373</t>
  </si>
  <si>
    <t>200010330643124</t>
  </si>
  <si>
    <t>200010330651543</t>
  </si>
  <si>
    <t>200010330651475</t>
  </si>
  <si>
    <t>200010330651129</t>
  </si>
  <si>
    <t>200010330651093</t>
  </si>
  <si>
    <t>200010330651527</t>
  </si>
  <si>
    <t>200010330650719</t>
  </si>
  <si>
    <t>200010330663078</t>
  </si>
  <si>
    <t>200010330665005</t>
  </si>
  <si>
    <t>200010330664022</t>
  </si>
  <si>
    <t>200010330651446</t>
  </si>
  <si>
    <t>200010330644974</t>
  </si>
  <si>
    <t>200010330651572</t>
  </si>
  <si>
    <t>200010330651190</t>
  </si>
  <si>
    <t>200010330650764</t>
  </si>
  <si>
    <t>200010330640020</t>
  </si>
  <si>
    <t>200010330662707</t>
  </si>
  <si>
    <t>200010330643263</t>
  </si>
  <si>
    <t>200010330643108</t>
  </si>
  <si>
    <t>200010330643001</t>
  </si>
  <si>
    <t>200010330662736</t>
  </si>
  <si>
    <t>200010330662862</t>
  </si>
  <si>
    <t>200010330651310</t>
  </si>
  <si>
    <t>200010330639853</t>
  </si>
  <si>
    <t>200010330639109</t>
  </si>
  <si>
    <t>200010330662642</t>
  </si>
  <si>
    <t>200010330662613</t>
  </si>
  <si>
    <t>200010330650816</t>
  </si>
  <si>
    <t>200010330651019</t>
  </si>
  <si>
    <t>200010330642934</t>
  </si>
  <si>
    <t>200010330643056</t>
  </si>
  <si>
    <t>200010330662972</t>
  </si>
  <si>
    <t>200010330665283</t>
  </si>
  <si>
    <t>200016100120236</t>
  </si>
  <si>
    <t>200010330663722</t>
  </si>
  <si>
    <t>200010330664048</t>
  </si>
  <si>
    <t>200010330664239</t>
  </si>
  <si>
    <t>200010330664695</t>
  </si>
  <si>
    <t>200010330664491</t>
  </si>
  <si>
    <t>200010330665212</t>
  </si>
  <si>
    <t>200010330668507</t>
  </si>
  <si>
    <t>200010330663120</t>
  </si>
  <si>
    <t>200010330665157</t>
  </si>
  <si>
    <t>200010330641485</t>
  </si>
  <si>
    <t>200010330662752</t>
  </si>
  <si>
    <t>200010330659956</t>
  </si>
  <si>
    <t>200010330664653</t>
  </si>
  <si>
    <t>200010330639659</t>
  </si>
  <si>
    <t>200010330639675</t>
  </si>
  <si>
    <t>200010330642963</t>
  </si>
  <si>
    <t>200010330650780</t>
  </si>
  <si>
    <t>200010330651462</t>
  </si>
  <si>
    <t>200010330651284</t>
  </si>
  <si>
    <t>200010330650528</t>
  </si>
  <si>
    <t>200010330651174</t>
  </si>
  <si>
    <t>200010330651080</t>
  </si>
  <si>
    <t>200010330651268</t>
  </si>
  <si>
    <t>200010330650735</t>
  </si>
  <si>
    <t>200010330665665</t>
  </si>
  <si>
    <t>200010330662927</t>
  </si>
  <si>
    <t>200010330663094</t>
  </si>
  <si>
    <t>200010330662671</t>
  </si>
  <si>
    <t>200010330663023</t>
  </si>
  <si>
    <t>200010330662998</t>
  </si>
  <si>
    <t>200010330662668</t>
  </si>
  <si>
    <t>200010330663104</t>
  </si>
  <si>
    <t>200010330662817</t>
  </si>
  <si>
    <t>200010330662574</t>
  </si>
  <si>
    <t>200010330650544</t>
  </si>
  <si>
    <t>200010330692573</t>
  </si>
  <si>
    <t>200010330643166</t>
  </si>
  <si>
    <t>200010330664187</t>
  </si>
  <si>
    <t>200010330639895</t>
  </si>
  <si>
    <t>200010330639866</t>
  </si>
  <si>
    <t>200010330640143</t>
  </si>
  <si>
    <t>200010330640240</t>
  </si>
  <si>
    <t>200010330639248</t>
  </si>
  <si>
    <t>200010330662545</t>
  </si>
  <si>
    <t>200010330651187</t>
  </si>
  <si>
    <t>200010330639277</t>
  </si>
  <si>
    <t>200010330643014</t>
  </si>
  <si>
    <t>200012320429911</t>
  </si>
  <si>
    <t>200010330640033</t>
  </si>
  <si>
    <t>200010330639112</t>
  </si>
  <si>
    <t>200010330233741</t>
  </si>
  <si>
    <t>200010330660178</t>
  </si>
  <si>
    <t>200010330659930</t>
  </si>
  <si>
    <t>200010330660071</t>
  </si>
  <si>
    <t>200010330659710</t>
  </si>
  <si>
    <t>200010330659804</t>
  </si>
  <si>
    <t>200011300567747</t>
  </si>
  <si>
    <t>200010330267254</t>
  </si>
  <si>
    <t>200010330660107</t>
  </si>
  <si>
    <t>200010330659943</t>
  </si>
  <si>
    <t>200010330682266</t>
  </si>
  <si>
    <t>200010330687766</t>
  </si>
  <si>
    <t>200010330687805</t>
  </si>
  <si>
    <t>200010330687821</t>
  </si>
  <si>
    <t>200010330692625</t>
  </si>
  <si>
    <t>200010330692612</t>
  </si>
  <si>
    <t>200010330639167</t>
  </si>
  <si>
    <t>200010330640101</t>
  </si>
  <si>
    <t>200011690062187</t>
  </si>
  <si>
    <t>200010330659723</t>
  </si>
  <si>
    <t>200012320477811</t>
  </si>
  <si>
    <t>200010330670320</t>
  </si>
  <si>
    <t>200010330640130</t>
  </si>
  <si>
    <t>200010330651394</t>
  </si>
  <si>
    <t>200010330651158</t>
  </si>
  <si>
    <t>200010330663667</t>
  </si>
  <si>
    <t>200010330664750</t>
  </si>
  <si>
    <t>200010330664572</t>
  </si>
  <si>
    <t>200010330664899</t>
  </si>
  <si>
    <t>200010330665542</t>
  </si>
  <si>
    <t>200010330651530</t>
  </si>
  <si>
    <t>200010330651307</t>
  </si>
  <si>
    <t>200010330651336</t>
  </si>
  <si>
    <t>200010330650845</t>
  </si>
  <si>
    <t>200010330650984</t>
  </si>
  <si>
    <t>200010330660301</t>
  </si>
  <si>
    <t>200010330659875</t>
  </si>
  <si>
    <t>200010330660136</t>
  </si>
  <si>
    <t>200010330663117</t>
  </si>
  <si>
    <t>200010330643137</t>
  </si>
  <si>
    <t>200010330643140</t>
  </si>
  <si>
    <t>200010330651598</t>
  </si>
  <si>
    <t>200010330643085</t>
  </si>
  <si>
    <t>200010330665746</t>
  </si>
  <si>
    <t>200010330650971</t>
  </si>
  <si>
    <t>200010330651271</t>
  </si>
  <si>
    <t>200010330651035</t>
  </si>
  <si>
    <t>200010330659820</t>
  </si>
  <si>
    <t>200010330659914</t>
  </si>
  <si>
    <t>200010330660055</t>
  </si>
  <si>
    <t>200010330659794</t>
  </si>
  <si>
    <t>200010330660097</t>
  </si>
  <si>
    <t>200010330687779</t>
  </si>
  <si>
    <t>00115079980</t>
  </si>
  <si>
    <t>200010330650874</t>
  </si>
  <si>
    <t>200010330639387</t>
  </si>
  <si>
    <t>200010330651064</t>
  </si>
  <si>
    <t>200010330663971</t>
  </si>
  <si>
    <t>200012320259136</t>
  </si>
  <si>
    <t>200010330664967</t>
  </si>
  <si>
    <t>200010330275055</t>
  </si>
  <si>
    <t>200010330687740</t>
  </si>
  <si>
    <t>00109976662</t>
  </si>
  <si>
    <t>200010330687818</t>
  </si>
  <si>
    <t>04701363956</t>
  </si>
  <si>
    <t>200010330642989</t>
  </si>
  <si>
    <t>200010330650489</t>
  </si>
  <si>
    <t>200010330659846</t>
  </si>
  <si>
    <t>200010330240873</t>
  </si>
  <si>
    <t>200010330665377</t>
  </si>
  <si>
    <t>200010330660042</t>
  </si>
  <si>
    <t>200010330659969</t>
  </si>
  <si>
    <t>200012320390668</t>
  </si>
  <si>
    <t>200010330665173</t>
  </si>
  <si>
    <t>200010330659817</t>
  </si>
  <si>
    <t>200010330659778</t>
  </si>
  <si>
    <t>200010330659749</t>
  </si>
  <si>
    <t>200010330665238</t>
  </si>
  <si>
    <t>200013300057503</t>
  </si>
  <si>
    <t>200010330660068</t>
  </si>
  <si>
    <t>200010330659888</t>
  </si>
  <si>
    <t>200010330665144</t>
  </si>
  <si>
    <t>200010330664349</t>
  </si>
  <si>
    <t>200010330664255</t>
  </si>
  <si>
    <t>200010330664792</t>
  </si>
  <si>
    <t>200010330665461</t>
  </si>
  <si>
    <t>200010330663641</t>
  </si>
  <si>
    <t>200010330664381</t>
  </si>
  <si>
    <t>200010330663997</t>
  </si>
  <si>
    <t>200010330665128</t>
  </si>
  <si>
    <t>200012800274700</t>
  </si>
  <si>
    <t>200010330664996</t>
  </si>
  <si>
    <t>200012800164250</t>
  </si>
  <si>
    <t>200010330664417</t>
  </si>
  <si>
    <t>200010330665021</t>
  </si>
  <si>
    <t>200010330664831</t>
  </si>
  <si>
    <t>200010330664734</t>
  </si>
  <si>
    <t>200010330665076</t>
  </si>
  <si>
    <t>200010330665089</t>
  </si>
  <si>
    <t>200010330665306</t>
  </si>
  <si>
    <t>200010330666321</t>
  </si>
  <si>
    <t>200010330650683</t>
  </si>
  <si>
    <t>200011690063267</t>
  </si>
  <si>
    <t>200010330687737</t>
  </si>
  <si>
    <t>200010330662794</t>
  </si>
  <si>
    <t>200010330663146</t>
  </si>
  <si>
    <t>200010330676751</t>
  </si>
  <si>
    <t>200012320430036</t>
  </si>
  <si>
    <t>200010330664941</t>
  </si>
  <si>
    <t>200012800144513</t>
  </si>
  <si>
    <t>200010330664307</t>
  </si>
  <si>
    <t>200010330664970</t>
  </si>
  <si>
    <t>200010330663968</t>
  </si>
  <si>
    <t>200010330668471</t>
  </si>
  <si>
    <t>200010330651297</t>
  </si>
  <si>
    <t>200010330650751</t>
  </si>
  <si>
    <t>200010330650706</t>
  </si>
  <si>
    <t>200010330650926</t>
  </si>
  <si>
    <t>200010330651352</t>
  </si>
  <si>
    <t>200010330650599</t>
  </si>
  <si>
    <t>200010330650573</t>
  </si>
  <si>
    <t>200010330650913</t>
  </si>
  <si>
    <t>200010330650748</t>
  </si>
  <si>
    <t>200010330650625</t>
  </si>
  <si>
    <t>200010330651006</t>
  </si>
  <si>
    <t>200010330664051</t>
  </si>
  <si>
    <t>200010330664585</t>
  </si>
  <si>
    <t>200010330664802</t>
  </si>
  <si>
    <t>200010330664475</t>
  </si>
  <si>
    <t>200010330664705</t>
  </si>
  <si>
    <t>200010330664527</t>
  </si>
  <si>
    <t>200010330666156</t>
  </si>
  <si>
    <t>200013300058269</t>
  </si>
  <si>
    <t>200010330662985</t>
  </si>
  <si>
    <t>200010330663816</t>
  </si>
  <si>
    <t>200010330663874</t>
  </si>
  <si>
    <t>200010330664035</t>
  </si>
  <si>
    <t>200010330663939</t>
  </si>
  <si>
    <t>200010330664501</t>
  </si>
  <si>
    <t>200010330665474</t>
  </si>
  <si>
    <t>200010330664624</t>
  </si>
  <si>
    <t>200010330665225</t>
  </si>
  <si>
    <t>200010330664718</t>
  </si>
  <si>
    <t>200010330664569</t>
  </si>
  <si>
    <t>200010330664556</t>
  </si>
  <si>
    <t>200010330664271</t>
  </si>
  <si>
    <t>200010330665364</t>
  </si>
  <si>
    <t>200010330665445</t>
  </si>
  <si>
    <t>200010330665186</t>
  </si>
  <si>
    <t>200010330663777</t>
  </si>
  <si>
    <t>200010330664912</t>
  </si>
  <si>
    <t>200010330664666</t>
  </si>
  <si>
    <t>200010330665092</t>
  </si>
  <si>
    <t>200010330664129</t>
  </si>
  <si>
    <t>200010330665050</t>
  </si>
  <si>
    <t>200010330663683</t>
  </si>
  <si>
    <t>200010330665652</t>
  </si>
  <si>
    <t>200010330664637</t>
  </si>
  <si>
    <t>200012320307444</t>
  </si>
  <si>
    <t>200010330664488</t>
  </si>
  <si>
    <t>200010330665393</t>
  </si>
  <si>
    <t>200010330664983</t>
  </si>
  <si>
    <t>200010330665429</t>
  </si>
  <si>
    <t>200010330664006</t>
  </si>
  <si>
    <t>200010330664925</t>
  </si>
  <si>
    <t>200010330665348</t>
  </si>
  <si>
    <t>200010330663858</t>
  </si>
  <si>
    <t>200010330663829</t>
  </si>
  <si>
    <t>200010330676900</t>
  </si>
  <si>
    <t>200010330676887</t>
  </si>
  <si>
    <t>200010330676874</t>
  </si>
  <si>
    <t>200016100126308</t>
  </si>
  <si>
    <t>200010330684510</t>
  </si>
  <si>
    <t>200010330692609</t>
  </si>
  <si>
    <t>200010330692557</t>
  </si>
  <si>
    <t>200013300058421</t>
  </si>
  <si>
    <t>200010330676955</t>
  </si>
  <si>
    <t>200010330659972</t>
  </si>
  <si>
    <t>200010330640088</t>
  </si>
  <si>
    <t>200010330639235</t>
  </si>
  <si>
    <t>200010330640415</t>
  </si>
  <si>
    <t>200010330639280</t>
  </si>
  <si>
    <t>200010330639617</t>
  </si>
  <si>
    <t>200010330640198</t>
  </si>
  <si>
    <t>200010330639455</t>
  </si>
  <si>
    <t>200010330639947</t>
  </si>
  <si>
    <t>200010330639510</t>
  </si>
  <si>
    <t>200010330640363</t>
  </si>
  <si>
    <t>200010330640062</t>
  </si>
  <si>
    <t>200010330639374</t>
  </si>
  <si>
    <t>200010330640392</t>
  </si>
  <si>
    <t>200010330639316</t>
  </si>
  <si>
    <t>200010330640224</t>
  </si>
  <si>
    <t>200010330640046</t>
  </si>
  <si>
    <t>200010330640321</t>
  </si>
  <si>
    <t>200010330642772</t>
  </si>
  <si>
    <t>200010330639646</t>
  </si>
  <si>
    <t>200010330640017</t>
  </si>
  <si>
    <t>200010330639361</t>
  </si>
  <si>
    <t>200010330639581</t>
  </si>
  <si>
    <t>200010330639701</t>
  </si>
  <si>
    <t>200010330640389</t>
  </si>
  <si>
    <t>200010330640402</t>
  </si>
  <si>
    <t>200010330639756</t>
  </si>
  <si>
    <t>200010330640237</t>
  </si>
  <si>
    <t>200010330640282</t>
  </si>
  <si>
    <t>200010330665636</t>
  </si>
  <si>
    <t>200010330672519</t>
  </si>
  <si>
    <t>200010330676832</t>
  </si>
  <si>
    <t>200010330676793</t>
  </si>
  <si>
    <t>200010330676926</t>
  </si>
  <si>
    <t>200010330676971</t>
  </si>
  <si>
    <t>200010330676968</t>
  </si>
  <si>
    <t>200010330678283</t>
  </si>
  <si>
    <t>200010330678296</t>
  </si>
  <si>
    <t>200010330678306</t>
  </si>
  <si>
    <t>200010330682839</t>
  </si>
  <si>
    <t>200010330665254</t>
  </si>
  <si>
    <t>200010330664459</t>
  </si>
  <si>
    <t>200010330664019</t>
  </si>
  <si>
    <t>200012320280228</t>
  </si>
  <si>
    <t>200010330663696</t>
  </si>
  <si>
    <t>200010330662891</t>
  </si>
  <si>
    <t>200010330665607</t>
  </si>
  <si>
    <t>200010330664284</t>
  </si>
  <si>
    <t>200010330665649</t>
  </si>
  <si>
    <t>200010330664954</t>
  </si>
  <si>
    <t>200015800224433</t>
  </si>
  <si>
    <t>200010330664789</t>
  </si>
  <si>
    <t>200010330665018</t>
  </si>
  <si>
    <t>200010330662846</t>
  </si>
  <si>
    <t>200010330664886</t>
  </si>
  <si>
    <t>200010330668594</t>
  </si>
  <si>
    <t>200010330668604</t>
  </si>
  <si>
    <t>200010330676890</t>
  </si>
  <si>
    <t>200010330676942</t>
  </si>
  <si>
    <t>200010330676913</t>
  </si>
  <si>
    <t>200010301840007</t>
  </si>
  <si>
    <t>200010330663751</t>
  </si>
  <si>
    <t>200010330664763</t>
  </si>
  <si>
    <t>200010330663832</t>
  </si>
  <si>
    <t>200010330664640</t>
  </si>
  <si>
    <t>200010330665322</t>
  </si>
  <si>
    <t>200010330663764</t>
  </si>
  <si>
    <t>200010330672522</t>
  </si>
  <si>
    <t>200010330665610</t>
  </si>
  <si>
    <t>200010330664776</t>
  </si>
  <si>
    <t>200010330665568</t>
  </si>
  <si>
    <t>200010330664909</t>
  </si>
  <si>
    <t>200010330665487</t>
  </si>
  <si>
    <t>200010330665047</t>
  </si>
  <si>
    <t>200010330665490</t>
  </si>
  <si>
    <t>200010330665555</t>
  </si>
  <si>
    <t>200010330664174</t>
  </si>
  <si>
    <t>200012320486161</t>
  </si>
  <si>
    <t>200012800163235</t>
  </si>
  <si>
    <t>200010330665597</t>
  </si>
  <si>
    <t>200010330665034</t>
  </si>
  <si>
    <t>200010330684374</t>
  </si>
  <si>
    <t>00103324117</t>
  </si>
  <si>
    <t>200010330673563</t>
  </si>
  <si>
    <t>200010330665296</t>
  </si>
  <si>
    <t>200010330639921</t>
  </si>
  <si>
    <t>200010330639484</t>
  </si>
  <si>
    <t>200010330650641</t>
  </si>
  <si>
    <t>200010330663748</t>
  </si>
  <si>
    <t>200010330639028</t>
  </si>
  <si>
    <t>200010330639882</t>
  </si>
  <si>
    <t>200010330639772</t>
  </si>
  <si>
    <t>200010330644958</t>
  </si>
  <si>
    <t>200010330642879</t>
  </si>
  <si>
    <t>200010330665403</t>
  </si>
  <si>
    <t>200010330664721</t>
  </si>
  <si>
    <t>200010330665209</t>
  </si>
  <si>
    <t>200010330665131</t>
  </si>
  <si>
    <t>200010330665063</t>
  </si>
  <si>
    <t>200015800229687</t>
  </si>
  <si>
    <t>200010330663735</t>
  </si>
  <si>
    <t>200010330665102</t>
  </si>
  <si>
    <t>200010330665720</t>
  </si>
  <si>
    <t>200010330664132</t>
  </si>
  <si>
    <t>200010330664297</t>
  </si>
  <si>
    <t>200010330664815</t>
  </si>
  <si>
    <t>200010330664420</t>
  </si>
  <si>
    <t>200010330664608</t>
  </si>
  <si>
    <t>200010330664530</t>
  </si>
  <si>
    <t>200010330664394</t>
  </si>
  <si>
    <t>200010330664080</t>
  </si>
  <si>
    <t>200010330664844</t>
  </si>
  <si>
    <t>200010330664093</t>
  </si>
  <si>
    <t>200010330663638</t>
  </si>
  <si>
    <t>200010330664336</t>
  </si>
  <si>
    <t>200010330650997</t>
  </si>
  <si>
    <t>200010330638948</t>
  </si>
  <si>
    <t>200010330676722</t>
  </si>
  <si>
    <t>200010330642866</t>
  </si>
  <si>
    <t>200010330643344</t>
  </si>
  <si>
    <t>200010330676748</t>
  </si>
  <si>
    <t>200010330676816</t>
  </si>
  <si>
    <t>200010330650832</t>
  </si>
  <si>
    <t>200010330664352</t>
  </si>
  <si>
    <t>200013200187499</t>
  </si>
  <si>
    <t>200010330659891</t>
  </si>
  <si>
    <t>200010330664611</t>
  </si>
  <si>
    <t>200010330665678</t>
  </si>
  <si>
    <t>200010330660149</t>
  </si>
  <si>
    <t>200010330663803</t>
  </si>
  <si>
    <t>200010330664860</t>
  </si>
  <si>
    <t>200010330663861</t>
  </si>
  <si>
    <t>200010330664226</t>
  </si>
  <si>
    <t>200010330664404</t>
  </si>
  <si>
    <t>200010301368466</t>
  </si>
  <si>
    <t>200010330670359</t>
  </si>
  <si>
    <t>200010330664857</t>
  </si>
  <si>
    <t>200010330665267</t>
  </si>
  <si>
    <t>200012401334157</t>
  </si>
  <si>
    <t>200010330664103</t>
  </si>
  <si>
    <t>200010330686958</t>
  </si>
  <si>
    <t>40221233295</t>
  </si>
  <si>
    <t>200010330664679</t>
  </si>
  <si>
    <t>200012401004322</t>
  </si>
  <si>
    <t>200010330642921</t>
  </si>
  <si>
    <t>200010330639798</t>
  </si>
  <si>
    <t>200010330650722</t>
  </si>
  <si>
    <t>200010330663887</t>
  </si>
  <si>
    <t>200010330650696</t>
  </si>
  <si>
    <t>200010330650502</t>
  </si>
  <si>
    <t>200010330650861</t>
  </si>
  <si>
    <t>200010330651145</t>
  </si>
  <si>
    <t>200010330651378</t>
  </si>
  <si>
    <t>200010330662820</t>
  </si>
  <si>
    <t>200010330662859</t>
  </si>
  <si>
    <t>200010330662561</t>
  </si>
  <si>
    <t>200010330662655</t>
  </si>
  <si>
    <t>200010330662684</t>
  </si>
  <si>
    <t>200010330662930</t>
  </si>
  <si>
    <t>200010330682282</t>
  </si>
  <si>
    <t>200010330651116</t>
  </si>
  <si>
    <t>200010330639439</t>
  </si>
  <si>
    <t>200010330662875</t>
  </si>
  <si>
    <t>200010330643218</t>
  </si>
  <si>
    <t>200010330639785</t>
  </si>
  <si>
    <t>200010330639688</t>
  </si>
  <si>
    <t>200010330639730</t>
  </si>
  <si>
    <t>200010330662749</t>
  </si>
  <si>
    <t>200010330639604</t>
  </si>
  <si>
    <t>200010330639471</t>
  </si>
  <si>
    <t>200010330639769</t>
  </si>
  <si>
    <t>200010330643205</t>
  </si>
  <si>
    <t>200010330650939</t>
  </si>
  <si>
    <t>200010330639523</t>
  </si>
  <si>
    <t>200010330664077</t>
  </si>
  <si>
    <t>200010330662914</t>
  </si>
  <si>
    <t>200010330661627</t>
  </si>
  <si>
    <t>200010330663007</t>
  </si>
  <si>
    <t>200010330663049</t>
  </si>
  <si>
    <t>200010330662723</t>
  </si>
  <si>
    <t>200010330663081</t>
  </si>
  <si>
    <t>200010330662833</t>
  </si>
  <si>
    <t>200010330663065</t>
  </si>
  <si>
    <t>200010330651514</t>
  </si>
  <si>
    <t>200010330650858</t>
  </si>
  <si>
    <t>200010330662956</t>
  </si>
  <si>
    <t>200010330650560</t>
  </si>
  <si>
    <t>200010330665681</t>
  </si>
  <si>
    <t>200010330664747</t>
  </si>
  <si>
    <t>200010330665160</t>
  </si>
  <si>
    <t>200010330639073</t>
  </si>
  <si>
    <t>200010330639620</t>
  </si>
  <si>
    <t>200010330639633</t>
  </si>
  <si>
    <t>200010330639837</t>
  </si>
  <si>
    <t>200010330640185</t>
  </si>
  <si>
    <t>200010330643027</t>
  </si>
  <si>
    <t>200010330643250</t>
  </si>
  <si>
    <t>200010330640169</t>
  </si>
  <si>
    <t>200010330642882</t>
  </si>
  <si>
    <t>200010330643292</t>
  </si>
  <si>
    <t>200010330650638</t>
  </si>
  <si>
    <t>200010330650557</t>
  </si>
  <si>
    <t>200010330650654</t>
  </si>
  <si>
    <t>200010330650609</t>
  </si>
  <si>
    <t>200010330665717</t>
  </si>
  <si>
    <t>200010330663984</t>
  </si>
  <si>
    <t>200010330663942</t>
  </si>
  <si>
    <t>200010330665733</t>
  </si>
  <si>
    <t>200010330664268</t>
  </si>
  <si>
    <t>200010330662943</t>
  </si>
  <si>
    <t>200010330662600</t>
  </si>
  <si>
    <t>200010330662901</t>
  </si>
  <si>
    <t>200010330662778</t>
  </si>
  <si>
    <t>200010330662558</t>
  </si>
  <si>
    <t>200010330662590</t>
  </si>
  <si>
    <t>200010330662969</t>
  </si>
  <si>
    <t>200010330662697</t>
  </si>
  <si>
    <t>200010330668497</t>
  </si>
  <si>
    <t>200010330672506</t>
  </si>
  <si>
    <t>200010330668552</t>
  </si>
  <si>
    <t>200010330668578</t>
  </si>
  <si>
    <t>200010330676777</t>
  </si>
  <si>
    <t>200010330676735</t>
  </si>
  <si>
    <t>200010330676803</t>
  </si>
  <si>
    <t>200010330663845</t>
  </si>
  <si>
    <t>AUXILIAR DE CREDITO</t>
  </si>
  <si>
    <t>Sueldo Cotixable Tasa de Riesgo</t>
  </si>
  <si>
    <t>Riesgo Laboral segúnTSS 1.20%</t>
  </si>
  <si>
    <t>224-0067121-4</t>
  </si>
  <si>
    <t>MADELIN ALEXANDER MENDEZ DE LA CRUZ</t>
  </si>
  <si>
    <t>SANTO GONZALEZ</t>
  </si>
  <si>
    <t>018-0013374-4</t>
  </si>
  <si>
    <t>MARTIN ANTONIO FERRERAS CUEVAS</t>
  </si>
  <si>
    <t>001-1018995-8</t>
  </si>
  <si>
    <t>RAMON MONTERO DIAZ</t>
  </si>
  <si>
    <t>040-0001179-3</t>
  </si>
  <si>
    <t>MARIA MERCEDES RIVERA MATIAS</t>
  </si>
  <si>
    <t>UNICE LANTIGUA FRANCISCO</t>
  </si>
  <si>
    <t>TANIA CHOVET BRITO</t>
  </si>
  <si>
    <t>Contrib. Aporte Patronal 7.09%</t>
  </si>
  <si>
    <t>AFP PENSCION</t>
  </si>
  <si>
    <t>SEGURO DEPENDIENTE</t>
  </si>
  <si>
    <t>NETO A PAGAR</t>
  </si>
  <si>
    <t>225-0071217-3</t>
  </si>
  <si>
    <t>GENESIS DOMINGUEZ GARCIA</t>
  </si>
  <si>
    <t>001-1001195-4</t>
  </si>
  <si>
    <t>MODISTA</t>
  </si>
  <si>
    <t>DEISIS MARIA MENDEZ SEGURA</t>
  </si>
  <si>
    <t>223-0124047-3</t>
  </si>
  <si>
    <t>LEUIS ANTONIO DE LOS SANTOS LEOCADIO</t>
  </si>
  <si>
    <t>160-0000371-1</t>
  </si>
  <si>
    <t>ANGELA MARIA FELIZ GOMEZ</t>
  </si>
  <si>
    <t>001-1126055-0</t>
  </si>
  <si>
    <t>SUMMER LUIS NAUT SUBERVI</t>
  </si>
  <si>
    <t>200010330108012</t>
  </si>
  <si>
    <t>200010330107482</t>
  </si>
  <si>
    <t>200010330699848</t>
  </si>
  <si>
    <t>200010330706003</t>
  </si>
  <si>
    <t>200010330705994</t>
  </si>
  <si>
    <t>200010330705981</t>
  </si>
  <si>
    <t>200010330706016</t>
  </si>
  <si>
    <t>200010330692544</t>
  </si>
  <si>
    <t>200010330692528</t>
  </si>
  <si>
    <t>200010330692641</t>
  </si>
  <si>
    <t>200010330692586</t>
  </si>
  <si>
    <t>200010330692599</t>
  </si>
  <si>
    <t>200010330692638</t>
  </si>
  <si>
    <t>200010330692654</t>
  </si>
  <si>
    <t>200010330692667</t>
  </si>
  <si>
    <t>200010330687863</t>
  </si>
  <si>
    <t>TOTAL DESCUENTOS</t>
  </si>
  <si>
    <t>200010330715502</t>
  </si>
  <si>
    <t>200010330715544</t>
  </si>
  <si>
    <t>200010330715492</t>
  </si>
  <si>
    <t>200010330715531</t>
  </si>
  <si>
    <t>200010330715528</t>
  </si>
  <si>
    <t>GERENTE DE IMAGEN Y RADIOLOGIA</t>
  </si>
  <si>
    <t>001-1720231-7</t>
  </si>
  <si>
    <t>YOMAIRA MARGARITA BERIGUETE VARELA</t>
  </si>
  <si>
    <t>402-2438267-7</t>
  </si>
  <si>
    <t>JUAN GRAVIER DECENA PEREZ</t>
  </si>
  <si>
    <t>LIC. JOSE ROSARIO</t>
  </si>
  <si>
    <t>SUB-DIRECTOR PLANIFICACION Y CONOCIMIENTO</t>
  </si>
  <si>
    <t>ENILDA JEANNETTE SANCHEZ REYES</t>
  </si>
  <si>
    <t>FRANCIA ALBANIA SANCHEZ</t>
  </si>
  <si>
    <t xml:space="preserve"> SERVICIOS MEDICOS</t>
  </si>
  <si>
    <t>001-1933704-6</t>
  </si>
  <si>
    <t>JORGE FRANCISCO NUÑEZ CRUZADO</t>
  </si>
  <si>
    <t>001-0796618-6</t>
  </si>
  <si>
    <t>FAUSTO ALMONTE PEREZ</t>
  </si>
  <si>
    <t>CHOFER DE LA DIRECCION</t>
  </si>
  <si>
    <t>001-1145252-0</t>
  </si>
  <si>
    <t>SANDRA RIVAS FERRERAS</t>
  </si>
  <si>
    <t>001-0634851-9</t>
  </si>
  <si>
    <t>225-0000335-9</t>
  </si>
  <si>
    <t>MENKI ALEXANDRA MAMBRU SOSA</t>
  </si>
  <si>
    <t>MEDICO UROLOGO</t>
  </si>
  <si>
    <t>MEDICO DE BANCO DE SANGRE</t>
  </si>
  <si>
    <t>ALTAGRACIA ESTHER TEJADA REYES</t>
  </si>
  <si>
    <t>ALTAGRACIA ENCARNACION</t>
  </si>
  <si>
    <t>CONCEPCION GEORGINA ESPINAL ALMONTE</t>
  </si>
  <si>
    <t>YONATAN ALEXANDER CASTRO TORIBIO</t>
  </si>
  <si>
    <t>225-0072166-1</t>
  </si>
  <si>
    <t>ELIEZER DAVINSON NIEVES DELGADO</t>
  </si>
  <si>
    <t>GILBERTO JOSE DEL ORBE HERNANDEZ</t>
  </si>
  <si>
    <t>ENCARGADA DE ARO</t>
  </si>
  <si>
    <t>COODINADOR DE FARMACIA</t>
  </si>
  <si>
    <t>SUPERVISORA DE COCINA</t>
  </si>
  <si>
    <t>FLEBOTOMISTA</t>
  </si>
  <si>
    <t>AUX. DE EPIDEMIOLOGIA</t>
  </si>
  <si>
    <t xml:space="preserve">SUB-TOTAL </t>
  </si>
  <si>
    <t>GERENCIA DE SERVICIO SOCIAL</t>
  </si>
  <si>
    <t>GERENCIA DE LIBRE ACCESO A LA INFORMACION</t>
  </si>
  <si>
    <t>GERENCIA DE RELACIONES PUBLICAS</t>
  </si>
  <si>
    <t>GERENCIA DE ASESORIA LEGAL</t>
  </si>
  <si>
    <t>GERENCIA DE ATENCION AL USUARIO</t>
  </si>
  <si>
    <t>GERENCIA DE TECNOLOGIA</t>
  </si>
  <si>
    <t>GERENECIA DE EPIDEMIOLOGIA</t>
  </si>
  <si>
    <t>GERENCIA DE MONITOREO Y EVALUACION</t>
  </si>
  <si>
    <t>GERENCIA DE CONTABILIDAD</t>
  </si>
  <si>
    <t>GERENCIA DE TESORERIA</t>
  </si>
  <si>
    <t>GERENCIA DE COMPRA</t>
  </si>
  <si>
    <t>GERENCIA DE FACTURACION</t>
  </si>
  <si>
    <t>SUB-TOTAL</t>
  </si>
  <si>
    <t>GERENCIA DE RECLUTAMIENTO Y SELECCIÓN</t>
  </si>
  <si>
    <t>GERENCIA DE CAPACITACION</t>
  </si>
  <si>
    <t>SUB-DIRECCION MEDICA</t>
  </si>
  <si>
    <t>GERENCIA SALUD MENTAL</t>
  </si>
  <si>
    <t>GERENCIA DE RADIOLOGIA E IMAGEN</t>
  </si>
  <si>
    <t>GERENCIA DE ANESTESIOLOGIA</t>
  </si>
  <si>
    <t>GERENCIA DE EMERGERCIA Y URGENCIA</t>
  </si>
  <si>
    <t>GERENCIA DE NEONATOLOGIA</t>
  </si>
  <si>
    <t>SUB-TOTAL GERENCIA DE MEDICINA INTERNA</t>
  </si>
  <si>
    <t xml:space="preserve">GERENCIA DE UNIDAD ATENCION CRITICA </t>
  </si>
  <si>
    <t>GERENCIA DE SERV. QUIRURGICOS Y ESPECIALIDADES</t>
  </si>
  <si>
    <t>GERENCIA DE ENFERMERIA</t>
  </si>
  <si>
    <t>GERENCIA DE LABORATORIO</t>
  </si>
  <si>
    <t>GERENCIA DE ANATOMIA PATOLOGICA</t>
  </si>
  <si>
    <t xml:space="preserve">GERENCIA FARMACIA </t>
  </si>
  <si>
    <t>GERENCIA DE ALIMENTACION</t>
  </si>
  <si>
    <t>GERENCIA DE MANTENIMIENTO</t>
  </si>
  <si>
    <t>GERENCIA DE LAVANDERIA</t>
  </si>
  <si>
    <t>GERENCIA DE LIMPIEZA</t>
  </si>
  <si>
    <t>SECILIA GARCIA MORILLO</t>
  </si>
  <si>
    <t>SUPERVISORA DE FACTURACION</t>
  </si>
  <si>
    <t>AUDITADO POR:</t>
  </si>
  <si>
    <t>AUXILAR DE ENFERMERIA</t>
  </si>
  <si>
    <t>TRABAJADORA SOCIAL</t>
  </si>
  <si>
    <t>Saldo a Favor</t>
  </si>
  <si>
    <t>NOMINA DE IGUALAS</t>
  </si>
  <si>
    <t>001-1357208-5</t>
  </si>
  <si>
    <t>IVONNE ALT. CABRAL PACHECO</t>
  </si>
  <si>
    <t>225-0032305-4</t>
  </si>
  <si>
    <t>MARIA DEL CARMEN DE LA CRUZ MEDINA</t>
  </si>
  <si>
    <t>001-1505186-4</t>
  </si>
  <si>
    <t>GERENCIA DE SEGURIDAD</t>
  </si>
  <si>
    <t>SECRETARIA DE LEGAL</t>
  </si>
  <si>
    <t>001-0539629-5</t>
  </si>
  <si>
    <t>OCTAVIA DISLA VALERIO</t>
  </si>
  <si>
    <t>001-1491522-6</t>
  </si>
  <si>
    <t>IVELISSE DEL ORBE</t>
  </si>
  <si>
    <t>SECRETARIA DE COORDINACION ACADEMICA</t>
  </si>
  <si>
    <t>001-1754022-9</t>
  </si>
  <si>
    <t>ROSA AUSTRIA BAUTISTA AGUINO</t>
  </si>
  <si>
    <t>001-0945847-1</t>
  </si>
  <si>
    <t>ROBERTO PAREDES</t>
  </si>
  <si>
    <t>001-1136354-5</t>
  </si>
  <si>
    <t>FRANCISCO AMAURY DISLA LOPEZ</t>
  </si>
  <si>
    <t>227-0003073-1</t>
  </si>
  <si>
    <t>ADONIS MANUEL CASTILLO</t>
  </si>
  <si>
    <t>002-0074496-9</t>
  </si>
  <si>
    <t>XIOMARA TEJEDA</t>
  </si>
  <si>
    <t>DIORALMA CORALINA MENDEZ PEÑA</t>
  </si>
  <si>
    <t>078-0007973-8</t>
  </si>
  <si>
    <t>BENICE ANYOLINA FERRERAS MATOS</t>
  </si>
  <si>
    <t>GERENTE DE LEGAL</t>
  </si>
  <si>
    <t>AUXILIAR DE IMAGEN</t>
  </si>
  <si>
    <t>ENCARGADA CONSULTA MEDICA</t>
  </si>
  <si>
    <t>MEDICO GINECOLOGO ENDOCRINOLOGO</t>
  </si>
  <si>
    <t>GERENCIA DE GINECOLOGIA Y OBSTETRICIA</t>
  </si>
  <si>
    <t>AUXILIAR DE SERVICIO SOCIAL</t>
  </si>
  <si>
    <t>ENFERMERA DOCENTE</t>
  </si>
  <si>
    <t>ENCARGADA BLOQUE QUIRURGICO</t>
  </si>
  <si>
    <t>ENCARGADA DE REGISTRO Y CONTROL</t>
  </si>
  <si>
    <t>SECRETARIA DE  GINECOLOGIA Y OBSTETRICIA</t>
  </si>
  <si>
    <t>001-1288245-1</t>
  </si>
  <si>
    <t>MARIELY DURAN BAEZ</t>
  </si>
  <si>
    <t>MEDICO INTERNISTA</t>
  </si>
  <si>
    <t>AUX. RECURSOS HUMANOS</t>
  </si>
  <si>
    <t>225-0053032-8</t>
  </si>
  <si>
    <t>MARLENE PAOLA CASTILLO GUZMAN</t>
  </si>
  <si>
    <t>225-0030416-1</t>
  </si>
  <si>
    <t>CRISTINA MEJIA EVANGELISTA</t>
  </si>
  <si>
    <t>225-0079381-9</t>
  </si>
  <si>
    <t>RAMON DE LA CRUZ MERCEDES</t>
  </si>
  <si>
    <t>COORDINADOR DE SEGURIDAD</t>
  </si>
  <si>
    <t>018-0054175-5</t>
  </si>
  <si>
    <t>DILENNY PEREZ RAMIREZ</t>
  </si>
  <si>
    <t>048-0062616-2</t>
  </si>
  <si>
    <t xml:space="preserve">MAGDALENA ROBLES PEGUERO </t>
  </si>
  <si>
    <t>001-1438052-0</t>
  </si>
  <si>
    <t>ANTONY  VARGAS ESPINAL</t>
  </si>
  <si>
    <t>001-1235005-3</t>
  </si>
  <si>
    <t>ROSAYNA SANTANA VARGAS</t>
  </si>
  <si>
    <t>223-0039723-3</t>
  </si>
  <si>
    <t>MILDRED MARGARITA SANCHEZ PEREZ</t>
  </si>
  <si>
    <t>001-1687868-7</t>
  </si>
  <si>
    <t>EVELYN NAIROBY SANTOS CABRAL</t>
  </si>
  <si>
    <t>402-2267951-2</t>
  </si>
  <si>
    <t>IBANEZ MARGARITA PIÑA PEREZ</t>
  </si>
  <si>
    <t>WINYEL MELANI TEJADA HICIANO</t>
  </si>
  <si>
    <t>MANUEL DE JESUS GIRON ORTIZ</t>
  </si>
  <si>
    <t>YARIDIS PEÑA DE REYES</t>
  </si>
  <si>
    <t>_________________________________________</t>
  </si>
  <si>
    <t>SEXO</t>
  </si>
  <si>
    <t>FECHA</t>
  </si>
  <si>
    <t>EDAD</t>
  </si>
  <si>
    <t>F</t>
  </si>
  <si>
    <t>M</t>
  </si>
  <si>
    <t xml:space="preserve">M </t>
  </si>
  <si>
    <t>ORLANDO REYES VOLQUEZ</t>
  </si>
  <si>
    <t>Credito por Enfermedad Comun</t>
  </si>
  <si>
    <t>VIELKA CABRERA MORMOLEJOS</t>
  </si>
  <si>
    <t>______________________________________</t>
  </si>
  <si>
    <t>08700178182</t>
  </si>
  <si>
    <t>00101598787</t>
  </si>
  <si>
    <t>07000044912</t>
  </si>
  <si>
    <t>00103635140</t>
  </si>
  <si>
    <t>00113756266</t>
  </si>
  <si>
    <t>00117014225</t>
  </si>
  <si>
    <t>00109213066</t>
  </si>
  <si>
    <t>00114113426</t>
  </si>
  <si>
    <t>04600321428</t>
  </si>
  <si>
    <t>08700195046</t>
  </si>
  <si>
    <t>00109777771</t>
  </si>
  <si>
    <t>00114271836</t>
  </si>
  <si>
    <t>00110019387</t>
  </si>
  <si>
    <t>00115815607</t>
  </si>
  <si>
    <t>00105946628</t>
  </si>
  <si>
    <t>05601405722</t>
  </si>
  <si>
    <t>00106159270</t>
  </si>
  <si>
    <t>00101872968</t>
  </si>
  <si>
    <t>00500144019</t>
  </si>
  <si>
    <t>00115641185</t>
  </si>
  <si>
    <t>00114817273</t>
  </si>
  <si>
    <t>00116439910</t>
  </si>
  <si>
    <t>05500198949</t>
  </si>
  <si>
    <t>00104171129</t>
  </si>
  <si>
    <t>00105096424</t>
  </si>
  <si>
    <t>00102194297</t>
  </si>
  <si>
    <t>00108100850</t>
  </si>
  <si>
    <t>00103931473</t>
  </si>
  <si>
    <t>00102524899</t>
  </si>
  <si>
    <t>00109834812</t>
  </si>
  <si>
    <t>01200829032</t>
  </si>
  <si>
    <t>00106196967</t>
  </si>
  <si>
    <t>01600120230</t>
  </si>
  <si>
    <t>00109536029</t>
  </si>
  <si>
    <t>00118871938</t>
  </si>
  <si>
    <t>00109611962</t>
  </si>
  <si>
    <t>08700026340</t>
  </si>
  <si>
    <t>00108389552</t>
  </si>
  <si>
    <t>00114079353</t>
  </si>
  <si>
    <t>08700125985</t>
  </si>
  <si>
    <t>00112326822</t>
  </si>
  <si>
    <t>00116687435</t>
  </si>
  <si>
    <t>11100002234</t>
  </si>
  <si>
    <t>00113086367</t>
  </si>
  <si>
    <t>00117128108</t>
  </si>
  <si>
    <t>00112968698</t>
  </si>
  <si>
    <t>01900134543</t>
  </si>
  <si>
    <t>00116214495</t>
  </si>
  <si>
    <t>01100046414</t>
  </si>
  <si>
    <t>00107378564</t>
  </si>
  <si>
    <t>00113624381</t>
  </si>
  <si>
    <t>00106197536</t>
  </si>
  <si>
    <t>00109957159</t>
  </si>
  <si>
    <t>00116022641</t>
  </si>
  <si>
    <t>00110950680</t>
  </si>
  <si>
    <t>00105854624</t>
  </si>
  <si>
    <t>00104085824</t>
  </si>
  <si>
    <t>00107382020</t>
  </si>
  <si>
    <t>00115356792</t>
  </si>
  <si>
    <t>00105907075</t>
  </si>
  <si>
    <t>00110502655</t>
  </si>
  <si>
    <t>01100096492</t>
  </si>
  <si>
    <t>00107382210</t>
  </si>
  <si>
    <t>00110436771</t>
  </si>
  <si>
    <t>00112783709</t>
  </si>
  <si>
    <t>00106133606</t>
  </si>
  <si>
    <t>00108418195</t>
  </si>
  <si>
    <t>00104094537</t>
  </si>
  <si>
    <t>00108099862</t>
  </si>
  <si>
    <t>00112684303</t>
  </si>
  <si>
    <t>00102781333</t>
  </si>
  <si>
    <t>00108205816</t>
  </si>
  <si>
    <t>00114785314</t>
  </si>
  <si>
    <t>00109337972</t>
  </si>
  <si>
    <t>00104935804</t>
  </si>
  <si>
    <t>00104951918</t>
  </si>
  <si>
    <t>00110734779</t>
  </si>
  <si>
    <t>00113585244</t>
  </si>
  <si>
    <t>00119072924</t>
  </si>
  <si>
    <t>00112486501</t>
  </si>
  <si>
    <t>00108098310</t>
  </si>
  <si>
    <t>00115229874</t>
  </si>
  <si>
    <t>00116044041</t>
  </si>
  <si>
    <t>00109030486</t>
  </si>
  <si>
    <t>00106121460</t>
  </si>
  <si>
    <t>01900174945</t>
  </si>
  <si>
    <t>00105183057</t>
  </si>
  <si>
    <t>00106210040</t>
  </si>
  <si>
    <t>00109546184</t>
  </si>
  <si>
    <t>00110142569</t>
  </si>
  <si>
    <t>00115894925</t>
  </si>
  <si>
    <t>00113035174</t>
  </si>
  <si>
    <t>00104307152</t>
  </si>
  <si>
    <t>00113892913</t>
  </si>
  <si>
    <t>00103017596</t>
  </si>
  <si>
    <t>00109901173</t>
  </si>
  <si>
    <t>00108973223</t>
  </si>
  <si>
    <t>00111093514</t>
  </si>
  <si>
    <t>00106323470</t>
  </si>
  <si>
    <t>00114145311</t>
  </si>
  <si>
    <t>00115504540</t>
  </si>
  <si>
    <t>00116431388</t>
  </si>
  <si>
    <t>00117820035</t>
  </si>
  <si>
    <t>00108802406</t>
  </si>
  <si>
    <t>00116455437</t>
  </si>
  <si>
    <t>00103987962</t>
  </si>
  <si>
    <t>00111812806</t>
  </si>
  <si>
    <t>00111153219</t>
  </si>
  <si>
    <t>00114164882</t>
  </si>
  <si>
    <t>00112999339</t>
  </si>
  <si>
    <t>00108967514</t>
  </si>
  <si>
    <t>01900177450</t>
  </si>
  <si>
    <t>01900180355</t>
  </si>
  <si>
    <t>00100578764</t>
  </si>
  <si>
    <t>00102630464</t>
  </si>
  <si>
    <t>00100764026</t>
  </si>
  <si>
    <t>01800305243</t>
  </si>
  <si>
    <t>00100024454</t>
  </si>
  <si>
    <t>00115477812</t>
  </si>
  <si>
    <t>00116409681</t>
  </si>
  <si>
    <t>00115393373</t>
  </si>
  <si>
    <t>00108049107</t>
  </si>
  <si>
    <t>00111794020</t>
  </si>
  <si>
    <t>00116178559</t>
  </si>
  <si>
    <t>01400150866</t>
  </si>
  <si>
    <t>00116459702</t>
  </si>
  <si>
    <t>00100441930</t>
  </si>
  <si>
    <t>00103063269</t>
  </si>
  <si>
    <t>01200894523</t>
  </si>
  <si>
    <t>00114392327</t>
  </si>
  <si>
    <t>00102263019</t>
  </si>
  <si>
    <t>00104613088</t>
  </si>
  <si>
    <t>00106123011</t>
  </si>
  <si>
    <t>00109763268</t>
  </si>
  <si>
    <t>00100008754</t>
  </si>
  <si>
    <t>00112044409</t>
  </si>
  <si>
    <t>00104698097</t>
  </si>
  <si>
    <t>00103446860</t>
  </si>
  <si>
    <t>00108289679</t>
  </si>
  <si>
    <t>00113003586</t>
  </si>
  <si>
    <t>01800704031</t>
  </si>
  <si>
    <t>00108635095</t>
  </si>
  <si>
    <t>00110905601</t>
  </si>
  <si>
    <t>00119221141</t>
  </si>
  <si>
    <t>00105125207</t>
  </si>
  <si>
    <t>00105086722</t>
  </si>
  <si>
    <t>00113446272</t>
  </si>
  <si>
    <t>01800261842</t>
  </si>
  <si>
    <t>00110457116</t>
  </si>
  <si>
    <t>00115472730</t>
  </si>
  <si>
    <t>00118190347</t>
  </si>
  <si>
    <t>00117001024</t>
  </si>
  <si>
    <t>00119320158</t>
  </si>
  <si>
    <t>00115947392</t>
  </si>
  <si>
    <t>00103601142</t>
  </si>
  <si>
    <t>00114029572</t>
  </si>
  <si>
    <t>00104549738</t>
  </si>
  <si>
    <t>00115747867</t>
  </si>
  <si>
    <t>00103460945</t>
  </si>
  <si>
    <t>01900196757</t>
  </si>
  <si>
    <t>00111090205</t>
  </si>
  <si>
    <t>00118356286</t>
  </si>
  <si>
    <t>01900135508</t>
  </si>
  <si>
    <t>00115978660</t>
  </si>
  <si>
    <t>00110376621</t>
  </si>
  <si>
    <t>01200653549</t>
  </si>
  <si>
    <t>00102321882</t>
  </si>
  <si>
    <t>00113089569</t>
  </si>
  <si>
    <t>00105905426</t>
  </si>
  <si>
    <t>01900161686</t>
  </si>
  <si>
    <t>00110536182</t>
  </si>
  <si>
    <t>00112790530</t>
  </si>
  <si>
    <t>00105928949</t>
  </si>
  <si>
    <t>00116585472</t>
  </si>
  <si>
    <t>00118016633</t>
  </si>
  <si>
    <t>01800556787</t>
  </si>
  <si>
    <t>01100396223</t>
  </si>
  <si>
    <t>00118204684</t>
  </si>
  <si>
    <t>00113458376</t>
  </si>
  <si>
    <t>00115496648</t>
  </si>
  <si>
    <t>01800685768</t>
  </si>
  <si>
    <t>00114077266</t>
  </si>
  <si>
    <t>00105902928</t>
  </si>
  <si>
    <t>00116376047</t>
  </si>
  <si>
    <t>00106708548</t>
  </si>
  <si>
    <t>00103409264</t>
  </si>
  <si>
    <t>00117082800</t>
  </si>
  <si>
    <t>00103336350</t>
  </si>
  <si>
    <t>00108876814</t>
  </si>
  <si>
    <t>00104275599</t>
  </si>
  <si>
    <t>00116377755</t>
  </si>
  <si>
    <t>00104221841</t>
  </si>
  <si>
    <t>00105894828</t>
  </si>
  <si>
    <t>00112934252</t>
  </si>
  <si>
    <t>00106822158</t>
  </si>
  <si>
    <t>00112257019</t>
  </si>
  <si>
    <t>00101886489</t>
  </si>
  <si>
    <t>00115637787</t>
  </si>
  <si>
    <t>00114084197</t>
  </si>
  <si>
    <t>00103862728</t>
  </si>
  <si>
    <t>01100234499</t>
  </si>
  <si>
    <t>00108166463</t>
  </si>
  <si>
    <t>00110715000</t>
  </si>
  <si>
    <t>00114383268</t>
  </si>
  <si>
    <t>00112250030</t>
  </si>
  <si>
    <t>00107814246</t>
  </si>
  <si>
    <t>00110329612</t>
  </si>
  <si>
    <t>00113615280</t>
  </si>
  <si>
    <t>00108879990</t>
  </si>
  <si>
    <t>00104069158</t>
  </si>
  <si>
    <t>00111596524</t>
  </si>
  <si>
    <t>00102591633</t>
  </si>
  <si>
    <t>00108783655</t>
  </si>
  <si>
    <t>00108030479</t>
  </si>
  <si>
    <t>00114300288</t>
  </si>
  <si>
    <t>00106027550</t>
  </si>
  <si>
    <t>00116152000</t>
  </si>
  <si>
    <t>00111217808</t>
  </si>
  <si>
    <t>00114971781</t>
  </si>
  <si>
    <t>00110219300</t>
  </si>
  <si>
    <t>01800037762</t>
  </si>
  <si>
    <t>00107743403</t>
  </si>
  <si>
    <t>00111160255</t>
  </si>
  <si>
    <t>00115468134</t>
  </si>
  <si>
    <t>00105249726</t>
  </si>
  <si>
    <t>00105438626</t>
  </si>
  <si>
    <t>00115636789</t>
  </si>
  <si>
    <t>00110246683</t>
  </si>
  <si>
    <t>00111415931</t>
  </si>
  <si>
    <t>00110892858</t>
  </si>
  <si>
    <t>00117401547</t>
  </si>
  <si>
    <t>00106181167</t>
  </si>
  <si>
    <t>00111414405</t>
  </si>
  <si>
    <t>00112745161</t>
  </si>
  <si>
    <t>01000224012</t>
  </si>
  <si>
    <t>00112889746</t>
  </si>
  <si>
    <t>01600017816</t>
  </si>
  <si>
    <t>00112232509</t>
  </si>
  <si>
    <t>00113546139</t>
  </si>
  <si>
    <t>00111905352</t>
  </si>
  <si>
    <t>00112744891</t>
  </si>
  <si>
    <t>00109802900</t>
  </si>
  <si>
    <t>00112620224</t>
  </si>
  <si>
    <t>01800322347</t>
  </si>
  <si>
    <t>00111037743</t>
  </si>
  <si>
    <t>00109207340</t>
  </si>
  <si>
    <t>00104014162</t>
  </si>
  <si>
    <t>00104857180</t>
  </si>
  <si>
    <t>00108849464</t>
  </si>
  <si>
    <t>00112036652</t>
  </si>
  <si>
    <t>00113915474</t>
  </si>
  <si>
    <t>01000130433</t>
  </si>
  <si>
    <t>00109820456</t>
  </si>
  <si>
    <t>00115589616</t>
  </si>
  <si>
    <t>01800526251</t>
  </si>
  <si>
    <t>00100198381</t>
  </si>
  <si>
    <t>00112344999</t>
  </si>
  <si>
    <t>00112748801</t>
  </si>
  <si>
    <t>00112938006</t>
  </si>
  <si>
    <t>00113917918</t>
  </si>
  <si>
    <t>00106242134</t>
  </si>
  <si>
    <t>00111483962</t>
  </si>
  <si>
    <t>00109298828</t>
  </si>
  <si>
    <t>00116463654</t>
  </si>
  <si>
    <t>01100040615</t>
  </si>
  <si>
    <t>00110303237</t>
  </si>
  <si>
    <t>00110408846</t>
  </si>
  <si>
    <t>01100430774</t>
  </si>
  <si>
    <t>00113197933</t>
  </si>
  <si>
    <t>00117739565</t>
  </si>
  <si>
    <t>00119147221</t>
  </si>
  <si>
    <t>00110847555</t>
  </si>
  <si>
    <t>00114863699</t>
  </si>
  <si>
    <t>00100678218</t>
  </si>
  <si>
    <t>00112568662</t>
  </si>
  <si>
    <t>00102216595</t>
  </si>
  <si>
    <t>00112316807</t>
  </si>
  <si>
    <t>00113783716</t>
  </si>
  <si>
    <t>00114709066</t>
  </si>
  <si>
    <t>00116251349</t>
  </si>
  <si>
    <t>01900158195</t>
  </si>
  <si>
    <t>00115852303</t>
  </si>
  <si>
    <t>00116106261</t>
  </si>
  <si>
    <t>01000794584</t>
  </si>
  <si>
    <t>00102089109</t>
  </si>
  <si>
    <t>00114686157</t>
  </si>
  <si>
    <t>00113307136</t>
  </si>
  <si>
    <t>00112433016</t>
  </si>
  <si>
    <t>00108197930</t>
  </si>
  <si>
    <t>00100160407</t>
  </si>
  <si>
    <t>00112931860</t>
  </si>
  <si>
    <t>00110046398</t>
  </si>
  <si>
    <t>01600020737</t>
  </si>
  <si>
    <t>00111362372</t>
  </si>
  <si>
    <t>00117438390</t>
  </si>
  <si>
    <t>00103224028</t>
  </si>
  <si>
    <t>01900133040</t>
  </si>
  <si>
    <t>00116494899</t>
  </si>
  <si>
    <t>00111613279</t>
  </si>
  <si>
    <t>00117289967</t>
  </si>
  <si>
    <t>00110425188</t>
  </si>
  <si>
    <t>00118135201</t>
  </si>
  <si>
    <t>00111414397</t>
  </si>
  <si>
    <t>00112931746</t>
  </si>
  <si>
    <t>00116065921</t>
  </si>
  <si>
    <t>00110264694</t>
  </si>
  <si>
    <t>00100530047</t>
  </si>
  <si>
    <t>01800528091</t>
  </si>
  <si>
    <t>00113499164</t>
  </si>
  <si>
    <t>00111440327</t>
  </si>
  <si>
    <t>00116776816</t>
  </si>
  <si>
    <t>00117862615</t>
  </si>
  <si>
    <t>00113125769</t>
  </si>
  <si>
    <t>00100411842</t>
  </si>
  <si>
    <t>00111562500</t>
  </si>
  <si>
    <t>00110466448</t>
  </si>
  <si>
    <t>00100521392</t>
  </si>
  <si>
    <t>00107061384</t>
  </si>
  <si>
    <t>00106181084</t>
  </si>
  <si>
    <t>00112842000</t>
  </si>
  <si>
    <t>00106245608</t>
  </si>
  <si>
    <t>00111273090</t>
  </si>
  <si>
    <t>00102348851</t>
  </si>
  <si>
    <t>00102533742</t>
  </si>
  <si>
    <t>00113801021</t>
  </si>
  <si>
    <t>00118028794</t>
  </si>
  <si>
    <t>00114183726</t>
  </si>
  <si>
    <t>00107615205</t>
  </si>
  <si>
    <t>00110190899</t>
  </si>
  <si>
    <t>00111164661</t>
  </si>
  <si>
    <t>00115648305</t>
  </si>
  <si>
    <t>00113507768</t>
  </si>
  <si>
    <t>00114072044</t>
  </si>
  <si>
    <t>00114364623</t>
  </si>
  <si>
    <t>00112425822</t>
  </si>
  <si>
    <t>00116861113</t>
  </si>
  <si>
    <t>00103235883</t>
  </si>
  <si>
    <t>00116458126</t>
  </si>
  <si>
    <t>00111151544</t>
  </si>
  <si>
    <t>00109462432</t>
  </si>
  <si>
    <t>00114869258</t>
  </si>
  <si>
    <t>00111596540</t>
  </si>
  <si>
    <t>00104681291</t>
  </si>
  <si>
    <t>00103769923</t>
  </si>
  <si>
    <t>00103181996</t>
  </si>
  <si>
    <t>00112737473</t>
  </si>
  <si>
    <t>00103673943</t>
  </si>
  <si>
    <t>00115576183</t>
  </si>
  <si>
    <t>00201307659</t>
  </si>
  <si>
    <t>00500315221</t>
  </si>
  <si>
    <t>00200315224</t>
  </si>
  <si>
    <t>00200368579</t>
  </si>
  <si>
    <t>00800203705</t>
  </si>
  <si>
    <t>00300452968</t>
  </si>
  <si>
    <t>00500444542</t>
  </si>
  <si>
    <t>00800021107</t>
  </si>
  <si>
    <t>00300637352</t>
  </si>
  <si>
    <t>00200378057</t>
  </si>
  <si>
    <t>00200672475</t>
  </si>
  <si>
    <t>00400127361</t>
  </si>
  <si>
    <t>00200965192</t>
  </si>
  <si>
    <t>00400084463</t>
  </si>
  <si>
    <t>00400161089</t>
  </si>
  <si>
    <t>00500275979</t>
  </si>
  <si>
    <t>00500295340</t>
  </si>
  <si>
    <t>00500362249</t>
  </si>
  <si>
    <t>04701062939</t>
  </si>
  <si>
    <t>05800156076</t>
  </si>
  <si>
    <t>05601141616</t>
  </si>
  <si>
    <t>04701746556</t>
  </si>
  <si>
    <t>04800876437</t>
  </si>
  <si>
    <t>04700720420</t>
  </si>
  <si>
    <t>02800168367</t>
  </si>
  <si>
    <t>03101146417</t>
  </si>
  <si>
    <t>05100148211</t>
  </si>
  <si>
    <t>03900193438</t>
  </si>
  <si>
    <t>04600314241</t>
  </si>
  <si>
    <t>05601331076</t>
  </si>
  <si>
    <t>02200230023</t>
  </si>
  <si>
    <t>02301323495</t>
  </si>
  <si>
    <t>03104262286</t>
  </si>
  <si>
    <t>04600272738</t>
  </si>
  <si>
    <t>02301147936</t>
  </si>
  <si>
    <t>04800736946</t>
  </si>
  <si>
    <t>05800300815</t>
  </si>
  <si>
    <t>02900025814</t>
  </si>
  <si>
    <t>02300263577</t>
  </si>
  <si>
    <t>03400393512</t>
  </si>
  <si>
    <t>05900195875</t>
  </si>
  <si>
    <t>04900701097</t>
  </si>
  <si>
    <t>03700702438</t>
  </si>
  <si>
    <t>04600336731</t>
  </si>
  <si>
    <t>04800834352</t>
  </si>
  <si>
    <t>02600888727</t>
  </si>
  <si>
    <t>02600325779</t>
  </si>
  <si>
    <t>04900524978</t>
  </si>
  <si>
    <t>05900139873</t>
  </si>
  <si>
    <t>02600749952</t>
  </si>
  <si>
    <t>05800126442</t>
  </si>
  <si>
    <t>05400442371</t>
  </si>
  <si>
    <t>02400144511</t>
  </si>
  <si>
    <t>02200106843</t>
  </si>
  <si>
    <t>04700633698</t>
  </si>
  <si>
    <t>02200169296</t>
  </si>
  <si>
    <t>02000107587</t>
  </si>
  <si>
    <t>02000149977</t>
  </si>
  <si>
    <t>05601438624</t>
  </si>
  <si>
    <t>02200170336</t>
  </si>
  <si>
    <t>04900696909</t>
  </si>
  <si>
    <t>04900530983</t>
  </si>
  <si>
    <t>04700978572</t>
  </si>
  <si>
    <t>02700265891</t>
  </si>
  <si>
    <t>04701957930</t>
  </si>
  <si>
    <t>05600947583</t>
  </si>
  <si>
    <t>05800233354</t>
  </si>
  <si>
    <t>05900180455</t>
  </si>
  <si>
    <t>05200069853</t>
  </si>
  <si>
    <t>02601312321</t>
  </si>
  <si>
    <t>06000195823</t>
  </si>
  <si>
    <t>06800223353</t>
  </si>
  <si>
    <t>06800478205</t>
  </si>
  <si>
    <t>06800342872</t>
  </si>
  <si>
    <t>06900041580</t>
  </si>
  <si>
    <t>07800066073</t>
  </si>
  <si>
    <t>07300162984</t>
  </si>
  <si>
    <t>07800093564</t>
  </si>
  <si>
    <t>07100363451</t>
  </si>
  <si>
    <t>07800069770</t>
  </si>
  <si>
    <t>07800107919</t>
  </si>
  <si>
    <t>07700055937</t>
  </si>
  <si>
    <t>07100478903</t>
  </si>
  <si>
    <t>07600118116</t>
  </si>
  <si>
    <t>07600230002</t>
  </si>
  <si>
    <t>07300099350</t>
  </si>
  <si>
    <t>08400104371</t>
  </si>
  <si>
    <t>08400060888</t>
  </si>
  <si>
    <t>08200033572</t>
  </si>
  <si>
    <t>08700187019</t>
  </si>
  <si>
    <t>08200200676</t>
  </si>
  <si>
    <t>08700032843</t>
  </si>
  <si>
    <t>08700172433</t>
  </si>
  <si>
    <t>09000129735</t>
  </si>
  <si>
    <t>09000083783</t>
  </si>
  <si>
    <t>09000130972</t>
  </si>
  <si>
    <t>09300579407</t>
  </si>
  <si>
    <t>09000183401</t>
  </si>
  <si>
    <t>11000029766</t>
  </si>
  <si>
    <t>00107966186</t>
  </si>
  <si>
    <t>200010330726067</t>
  </si>
  <si>
    <t>00108523812</t>
  </si>
  <si>
    <t>200010330643182</t>
  </si>
  <si>
    <t>22300397233</t>
  </si>
  <si>
    <t>00110189958</t>
  </si>
  <si>
    <t>200010330721907</t>
  </si>
  <si>
    <t>00119337046</t>
  </si>
  <si>
    <t>22500448257</t>
  </si>
  <si>
    <t>40221843937</t>
  </si>
  <si>
    <t>00113302582</t>
  </si>
  <si>
    <t>00115432510</t>
  </si>
  <si>
    <t>22500622224</t>
  </si>
  <si>
    <t>40222679512</t>
  </si>
  <si>
    <t>07600155233</t>
  </si>
  <si>
    <t>22300521212</t>
  </si>
  <si>
    <t>01200691572</t>
  </si>
  <si>
    <t>200010330726070</t>
  </si>
  <si>
    <t>00111452520</t>
  </si>
  <si>
    <t>04800808521</t>
  </si>
  <si>
    <t>00117202317</t>
  </si>
  <si>
    <t>200010330720380</t>
  </si>
  <si>
    <t>22400671214</t>
  </si>
  <si>
    <t>40224382677</t>
  </si>
  <si>
    <t>200010330720403</t>
  </si>
  <si>
    <t>00116878687</t>
  </si>
  <si>
    <t>22500003359</t>
  </si>
  <si>
    <t>200010330726122</t>
  </si>
  <si>
    <t>00112882451</t>
  </si>
  <si>
    <t>200010330742533</t>
  </si>
  <si>
    <t>00111363545</t>
  </si>
  <si>
    <t>200010330742520</t>
  </si>
  <si>
    <t>200010330742481</t>
  </si>
  <si>
    <t>00105396295</t>
  </si>
  <si>
    <t>00112929310</t>
  </si>
  <si>
    <t>200010330742614</t>
  </si>
  <si>
    <t>00111524773</t>
  </si>
  <si>
    <t>22500789460</t>
  </si>
  <si>
    <t>00115580052</t>
  </si>
  <si>
    <t>22500747047</t>
  </si>
  <si>
    <t>22500798594</t>
  </si>
  <si>
    <t>22500810233</t>
  </si>
  <si>
    <t>22500712173</t>
  </si>
  <si>
    <t>00111601167</t>
  </si>
  <si>
    <t>01100274446</t>
  </si>
  <si>
    <t>04000011793</t>
  </si>
  <si>
    <t>00200744969</t>
  </si>
  <si>
    <t>200010330742575</t>
  </si>
  <si>
    <t>22300485731</t>
  </si>
  <si>
    <t>00115051864</t>
  </si>
  <si>
    <t>00114915226</t>
  </si>
  <si>
    <t>200010330689230</t>
  </si>
  <si>
    <t>200010330742559</t>
  </si>
  <si>
    <t>00109458471</t>
  </si>
  <si>
    <t>JESUS ALBERTO ACEVEDO CRESENCIO</t>
  </si>
  <si>
    <t>200010330726054</t>
  </si>
  <si>
    <t>200010330742504</t>
  </si>
  <si>
    <t>00110011954</t>
  </si>
  <si>
    <t>22500721661</t>
  </si>
  <si>
    <t>00114380520</t>
  </si>
  <si>
    <t>09000204041</t>
  </si>
  <si>
    <t>00109401703</t>
  </si>
  <si>
    <t>16000003711</t>
  </si>
  <si>
    <t>00113572085</t>
  </si>
  <si>
    <t>22500323054</t>
  </si>
  <si>
    <t>22500530328</t>
  </si>
  <si>
    <t>22500304161</t>
  </si>
  <si>
    <t>22500793819</t>
  </si>
  <si>
    <t>01800541755</t>
  </si>
  <si>
    <t>04800626162</t>
  </si>
  <si>
    <t>00111260550</t>
  </si>
  <si>
    <t>00104672332</t>
  </si>
  <si>
    <t>200010330699822</t>
  </si>
  <si>
    <t>200010330742546</t>
  </si>
  <si>
    <t>200010330742601</t>
  </si>
  <si>
    <t>200010330742562</t>
  </si>
  <si>
    <t>07800079738</t>
  </si>
  <si>
    <t>200010330742588</t>
  </si>
  <si>
    <t>200010330689201</t>
  </si>
  <si>
    <t>00106348519</t>
  </si>
  <si>
    <t>00100651678</t>
  </si>
  <si>
    <t>00105584809</t>
  </si>
  <si>
    <t>00112350053</t>
  </si>
  <si>
    <t>00117007385</t>
  </si>
  <si>
    <t>00117540229</t>
  </si>
  <si>
    <t>01200077038</t>
  </si>
  <si>
    <t>02200230387</t>
  </si>
  <si>
    <t>22301240473</t>
  </si>
  <si>
    <t>22700030731</t>
  </si>
  <si>
    <t>ANA MARIA TERRERO MONTERO</t>
  </si>
  <si>
    <t>001-0487928-3</t>
  </si>
  <si>
    <t>00104879283</t>
  </si>
  <si>
    <t>ANA LAURA BACILIO</t>
  </si>
  <si>
    <t>ENCARGADO UNIDAD SOPORTE TECNICO</t>
  </si>
  <si>
    <t>ANALISTA DE SISTEMA</t>
  </si>
  <si>
    <t>TECNICO EN COMUNICACIONES</t>
  </si>
  <si>
    <t>TECNICO ESTRUTURA DE REDES</t>
  </si>
  <si>
    <t xml:space="preserve">ANALISTA DE SERVIDORES </t>
  </si>
  <si>
    <t>COORDINADOR DE ACTIVO FIJO</t>
  </si>
  <si>
    <t>MEDICO FAMILIARES</t>
  </si>
  <si>
    <t>200010330639329</t>
  </si>
  <si>
    <t>200010330640172</t>
  </si>
  <si>
    <t>200010330639138</t>
  </si>
  <si>
    <t>00111505442</t>
  </si>
  <si>
    <t>01200052759</t>
  </si>
  <si>
    <t>05300300745</t>
  </si>
  <si>
    <t>00103938288</t>
  </si>
  <si>
    <t>01800133744</t>
  </si>
  <si>
    <t>01800384966</t>
  </si>
  <si>
    <t>01900170513</t>
  </si>
  <si>
    <t>01800131151</t>
  </si>
  <si>
    <t>01400165963</t>
  </si>
  <si>
    <t>225-0044825-7</t>
  </si>
  <si>
    <t>ANTONIO PALMA LARANCUENT</t>
  </si>
  <si>
    <t>HECTOR EDUADO PEREZ GUZMAN</t>
  </si>
  <si>
    <t>200010330650586</t>
  </si>
  <si>
    <t>00105413983</t>
  </si>
  <si>
    <t>ANDREA MARISOL BETHANCOURT GOMEZ</t>
  </si>
  <si>
    <t xml:space="preserve">   </t>
  </si>
  <si>
    <t>001-1298379-6</t>
  </si>
  <si>
    <t>ANA YUCLENNY MEDINA ENCARNACION</t>
  </si>
  <si>
    <t>001-1274133-5</t>
  </si>
  <si>
    <t>MARIEL ROSARIO ALMONTE</t>
  </si>
  <si>
    <t>001-0166547-9</t>
  </si>
  <si>
    <t>225-0060130-1</t>
  </si>
  <si>
    <t>AYIMIRCA GOMEZ</t>
  </si>
  <si>
    <t>001-1235757-9</t>
  </si>
  <si>
    <t>IRIS ELIZABETH CAMPOS ALMONTE</t>
  </si>
  <si>
    <t>200010330762403</t>
  </si>
  <si>
    <t>00112357579</t>
  </si>
  <si>
    <t>200010330762445</t>
  </si>
  <si>
    <t>22500601301</t>
  </si>
  <si>
    <t>00112983796</t>
  </si>
  <si>
    <t>00112741335</t>
  </si>
  <si>
    <t>00101665479</t>
  </si>
  <si>
    <t>ASESOR LEGAL</t>
  </si>
  <si>
    <t>001-1349463-7</t>
  </si>
  <si>
    <t>023-0157836-1</t>
  </si>
  <si>
    <t>RAMDOR EMILIO ALVAREZ REYES</t>
  </si>
  <si>
    <t>02301578361</t>
  </si>
  <si>
    <t>YENIFFER LILIANA ENCARNACION PEREZ</t>
  </si>
  <si>
    <t>001-1752845-5</t>
  </si>
  <si>
    <t>082-0016995-4</t>
  </si>
  <si>
    <t>GRISEL ALTAGRACIA  BREA ROMAN</t>
  </si>
  <si>
    <t>200010330766399</t>
  </si>
  <si>
    <t>200010330766412</t>
  </si>
  <si>
    <t>ROBERTO ALEXANDER RODRIGUEZ HEREDIA</t>
  </si>
  <si>
    <t>GERENCIA DE ESTADISTICA Y ARCHIVO</t>
  </si>
  <si>
    <t>001-1477506-7</t>
  </si>
  <si>
    <t>GLANIS ROSELY BAEZ CEPIN</t>
  </si>
  <si>
    <t>00114775067</t>
  </si>
  <si>
    <t>087-0019891-7</t>
  </si>
  <si>
    <t>MARIELA ALTAGRACIA DURAN</t>
  </si>
  <si>
    <t>08700198917</t>
  </si>
  <si>
    <t>200010330766360</t>
  </si>
  <si>
    <t>200010330767880</t>
  </si>
  <si>
    <t>08200169954</t>
  </si>
  <si>
    <t>00117528455</t>
  </si>
  <si>
    <t>200010330767877</t>
  </si>
  <si>
    <t>402-21796783-9</t>
  </si>
  <si>
    <t>BRINEL JADIELA PEREZ TORRES</t>
  </si>
  <si>
    <t>RELACION  DE NOMINAS</t>
  </si>
  <si>
    <t>NOMINA SUBIDA AL SIGEF</t>
  </si>
  <si>
    <t>NOMINA ASUMIDAS POR EL HOSPITAL</t>
  </si>
  <si>
    <t>NOMINA MILITAR</t>
  </si>
  <si>
    <t>NOMINA DE IGUALA</t>
  </si>
  <si>
    <t>ENERO</t>
  </si>
  <si>
    <t>LICDA. TANIA CHOVET</t>
  </si>
  <si>
    <t xml:space="preserve">SUB-TOTAL NOMINA FIJA </t>
  </si>
  <si>
    <t>DIFERENCIA</t>
  </si>
  <si>
    <t xml:space="preserve">NOMINA FIJA </t>
  </si>
  <si>
    <t>NOMINA DE SERVICIO</t>
  </si>
  <si>
    <t>00113494637</t>
  </si>
  <si>
    <t>00104901269</t>
  </si>
  <si>
    <t>GERENTE  DE RECLUTAMIENTO Y SELECCIÓN</t>
  </si>
  <si>
    <t>001-0488444-0</t>
  </si>
  <si>
    <t>JUANA BELKIS BATISTA</t>
  </si>
  <si>
    <t>00104884440</t>
  </si>
  <si>
    <t>TECNICO DE INFORMATICA</t>
  </si>
  <si>
    <t>FEBRERO</t>
  </si>
  <si>
    <t>THEYLA NOEMY REYNOSO MORILLO</t>
  </si>
  <si>
    <t>ASISTENTE SALUD OCUPACIONAL</t>
  </si>
  <si>
    <t>MARZO</t>
  </si>
  <si>
    <t>BILTUDES MATEO GUZMAN</t>
  </si>
  <si>
    <t>001-1102151-5</t>
  </si>
  <si>
    <t>FELIPE DE LOS SANTOS BALBUENA MARMOLEJOS</t>
  </si>
  <si>
    <t>CONSERJERIA DE TRANSMISION VERTICAL</t>
  </si>
  <si>
    <t>SECRETARIA  DE NEONATO</t>
  </si>
  <si>
    <t>001-1400017-7</t>
  </si>
  <si>
    <t>00111021515</t>
  </si>
  <si>
    <t>Pago Palma Larancuer</t>
  </si>
  <si>
    <t>Nomina para 4ta. Planta</t>
  </si>
  <si>
    <t>Anyimirca Gomez</t>
  </si>
  <si>
    <t>Aux. de Limpieza</t>
  </si>
  <si>
    <t>Raisa Cristina Rodriguez</t>
  </si>
  <si>
    <t>Enc. Hospitalizacion</t>
  </si>
  <si>
    <t>Maribel Hiraldo</t>
  </si>
  <si>
    <t>Medico General por servicio</t>
  </si>
  <si>
    <t>ARNNYN MEDINA GARABITO</t>
  </si>
  <si>
    <t xml:space="preserve">KERLIN RAINERI LEBRON </t>
  </si>
  <si>
    <t>JOAQUINA RUMALDO PERALTA</t>
  </si>
  <si>
    <t>Monto Pendiente por Cubrir</t>
  </si>
  <si>
    <t>Enc. Seguridad Militar</t>
  </si>
  <si>
    <t>TOTAL</t>
  </si>
  <si>
    <t xml:space="preserve">NOTA:  </t>
  </si>
  <si>
    <t>MARZO 2014 NOMINAS</t>
  </si>
  <si>
    <t>NOMINA FIJA</t>
  </si>
  <si>
    <t>TOTAL GENRAL</t>
  </si>
  <si>
    <t>00119090199</t>
  </si>
  <si>
    <t>008-0032425-3</t>
  </si>
  <si>
    <t>BRAULIN HERMOGENES ACEVEDO HERNANDEZ</t>
  </si>
  <si>
    <t>00800324253</t>
  </si>
  <si>
    <t>STEPHANIE MANZUEATA DE LOS SANTOS</t>
  </si>
  <si>
    <t>MARIANNY MATEO OROZCO</t>
  </si>
  <si>
    <t>225-0030921-0</t>
  </si>
  <si>
    <t>YANDERY JOSEFINA SANTAN URBAEZ</t>
  </si>
  <si>
    <t>22500309210</t>
  </si>
  <si>
    <t>001-0851801-0</t>
  </si>
  <si>
    <t>ANA MARIA TRTIBURCIO ROMERO</t>
  </si>
  <si>
    <t>00108518010</t>
  </si>
  <si>
    <t>402-2346379-1</t>
  </si>
  <si>
    <t>MANUEL ANTONIO HERNANDEZ VELEZ</t>
  </si>
  <si>
    <t>40223463791</t>
  </si>
  <si>
    <t>ABRIL</t>
  </si>
  <si>
    <t>225-0036626-9</t>
  </si>
  <si>
    <t>JENNIFER JOSEPH</t>
  </si>
  <si>
    <t>00113960033</t>
  </si>
  <si>
    <t>22500366269</t>
  </si>
  <si>
    <t>001-1396003-3</t>
  </si>
  <si>
    <t>SADIA YEESMI BAEZ PEREZ</t>
  </si>
  <si>
    <t>200010330779001</t>
  </si>
  <si>
    <t>GERENCIA DE IMÁGENES</t>
  </si>
  <si>
    <t>TECNICO DE RAYOS X</t>
  </si>
  <si>
    <t>MILEISIS MORILLO MONTERO</t>
  </si>
  <si>
    <t>22301376509</t>
  </si>
  <si>
    <t>223-0137650-9</t>
  </si>
  <si>
    <t>001-1909019-9</t>
  </si>
  <si>
    <t>200010330789923</t>
  </si>
  <si>
    <t>COORDINADOR TECNICO</t>
  </si>
  <si>
    <t>SECRETARIA DE  LABORATORIO</t>
  </si>
  <si>
    <t>MAYO</t>
  </si>
  <si>
    <t>GERENCIA DE FARMACIA</t>
  </si>
  <si>
    <t>001-0262950-8</t>
  </si>
  <si>
    <t>BRUNO DE JESUS DE LA CRUZ BASORA</t>
  </si>
  <si>
    <t>AUXILIAR FARMACIA</t>
  </si>
  <si>
    <t>001-0910514-8</t>
  </si>
  <si>
    <t>JAKELIN HERNANDEZ LUCIANO</t>
  </si>
  <si>
    <t>200010330639060</t>
  </si>
  <si>
    <t>00109105148</t>
  </si>
  <si>
    <t>001-1639720-9</t>
  </si>
  <si>
    <t>OLGA CELESTE CORDERO NUÑEZ</t>
  </si>
  <si>
    <t>GINECO-OBSTETRA</t>
  </si>
  <si>
    <t>00116397209</t>
  </si>
  <si>
    <t>001-1163386-3</t>
  </si>
  <si>
    <t>GUILLERMO PINOCHET SANTANA PIMENTEL</t>
  </si>
  <si>
    <t>200010330773722</t>
  </si>
  <si>
    <t>00111633863</t>
  </si>
  <si>
    <t>00115468118</t>
  </si>
  <si>
    <t>001-1546811-8</t>
  </si>
  <si>
    <t>JESUS ARAMIS DE LOS SANTOS ALVARADO</t>
  </si>
  <si>
    <t>225-0082777-3</t>
  </si>
  <si>
    <t>TOMMY JOEL FERNANDEZ TRONCOSO</t>
  </si>
  <si>
    <t>22500827773</t>
  </si>
  <si>
    <t>001-1259640-8</t>
  </si>
  <si>
    <t>JOSEFINA MOREL JIMENEZ</t>
  </si>
  <si>
    <t>PSICOLOGA CLINICA</t>
  </si>
  <si>
    <t>00112596408</t>
  </si>
  <si>
    <t>TECNICO DE CALDERA</t>
  </si>
  <si>
    <t>JUNIO</t>
  </si>
  <si>
    <t>AUXILIAR DE DE DESPENSA</t>
  </si>
  <si>
    <t>NOMINA HMRA</t>
  </si>
  <si>
    <t>SALDO A FAVOR</t>
  </si>
  <si>
    <t>ENCARGADO DE PRESUPUESTO</t>
  </si>
  <si>
    <t>ALBERTY DE JESUS ALMONTE</t>
  </si>
  <si>
    <t>COORDINADOR DE TECNOLOGIA</t>
  </si>
  <si>
    <t>JULIO</t>
  </si>
  <si>
    <t>402-2429032-6</t>
  </si>
  <si>
    <t>ENMANUEL ANTONIO GOMEZ LIRIANO</t>
  </si>
  <si>
    <t>COORDINACION DE ACTIVO FIJO</t>
  </si>
  <si>
    <t>022-0026262-0</t>
  </si>
  <si>
    <t>WANDER RAFAEL FERRERAS ENCARNACION</t>
  </si>
  <si>
    <t>023-0123544-2</t>
  </si>
  <si>
    <t>001-0233129-5</t>
  </si>
  <si>
    <t>ROSA ESTELA CEBALLO PAULINO</t>
  </si>
  <si>
    <t>071-0038908-4</t>
  </si>
  <si>
    <t>001-1194409-6</t>
  </si>
  <si>
    <t>PABLO AVELINO COATS ROQUE</t>
  </si>
  <si>
    <t>02200262620</t>
  </si>
  <si>
    <t>02301235442</t>
  </si>
  <si>
    <t>LEYDY LOPEZ SANCHEZ</t>
  </si>
  <si>
    <t>023-0120239-2</t>
  </si>
  <si>
    <t>ABRAHAM EMMANUEL NARANJO RONDON</t>
  </si>
  <si>
    <t>02301202392</t>
  </si>
  <si>
    <t>ASISTENTE DE SALUD MENTAL</t>
  </si>
  <si>
    <t>SECRETARIA  DE RECLUTAMIENTO Y SELECCIÓN</t>
  </si>
  <si>
    <t>018-0043916-6</t>
  </si>
  <si>
    <t>MILDRED DEL ROSARIO PEÑA SUERO</t>
  </si>
  <si>
    <t>223-0024497-1</t>
  </si>
  <si>
    <t>YAINA OGANDO MORETA DE MARIANO</t>
  </si>
  <si>
    <t>22300244971</t>
  </si>
  <si>
    <t>001-1886617-7</t>
  </si>
  <si>
    <t>YORKY GABRIELA FAJARDO MENA</t>
  </si>
  <si>
    <t>001-1554933-9</t>
  </si>
  <si>
    <t>NAIRE GERALDO RAMIREZ</t>
  </si>
  <si>
    <t>001-1917258-3</t>
  </si>
  <si>
    <t>PERLA MARINA DE LA ROSA</t>
  </si>
  <si>
    <t>001-0817956-5</t>
  </si>
  <si>
    <t>ALEXIS RAFAEL GUTIERREZ</t>
  </si>
  <si>
    <t>MASAJISTA</t>
  </si>
  <si>
    <t>001-1385201-6</t>
  </si>
  <si>
    <t>CELESTE ELUPINA NINA RAMIREZ</t>
  </si>
  <si>
    <t>001-1134224-2</t>
  </si>
  <si>
    <t>ALEXA PATRICIA MAÑON JIMENEZ DE CRUZ</t>
  </si>
  <si>
    <t>049-0054680-7</t>
  </si>
  <si>
    <t>SILVESTRA ALTAGRACIA DELGADO JIMENEZ</t>
  </si>
  <si>
    <t>001-1133721-8</t>
  </si>
  <si>
    <t>ALICIA DE LA CRUZ DE LOS SANTOS</t>
  </si>
  <si>
    <t>001-1107709-5</t>
  </si>
  <si>
    <t>JORGE ALEJANDRO VILORIO WILKES</t>
  </si>
  <si>
    <t>001-1246200-7</t>
  </si>
  <si>
    <t>CARMEN DENIA MARTINEZ SOTO</t>
  </si>
  <si>
    <t>NEONATOLOGO</t>
  </si>
  <si>
    <t>200010330766373</t>
  </si>
  <si>
    <t>00112462007</t>
  </si>
  <si>
    <t>200011601241907</t>
  </si>
  <si>
    <t>SEPTIEMBRE</t>
  </si>
  <si>
    <t>ROSANNA MARINA NOVA TEJERA</t>
  </si>
  <si>
    <t>001-0322994-4</t>
  </si>
  <si>
    <t>001-1198909-1</t>
  </si>
  <si>
    <t>ANA MARIA PENZO ORTIZ</t>
  </si>
  <si>
    <t>068-0002859-6</t>
  </si>
  <si>
    <t>JUANA DOÑE UPIA</t>
  </si>
  <si>
    <t>DINELFIA JOSEFINA REYES PEREZ</t>
  </si>
  <si>
    <t>010-0001229-2</t>
  </si>
  <si>
    <t xml:space="preserve"> 223-0103100-5</t>
  </si>
  <si>
    <t>DORTY CAROLINA RODRIGUEZ NOVA</t>
  </si>
  <si>
    <t>018-0049689-3</t>
  </si>
  <si>
    <t>YAMSY CUEVAS PEREZ</t>
  </si>
  <si>
    <t>PHILIP MIGUEL UREÑA DOMINGUEZ</t>
  </si>
  <si>
    <t>402-2554469-7</t>
  </si>
  <si>
    <t>225-0062596-1</t>
  </si>
  <si>
    <t>YULEIDY FLORENTINO VENTURA</t>
  </si>
  <si>
    <t>001-1105189-2</t>
  </si>
  <si>
    <t>PATRICIA BENITEZ REYNOSO</t>
  </si>
  <si>
    <t>018-0008892-2</t>
  </si>
  <si>
    <t>RAISA MASURAIDA SANTANA MATOS</t>
  </si>
  <si>
    <t>200010330639358</t>
  </si>
  <si>
    <t>01800088922</t>
  </si>
  <si>
    <t>025-0032703-2</t>
  </si>
  <si>
    <t>02500327032</t>
  </si>
  <si>
    <t>001-0062957-5</t>
  </si>
  <si>
    <t>JUAN ANTONIO MUÑOZ GUZMAN</t>
  </si>
  <si>
    <t>001-1126135-0</t>
  </si>
  <si>
    <t>CARLOS MANUEL JIMENEZ</t>
  </si>
  <si>
    <t>223-0003675-7</t>
  </si>
  <si>
    <t>KEILA SANCHEZ MENA</t>
  </si>
  <si>
    <t>013-0036161-3</t>
  </si>
  <si>
    <t>BETTY JANET PEGUERO CASTILLO</t>
  </si>
  <si>
    <t>001-1418378-3</t>
  </si>
  <si>
    <t>CARLOS MIGUEL HEREDIA JORGE</t>
  </si>
  <si>
    <t>AGOSTO</t>
  </si>
  <si>
    <t xml:space="preserve">OCTUBRE </t>
  </si>
  <si>
    <t>NOVIEMBRE</t>
  </si>
  <si>
    <t>DICIEMBRE</t>
  </si>
  <si>
    <t>TOTAL GENERAL ANUAL</t>
  </si>
  <si>
    <t>0010888878-5</t>
  </si>
  <si>
    <t>JOSE MANUEL GABINO CROS</t>
  </si>
  <si>
    <t>ASISTENTE TECNICO DE MONITOREO</t>
  </si>
  <si>
    <t>JOANNA MARLENY REYES SORIANO</t>
  </si>
  <si>
    <t>031-0380717-2</t>
  </si>
  <si>
    <t>ALEXANDER CAMPOS ROSARIO</t>
  </si>
  <si>
    <t>402-2390195-6</t>
  </si>
  <si>
    <t>LEAN STEVEN PEGUERO MERCEDES</t>
  </si>
  <si>
    <t>MARIA ESTHER FAMILIA RAMIREZ</t>
  </si>
  <si>
    <t>001-1282191-3</t>
  </si>
  <si>
    <t>XIOMARA EMILIA CASTILLO</t>
  </si>
  <si>
    <t>001-1395255-0</t>
  </si>
  <si>
    <t>RELACION  DE NOMINAS 2016</t>
  </si>
  <si>
    <t>227-0000626-9</t>
  </si>
  <si>
    <t>STEPHANIE MAYELIN TORRES BENZO</t>
  </si>
  <si>
    <t>225-0043695-5</t>
  </si>
  <si>
    <t>FRANCELY SANTOS DE MATOS</t>
  </si>
  <si>
    <t>225-00436955</t>
  </si>
  <si>
    <t>223-0140318-8</t>
  </si>
  <si>
    <t>YESMERLIN JIMENEZ ZABALA</t>
  </si>
  <si>
    <t>JOSE LUIS TAVERAS MARTINEZ</t>
  </si>
  <si>
    <t>TECNICO ELECTRICO</t>
  </si>
  <si>
    <t>ENC. DE CUENTAS POR COBRAR</t>
  </si>
  <si>
    <t>TECNICO PLOMERIA</t>
  </si>
  <si>
    <t>TECNICO DE ELECTROMEDICA</t>
  </si>
  <si>
    <t>ASISTENTE DE COMPRA</t>
  </si>
  <si>
    <t>LICDA. ENFERRMERIA (ENCDE ATENCION DIRECTA</t>
  </si>
  <si>
    <t>LICDA. EN ENFERMERIA</t>
  </si>
  <si>
    <t>LICDO. ENFERMERIA</t>
  </si>
  <si>
    <t>JUAN MANUEL EMILIO PERDOMO PEREZ</t>
  </si>
  <si>
    <t xml:space="preserve">  </t>
  </si>
  <si>
    <t>224-0056431-0</t>
  </si>
  <si>
    <t>MARIEL MERCEDES BURGOS OVALLES</t>
  </si>
  <si>
    <t>TENCNICO DE CALDERA</t>
  </si>
  <si>
    <t>22400564310</t>
  </si>
  <si>
    <t>TECNICO MICROBIOLOGIA</t>
  </si>
  <si>
    <t>AUXILIAR DE ALMACEN DE DESECHOS HOSPITALARIOS</t>
  </si>
  <si>
    <t>001-0859444-1</t>
  </si>
  <si>
    <t>DILENIA OGANDO LIRANZO</t>
  </si>
  <si>
    <t>225-0047036-8</t>
  </si>
  <si>
    <t>SANTA MARGARITA GIRON</t>
  </si>
  <si>
    <t>225-0038918-8</t>
  </si>
  <si>
    <t>DILENIA ALTAGRACIA ROSARIO ESPINAL</t>
  </si>
  <si>
    <t>003-0115356-5</t>
  </si>
  <si>
    <t>ANA DANIELA REYES CABRERA</t>
  </si>
  <si>
    <t>00301153565</t>
  </si>
  <si>
    <t>001-0512428-3</t>
  </si>
  <si>
    <t>001-0347040-7</t>
  </si>
  <si>
    <t>LIDA. ENFERMERIA</t>
  </si>
  <si>
    <t>YASMIN ELIZABETH HEREDIA GONZALEZ</t>
  </si>
  <si>
    <t>SUPERVISORO DE LAVANDERIA</t>
  </si>
  <si>
    <t>001-1492644-7</t>
  </si>
  <si>
    <t>OMAR ALEJANDRO DE LA ROSA OLIVERO</t>
  </si>
  <si>
    <t>001-1607276-0</t>
  </si>
  <si>
    <t>YOSELIN VIRGEN ENCARNACION</t>
  </si>
  <si>
    <t>COORDINACION  SERVICIOS MEDICOS Y ACADEMICOS</t>
  </si>
  <si>
    <t>COORDINADOR DE SERVICOS MEDICOS Y ACADEMICOS</t>
  </si>
  <si>
    <t>001-1711748-1</t>
  </si>
  <si>
    <t>ROSANNA SILVIA TEJADA ROSARIO</t>
  </si>
  <si>
    <t>001-0802793-9</t>
  </si>
  <si>
    <t>JOSE FRANCISCO BAEZ</t>
  </si>
  <si>
    <t>BRAULIO MEDINA CUELLO</t>
  </si>
  <si>
    <t>021-0006695-6</t>
  </si>
  <si>
    <t>LAURA PEREZ LOPEZ</t>
  </si>
  <si>
    <t>LICDA. EN BIOANALISIS</t>
  </si>
  <si>
    <t>001-1592137-1</t>
  </si>
  <si>
    <t>KELVYN HERNANDEZ LEYBA</t>
  </si>
  <si>
    <t>001-1625322-0</t>
  </si>
  <si>
    <t>KATERIN DEYANIRA GRULLON TORRES</t>
  </si>
  <si>
    <t xml:space="preserve"> AUXILIAR DE ALMACEN GENERAL</t>
  </si>
  <si>
    <t>001-1500295-8</t>
  </si>
  <si>
    <t>PORFIRIO DEL ROSARIO FAÑA BALBUENA</t>
  </si>
  <si>
    <t>GERENTE DE GINECOLOGIA Y OBSTETRICIIA</t>
  </si>
  <si>
    <t>ENCARGADA DE ALMACEN GENERAL (INTERINA)</t>
  </si>
  <si>
    <t>GERENTE DE  LIBRE ACCESO A LA INFORMACION</t>
  </si>
  <si>
    <t>001-1521188-0</t>
  </si>
  <si>
    <t>001-0632005-4</t>
  </si>
  <si>
    <t>MARIA ESPERANZA CORDERO REYNOSO</t>
  </si>
  <si>
    <t>0011521188</t>
  </si>
  <si>
    <t>SUSANA ALOIDA PERDOMO RODRIGUEZ</t>
  </si>
  <si>
    <t>225-0075926-5</t>
  </si>
  <si>
    <t>LEIXI IRENE CUELLO TORRES</t>
  </si>
  <si>
    <t>223-0146379-4</t>
  </si>
  <si>
    <t>ANA LESLIE GONELL PEREZ</t>
  </si>
  <si>
    <t>071-0044908-6</t>
  </si>
  <si>
    <t>016-0010374-9</t>
  </si>
  <si>
    <t>JOSE MANUEL CARVAJAL BOCIO</t>
  </si>
  <si>
    <t>402-2309990-0</t>
  </si>
  <si>
    <t>TECNICO DE PRESUPUESTO</t>
  </si>
  <si>
    <t>RAFAELA ENCARNACION CABRAL</t>
  </si>
  <si>
    <t>NERIS MEJIA CUSTODIO</t>
  </si>
  <si>
    <t>DIGITADOR DE IMAGEN</t>
  </si>
  <si>
    <t>MARIA LUISA TERRERO OVALLE</t>
  </si>
  <si>
    <t>SUD-DIRRECION FINANCIERA</t>
  </si>
  <si>
    <t>CONTABILIDAD</t>
  </si>
  <si>
    <t>ANALISTA DE COSTO</t>
  </si>
  <si>
    <t>EDILANDY ENRRIQUEZ</t>
  </si>
  <si>
    <t>402-3593026-6</t>
  </si>
  <si>
    <t>048-0061070-3</t>
  </si>
  <si>
    <t>ANGEL MIGUEL INOA MARTINEZ</t>
  </si>
  <si>
    <t>001-0614563-4</t>
  </si>
  <si>
    <t>TEREZA DE LA CRUZ BERROA</t>
  </si>
  <si>
    <t>018-0052958-6</t>
  </si>
  <si>
    <t>CARLITA MAGINA PINEDA SUERO</t>
  </si>
  <si>
    <t>001-1600241-1</t>
  </si>
  <si>
    <t>FELICIA SURIEL MALDONADO</t>
  </si>
  <si>
    <t>00116002411</t>
  </si>
  <si>
    <t>001-1489331-6</t>
  </si>
  <si>
    <t>YAKAIRA MATEO DE PERALTA</t>
  </si>
  <si>
    <t>001-1771311-5</t>
  </si>
  <si>
    <t>RAFAEL ANTONIO RODRIGUEZ GERMAN</t>
  </si>
  <si>
    <t>AUXILAIR DE ENFERMERIA</t>
  </si>
  <si>
    <t>017-0019842-5</t>
  </si>
  <si>
    <t>AMELIA MARGARITA VICENTA DE VILLAR</t>
  </si>
  <si>
    <t>227-00025997-0</t>
  </si>
  <si>
    <t>MIGUEL ALBERTO TORRES CONCEPCION</t>
  </si>
  <si>
    <t>VIRGIANIA ELIZABETH NAVARRO PAREDES</t>
  </si>
  <si>
    <t>227-0002597-0</t>
  </si>
  <si>
    <t>225-0049639-7</t>
  </si>
  <si>
    <t>FRANCISCO DE LEON ENCARNACION</t>
  </si>
  <si>
    <t>ASISTENTE TECNICA DE LA TECNOLOGIA</t>
  </si>
  <si>
    <t>SECRETARIO DE UCI</t>
  </si>
  <si>
    <t>001-1129792-5</t>
  </si>
  <si>
    <t>CRISTIAN RAFAEL JOSE ORTEGA</t>
  </si>
  <si>
    <t>GERENTE DE TECNOLOGIA</t>
  </si>
  <si>
    <t>223-0032120-9</t>
  </si>
  <si>
    <t>YOLENNY MATOS GONZALEZ GONZALEZ</t>
  </si>
  <si>
    <t>SRA. LUCHY GONZALEZ</t>
  </si>
  <si>
    <t>ENCARGADA DE NOMINA</t>
  </si>
  <si>
    <t>SUB-DIRETORA RECURSOS HUMANOS</t>
  </si>
  <si>
    <t>225-0090238-6</t>
  </si>
  <si>
    <t>YERRI AL BERTO MORTON</t>
  </si>
  <si>
    <t>001-1232537-8</t>
  </si>
  <si>
    <t>JUAN CARLOS CRUZ PEREZ</t>
  </si>
  <si>
    <t>223-0097387-6</t>
  </si>
  <si>
    <t>HILMA FIORDALIZA PANIAGUA SANTANA</t>
  </si>
  <si>
    <t>225-0074216-2</t>
  </si>
  <si>
    <t>NURIA BRAZOBAN RIVERA</t>
  </si>
  <si>
    <t>223-0067317-9</t>
  </si>
  <si>
    <t>MAYERLIN ESMERALDA JIMENEZ</t>
  </si>
  <si>
    <t>001-1699500-2</t>
  </si>
  <si>
    <t>MANUEL STEFANO ARCHETTI DE LEON</t>
  </si>
  <si>
    <t>COORDINADOR DE ALIMENTOS Y BEBIDAS</t>
  </si>
  <si>
    <t>001-1348900-9</t>
  </si>
  <si>
    <t>ALEX GABRIEL ALMONTE CRUZ</t>
  </si>
  <si>
    <t>002-0131650-2</t>
  </si>
  <si>
    <t>LEINY ROSANGNY MATEO CASTILLO</t>
  </si>
  <si>
    <t>001-0612693-1</t>
  </si>
  <si>
    <t>NICOLAS MADE ZARZUELA</t>
  </si>
  <si>
    <t>SUPERVISOR DE MANTNIMIENTO</t>
  </si>
  <si>
    <t>225-0065859-0</t>
  </si>
  <si>
    <t>MARLENYS DE JESUS SUAREZ</t>
  </si>
  <si>
    <t>001-1903512-9</t>
  </si>
  <si>
    <t>MARISOL ENCARNACION</t>
  </si>
  <si>
    <t>402-2076742-6</t>
  </si>
  <si>
    <t>STEPHANY ALTAGRACIA GOMEZ MORROBEL</t>
  </si>
  <si>
    <t>402-2013841-2</t>
  </si>
  <si>
    <t>LAURA VIRGINIA DE LA CRUZ TAVAREZ</t>
  </si>
  <si>
    <t>SUB-DIRETORA  RECURSOS HUMANOS</t>
  </si>
  <si>
    <t>200010330823711</t>
  </si>
  <si>
    <t>ENCARGADADE CAPACITACION</t>
  </si>
  <si>
    <t>SUPERVISORA DE LIMPIEZA</t>
  </si>
  <si>
    <t>COORDINADOR DE MANTENIMIENTO</t>
  </si>
  <si>
    <t xml:space="preserve"> COORDINADORA DE EMERGENCIAS Y URGENCIAS</t>
  </si>
  <si>
    <t>AUXILIAR DE PATOLOGIA</t>
  </si>
  <si>
    <t>NIDIA VALENZUELA</t>
  </si>
  <si>
    <t>JULIO 2016 NOMINAS</t>
  </si>
  <si>
    <t xml:space="preserve">MARTIN SENA </t>
  </si>
  <si>
    <t>ENCARGADA DE ORG. Y COMPENSACION</t>
  </si>
  <si>
    <t xml:space="preserve">SUB-DIRECTORA DE MEDICA </t>
  </si>
  <si>
    <t>025-0039950-2</t>
  </si>
  <si>
    <t>SCARLETT FRANCHESCA ACOSTA MERCDES</t>
  </si>
  <si>
    <t>ENC. DE AUDITORIA MEDICA</t>
  </si>
  <si>
    <t>MEDICO AUDITOR</t>
  </si>
  <si>
    <t>001-0017926-6</t>
  </si>
  <si>
    <t>GISELA ALTAGRACIA PEÑA</t>
  </si>
  <si>
    <t>001-1650898-7</t>
  </si>
  <si>
    <t>YADIRA CUETO DE EUGENE</t>
  </si>
  <si>
    <t>023-0447693-9</t>
  </si>
  <si>
    <t>023-0132104-4</t>
  </si>
  <si>
    <t>KERLIN RAINIERI LEBRON PEÑA</t>
  </si>
  <si>
    <t>001-1263008-2</t>
  </si>
  <si>
    <t>MARIBEL HIRALDO</t>
  </si>
  <si>
    <t>073-0014464-4</t>
  </si>
  <si>
    <t>001-1383314-9</t>
  </si>
  <si>
    <t>ANA IRIS MARTINEZ MEDRANO</t>
  </si>
  <si>
    <t>225-0063940-0</t>
  </si>
  <si>
    <t>COORDINADORA DE ESTADISTICA Y ARCHIVO</t>
  </si>
  <si>
    <t>AUX. ESTADISTICA Y ARCHIVO</t>
  </si>
  <si>
    <t>DIGITADOR DE ESTADISTICA Y ARCHIVO</t>
  </si>
  <si>
    <t>SECRETARIA IMAGEN</t>
  </si>
  <si>
    <t>SUB-DIRECCION RECURSO HUMANOS</t>
  </si>
  <si>
    <t>225-0015604-1</t>
  </si>
  <si>
    <t>NIKAURYS ELIZABETH SANCHEZ DE REYNA</t>
  </si>
  <si>
    <t>SUPERVISORA DE INFRAESTRUCTURA</t>
  </si>
  <si>
    <t>NOMINA SIGF</t>
  </si>
  <si>
    <t>SCARLETT</t>
  </si>
  <si>
    <t>NIKAURYS</t>
  </si>
  <si>
    <t>GISELA PEÑA</t>
  </si>
  <si>
    <t>MED. ADITOR</t>
  </si>
  <si>
    <t>ENC. AUDITRIA</t>
  </si>
  <si>
    <t>MED. GRAL</t>
  </si>
  <si>
    <t>COORDINADORA</t>
  </si>
  <si>
    <t>JOAQUINA RUMALDO</t>
  </si>
  <si>
    <t>ARNNYN MEDINA</t>
  </si>
  <si>
    <t>KERLYN LEBRON</t>
  </si>
  <si>
    <t>SUST. ARNOLD MERGEL</t>
  </si>
  <si>
    <t>SUTITUCION</t>
  </si>
  <si>
    <t>ROYER NEZTALY PEÑA NUÑEZ</t>
  </si>
  <si>
    <t>ROYER PEÑA</t>
  </si>
  <si>
    <t>ANA IRIS MARTINEZ</t>
  </si>
  <si>
    <t>LEIDIANA CORPORAN</t>
  </si>
  <si>
    <t>YADIRA CUETO</t>
  </si>
  <si>
    <t>WELLINGTON LEDESMA</t>
  </si>
  <si>
    <t>ALEXANDRA LEBRON</t>
  </si>
  <si>
    <t>DIFERNCIA</t>
  </si>
  <si>
    <t>UROLOGO</t>
  </si>
  <si>
    <t>DIGITADOR IMAGEN</t>
  </si>
  <si>
    <t>0820014797-6</t>
  </si>
  <si>
    <t>NIURCA JULIETA BERIGUETE MONTERO</t>
  </si>
  <si>
    <t>MEDICO COORDINADORA RELACIONES LABORALES Y SALUD OCUPACIONAL</t>
  </si>
  <si>
    <t>225-0029293-7</t>
  </si>
  <si>
    <t>LUISA MARIA SOTO BURGOS</t>
  </si>
  <si>
    <t>001-1389035-4</t>
  </si>
  <si>
    <t>YESENIA TERRERO MONTERO</t>
  </si>
  <si>
    <t>001-0464290-5</t>
  </si>
  <si>
    <t>TANIA MERCEDES DURAN MARTINEZ</t>
  </si>
  <si>
    <t>402-2174294-9</t>
  </si>
  <si>
    <t>HENRY EMILIO REYES CUELLO</t>
  </si>
  <si>
    <t>001-1951554-2</t>
  </si>
  <si>
    <t>ROSSY ALEXANDRA ARIAS MOREL</t>
  </si>
  <si>
    <t>00119515542</t>
  </si>
  <si>
    <t>012-0077382-6</t>
  </si>
  <si>
    <t>FRANKLIN LEANDRO PANIAGUA ENCARNACION</t>
  </si>
  <si>
    <t>225-0014313-0</t>
  </si>
  <si>
    <t>MARIBEL CASTRO SEPTIMO</t>
  </si>
  <si>
    <t>001-1133429-8</t>
  </si>
  <si>
    <t>MARITZA DE LA ROSA OGANDO</t>
  </si>
  <si>
    <t>008-0029315-1</t>
  </si>
  <si>
    <t>WILLIANA CORNELIO POLANCO</t>
  </si>
  <si>
    <t>MARIELY ROSARIO MARTE</t>
  </si>
  <si>
    <t>001-1563049-3</t>
  </si>
  <si>
    <t>023-0106699-5</t>
  </si>
  <si>
    <t>AMBIORIX AQUINO DE JESUS</t>
  </si>
  <si>
    <t>SECRETARIO DE NOMINA</t>
  </si>
  <si>
    <t>ASISTENTE SUB-DIRECCION MEDICA</t>
  </si>
  <si>
    <t>SECRETARIA DE MONITOREO Y EVALUACION</t>
  </si>
  <si>
    <t>JOSE LUIS LOPEZ BURGOS</t>
  </si>
  <si>
    <t>SUPERVISOR TECNICO DE LA CALDERA Y EQUIPOS</t>
  </si>
  <si>
    <t>TECNICO DE INFRAESTRUCTURA</t>
  </si>
  <si>
    <t>AUXILIAR DE JARDINERIA</t>
  </si>
  <si>
    <t>AUXILIAR DE ALMACEN DE MANTENIMIENTO</t>
  </si>
  <si>
    <t>TECNICO DE INTERIORES Y PINTURAS</t>
  </si>
  <si>
    <t>GERENCIA ADMINISTRATIVA</t>
  </si>
  <si>
    <t>GERENTE ADMINISTRATIVO</t>
  </si>
  <si>
    <t>GERENCIA SERVICIOS GENERALES</t>
  </si>
  <si>
    <t>GERENTE DE SERVICIOS GENERALES</t>
  </si>
  <si>
    <t>001-1385260-2</t>
  </si>
  <si>
    <t>ELENA TORRES DE RAMIREZ</t>
  </si>
  <si>
    <t>402-2306965-5</t>
  </si>
  <si>
    <t>ELVYN CABRAL SANCHEZ DE LOS SANTOS</t>
  </si>
  <si>
    <t>223-0150023-1</t>
  </si>
  <si>
    <t>MARIELYS ESTEFANY GUERRERO FELIZ</t>
  </si>
  <si>
    <t>402-2618994-8</t>
  </si>
  <si>
    <t>JUANA BENILLO DE LA CRUZ</t>
  </si>
  <si>
    <t>001-1896619-1</t>
  </si>
  <si>
    <t>YVETTE ANNERYS MARTY VALERA</t>
  </si>
  <si>
    <t>GERENTE ATENCION AL USUARIO</t>
  </si>
  <si>
    <t>402-2098385-8</t>
  </si>
  <si>
    <t>ANDRES ANASTASIO ALBA PERALTA</t>
  </si>
  <si>
    <t>223-0046692-1</t>
  </si>
  <si>
    <t>JAZMIN ALTAGRACIA ZAMORA SOSA</t>
  </si>
  <si>
    <t>001-0943388-8</t>
  </si>
  <si>
    <t>DENNI CABRERA SOTO</t>
  </si>
  <si>
    <t>093-0013824-6</t>
  </si>
  <si>
    <t>RAMONA PIMENTEL RAMIREZ</t>
  </si>
  <si>
    <t>001-1155509-0</t>
  </si>
  <si>
    <t>LUISA MERCEDES SENA SENA</t>
  </si>
  <si>
    <t>NIEVES JHOANNA PICHARDO MOJICA</t>
  </si>
  <si>
    <t>00115630493</t>
  </si>
  <si>
    <t>LIVIO MANUEL RONDON MENDEZ</t>
  </si>
  <si>
    <t>225-0046416-3</t>
  </si>
  <si>
    <t>JOSE ESMIL MAÑON AMPARO</t>
  </si>
  <si>
    <t>SUPERVISORA DE ATENCIÓN AL USUARIO</t>
  </si>
  <si>
    <t>402-2097428-7</t>
  </si>
  <si>
    <t>40220974287</t>
  </si>
  <si>
    <t>223-0023184-6</t>
  </si>
  <si>
    <t>NAIROBI MAYELIN PEÑA</t>
  </si>
  <si>
    <t>225-0006836-0</t>
  </si>
  <si>
    <t>SOLANYI DOLORES HERNANDEZ GARCIA</t>
  </si>
  <si>
    <t>001-1683051-4</t>
  </si>
  <si>
    <t>JULIO NICOLAS PEREZ VALERIO</t>
  </si>
  <si>
    <t>ENCARGADA DE SERVICIO SOCIAL</t>
  </si>
  <si>
    <t>2250064914-4</t>
  </si>
  <si>
    <t>RIKELVIN DE LA CRUZ</t>
  </si>
  <si>
    <t>GERENCIA DE SALUD COMUNITARIA</t>
  </si>
  <si>
    <t>ENCARGADA DE SALUD COMUNITARIA</t>
  </si>
  <si>
    <t xml:space="preserve">   ___________________________________</t>
  </si>
  <si>
    <t xml:space="preserve">        SRA. LUCHY GONZALEZ</t>
  </si>
  <si>
    <t xml:space="preserve">              ENCARGADA  DE NOMINA</t>
  </si>
  <si>
    <t xml:space="preserve">                    PREPARADO POR:</t>
  </si>
  <si>
    <t>001-0460881-5</t>
  </si>
  <si>
    <t>ANGELLY DEL CARMEN ASTACIO CAMILO</t>
  </si>
  <si>
    <t>402-2594762-7</t>
  </si>
  <si>
    <t>JOSE AMAURY PEÑA ROSARIO</t>
  </si>
  <si>
    <t>225-0065144-7</t>
  </si>
  <si>
    <t>ROSA MIGUELINA MATOS DEL VILLAR</t>
  </si>
  <si>
    <t>AUXILIAR DE AUDITORIA MEDICA</t>
  </si>
  <si>
    <t>AUXILIAR DE LIBRE ACCESO A LA INFORMACION</t>
  </si>
  <si>
    <t>023-0143219-7</t>
  </si>
  <si>
    <t>CANOL CARILDA RIVERA DEVERS DE BERRY</t>
  </si>
  <si>
    <t>FRANCISCO DE JESUS FELIPE ENCARNACION</t>
  </si>
  <si>
    <t>023-0146694-8</t>
  </si>
  <si>
    <t>PROGRAMADOR DE TECNOLOGIA</t>
  </si>
  <si>
    <t>001-1553919-9</t>
  </si>
  <si>
    <t>NAIROBY MAGDANE FELIZ MENDEZ</t>
  </si>
  <si>
    <t>ISABEL CEBALLOS JIMENEZ</t>
  </si>
  <si>
    <t>AUXILIAR DE COMPRAS</t>
  </si>
  <si>
    <t>001-0356702-0</t>
  </si>
  <si>
    <t>225-0055259-5</t>
  </si>
  <si>
    <t>LUISA MARIA PENZO DE ALMONTE</t>
  </si>
  <si>
    <t>JUAN JEURY CASTILLO REYES</t>
  </si>
  <si>
    <t>224-0033032-4</t>
  </si>
  <si>
    <t>LUBRIEL REYES CARRASCO</t>
  </si>
  <si>
    <t>MIGUEL ANGEL INOA BIDO</t>
  </si>
  <si>
    <t>ANA YOCASTA CORDERO GENAO</t>
  </si>
  <si>
    <t>MARIANO SOSA ASTACIO</t>
  </si>
  <si>
    <t>GLENNY GUZMAN RAMIREZ</t>
  </si>
  <si>
    <t>SECRETARIA DE LA LEGAL</t>
  </si>
  <si>
    <t>SUPERVISORA DE SERVICIOGRALS  Y APOYO</t>
  </si>
  <si>
    <t>NOMINA  EMPLEADOS FIJOS AL 25 DE ENERO, 2017</t>
  </si>
  <si>
    <t>COORDINADORA ADMINISTRATIVA</t>
  </si>
  <si>
    <t>OTROS DESCUENTOS</t>
  </si>
  <si>
    <t>ANDIANA KARY MOTA SILVESTRE</t>
  </si>
  <si>
    <t>NOELIA MARGARITA GOMEZ</t>
  </si>
  <si>
    <t>055-0032869-4</t>
  </si>
  <si>
    <t>023-0151482-0</t>
  </si>
  <si>
    <t>001-1730290-1</t>
  </si>
  <si>
    <t>FERNANDA ENCARNACION ESTEVEZ</t>
  </si>
  <si>
    <t>001-1744538-7</t>
  </si>
  <si>
    <t>LUIS JOSE BONETTI PUELLO</t>
  </si>
  <si>
    <t>402-2038992-4</t>
  </si>
  <si>
    <t>001-0958624-8</t>
  </si>
  <si>
    <t>CELESTE BRAND MAGALLANES</t>
  </si>
  <si>
    <t>MARIEN AVELLANA FERRAND VALDEZ</t>
  </si>
  <si>
    <t>001-1295255-1</t>
  </si>
  <si>
    <t>AUXILIAR DE REGISTRO Y CONTROL</t>
  </si>
  <si>
    <t>200010330838803</t>
  </si>
  <si>
    <t>TECNICO DEAUDITORIA MEDICA</t>
  </si>
  <si>
    <t>LICDA. DE ENFERMERIA</t>
  </si>
  <si>
    <t>225-0011862-9</t>
  </si>
  <si>
    <t>ESCARLE GONZALEZ HERRERA</t>
  </si>
  <si>
    <t>JOSE FRANCISCO SANCHEZ CASTILLO</t>
  </si>
  <si>
    <t>001-1750682-4</t>
  </si>
  <si>
    <t>402-2362051-5</t>
  </si>
  <si>
    <t>JESUS SANCHEZ SUERO</t>
  </si>
  <si>
    <t>225-0015614-0</t>
  </si>
  <si>
    <t>DIONEL ORTEGA DUARTE</t>
  </si>
  <si>
    <t>BENECIA PEÑALOS FELIZ DE ULLOA</t>
  </si>
  <si>
    <t>223-0079346-4</t>
  </si>
  <si>
    <t>GERENCIA AUDITORIA MEDICA</t>
  </si>
  <si>
    <t>CRISTIAN JAVIER CLIME CUEVAS</t>
  </si>
  <si>
    <t>001-1575347-7</t>
  </si>
  <si>
    <t>BERQUIS HERNANDEZ SALDAÑA</t>
  </si>
  <si>
    <t>223-0069057-9</t>
  </si>
  <si>
    <t>MILAGROS AMPARO ARIAS PUNTIER</t>
  </si>
  <si>
    <t>402-0049372-0</t>
  </si>
  <si>
    <t>LEANDRO ANTONIO BIDO BAUTISTA</t>
  </si>
  <si>
    <t>REINA FAMILIA MERAN</t>
  </si>
  <si>
    <t>001-1563478-4</t>
  </si>
  <si>
    <t>001-0060221-8</t>
  </si>
  <si>
    <t xml:space="preserve">ANNY BIDO ACOSTA  </t>
  </si>
  <si>
    <t>001-1527711-3</t>
  </si>
  <si>
    <t>402-3485604-1</t>
  </si>
  <si>
    <t>ALEJANDRINA ROSA</t>
  </si>
  <si>
    <t>AUXILIAR DE CONTABILIDAD</t>
  </si>
  <si>
    <t>001-1243505-2</t>
  </si>
  <si>
    <t>DAMARIS ALTAGRACIA DE LA CRUZ SANCHEZ</t>
  </si>
  <si>
    <t>225-0000973-7</t>
  </si>
  <si>
    <t>SUGEIDY MARTINEZ VALENZUELA</t>
  </si>
  <si>
    <t>078-0006738-6</t>
  </si>
  <si>
    <t>NATIVIDAD BATISTA MATOS</t>
  </si>
  <si>
    <t>225-0067309-4</t>
  </si>
  <si>
    <t>CHANTEL YUDELFFY VALDEZ FERNANDEZ</t>
  </si>
  <si>
    <t>JOSE MIGUEL MARTINEZ</t>
  </si>
  <si>
    <t>001-1560932-2</t>
  </si>
  <si>
    <t>225-0055997-0</t>
  </si>
  <si>
    <t>BIENVENIDA RAMIREZ ABAD</t>
  </si>
  <si>
    <t>LEUDYS DONATO PAYANO VILLANUEVA</t>
  </si>
  <si>
    <t>402-3711272-3</t>
  </si>
  <si>
    <t>JOEL MAXI RAMIREZ JIMENEZ</t>
  </si>
  <si>
    <t>SUPERVISOR DE LAVANDERIA</t>
  </si>
  <si>
    <t>001-0519561-4</t>
  </si>
  <si>
    <t>REINALDO AUGUSTO GATON MEJIA</t>
  </si>
  <si>
    <t>COORDINADOR DE BLOQUE QUIRURGICO</t>
  </si>
  <si>
    <t>0180051876-1</t>
  </si>
  <si>
    <t>GUMER GERARDINA FIGUEREO SIERRA</t>
  </si>
  <si>
    <t>00-1425105-1</t>
  </si>
  <si>
    <t>YANIBEL BELLO GUZMAN</t>
  </si>
  <si>
    <t>402-2309344-0</t>
  </si>
  <si>
    <t>024-0022247-3</t>
  </si>
  <si>
    <t>DELIDA ANGELINA SOSA LEDESMA</t>
  </si>
  <si>
    <t>023-0114290-3</t>
  </si>
  <si>
    <t>225-0047462-6</t>
  </si>
  <si>
    <t>BELMAYRI TATIANA GIRON FRANCISCO</t>
  </si>
  <si>
    <t>ASISTENTE DE SERVICOS GENERALES Y APOYO</t>
  </si>
  <si>
    <t>225-0041657-7</t>
  </si>
  <si>
    <t xml:space="preserve">KELVIN JOSE CORCINO REYNA </t>
  </si>
  <si>
    <t>223-0075020-9</t>
  </si>
  <si>
    <t>ESPERANZA NOEMI BENCOSME MERTE</t>
  </si>
  <si>
    <t>014-0015681-4</t>
  </si>
  <si>
    <t>MILDRIS MORILLO DE AQUINO</t>
  </si>
  <si>
    <t>223-0042250-2</t>
  </si>
  <si>
    <t>LARISSA PAMELA RAMOS PEREZ</t>
  </si>
  <si>
    <t>TECNICO DE AUDITORIA MEDICA</t>
  </si>
  <si>
    <t>402-2024584-5</t>
  </si>
  <si>
    <t>SHAKIRA FRANCHESCA MORENO HERRERA</t>
  </si>
  <si>
    <t>001-1460446-5</t>
  </si>
  <si>
    <t>MARIA MIGUELINA ACEVEDO HERRERA</t>
  </si>
  <si>
    <t>020-0015022-3</t>
  </si>
  <si>
    <t>BERCIA ANEUDY SENA ROCHA</t>
  </si>
  <si>
    <t>SUB-DIRECCION ADMINISTRATIVA Y FINANCIERA</t>
  </si>
  <si>
    <t>DESCUENTO SEGURO COPLEMENTARIO</t>
  </si>
  <si>
    <t>001-1717445-8</t>
  </si>
  <si>
    <t>DANIEL LOPEZ REYES</t>
  </si>
  <si>
    <t>SEGURO DEPTE</t>
  </si>
  <si>
    <t>223-0043018-2</t>
  </si>
  <si>
    <t>ANA ELIZABETH THEN RIVERA</t>
  </si>
  <si>
    <t>001-1056739-3</t>
  </si>
  <si>
    <t>ANA ANTONIA NUÑEZ TAVERAS</t>
  </si>
  <si>
    <t>225-0054977-3</t>
  </si>
  <si>
    <t>DAYANA FELIZ FELIZ</t>
  </si>
  <si>
    <t>402-0867564-1</t>
  </si>
  <si>
    <t>DEPARTEMENTO DE AUDITORIA MEDICA</t>
  </si>
  <si>
    <t>DAILENIS GONZALEZ NUÑEZ</t>
  </si>
  <si>
    <t>402-2568318-0</t>
  </si>
  <si>
    <t>VICTOR ESTEBAN BRITO SANTIAGO</t>
  </si>
  <si>
    <t>223-0022292-8</t>
  </si>
  <si>
    <t>MARTIRES GARCIA MORA</t>
  </si>
  <si>
    <t>SUB-DIRECCION DE SERVICIOS GENRALES Y APOYO</t>
  </si>
  <si>
    <t>018-0061428-9</t>
  </si>
  <si>
    <t>TOMMY JOEL DE LOS SANTOS SUERO</t>
  </si>
  <si>
    <t>001-1247995-1</t>
  </si>
  <si>
    <t>MARITZA ARACELIS LOPEZ BALBUENA</t>
  </si>
  <si>
    <t>MARCOS DANIEL OTAÑO BERIGUETTE</t>
  </si>
  <si>
    <t>012-0126027-8</t>
  </si>
  <si>
    <t>090-0015143-2</t>
  </si>
  <si>
    <t>ONELIO TEJEDA DOLIS</t>
  </si>
  <si>
    <t>402-2713770-6</t>
  </si>
  <si>
    <t>YOJASEL MATOS JAVIER</t>
  </si>
  <si>
    <t>402-2609722-4</t>
  </si>
  <si>
    <t>JOAN MANUEL GERMAN SANTANA</t>
  </si>
  <si>
    <t>402-2176493-5</t>
  </si>
  <si>
    <t>ERISMER MONTES LORA</t>
  </si>
  <si>
    <t>LICDA. EN ENFERMERIA (BLOQUE QUIRURGICO)</t>
  </si>
  <si>
    <t>402-3661778-9</t>
  </si>
  <si>
    <t>JOMAIRYS DEL CARMEN AGRAMONTE GALVEZ</t>
  </si>
  <si>
    <t>402-3734279-1</t>
  </si>
  <si>
    <t>TIANNY MARIA FIGUERO PAREDES</t>
  </si>
  <si>
    <t>001-1710407-5</t>
  </si>
  <si>
    <t xml:space="preserve">    SUB-DIRECTORA ADMINISTRATIVO FINANCIERO</t>
  </si>
  <si>
    <t>001-1637520-5</t>
  </si>
  <si>
    <t>WANDA DEL CORAZON DE JESUS RODRIGUEZ LIZ</t>
  </si>
  <si>
    <t>001-1351334-5</t>
  </si>
  <si>
    <t>YISSEL MARIA PEREZ LIZARDO DE CASTILLO</t>
  </si>
  <si>
    <t>001-1623857-7</t>
  </si>
  <si>
    <t>MATIAS MEDRANO</t>
  </si>
  <si>
    <t>001-1355769-8</t>
  </si>
  <si>
    <t xml:space="preserve">ANA JOHANNA HERRERA ENCARNACION </t>
  </si>
  <si>
    <t>001-1302889-8</t>
  </si>
  <si>
    <t>MARIA  INES PEREZ CARRASCO</t>
  </si>
  <si>
    <t>ADALIA MONTAS</t>
  </si>
  <si>
    <t>LISSELOT CESPEDES REYES</t>
  </si>
  <si>
    <t>225-0058535-2</t>
  </si>
  <si>
    <t>402-2226678-1</t>
  </si>
  <si>
    <t>225-0015519-1</t>
  </si>
  <si>
    <t>WILLIAN JIMENEZ MORENO</t>
  </si>
  <si>
    <t>225-0007058-0</t>
  </si>
  <si>
    <t>SANTIAGO TOMAS DIAZ</t>
  </si>
  <si>
    <t>001-1105174-4</t>
  </si>
  <si>
    <t>ANA CRSITINA SANCHEZ CASTRO</t>
  </si>
  <si>
    <t xml:space="preserve">GERENTE DE IMAGEN </t>
  </si>
  <si>
    <t>225-0018310-2</t>
  </si>
  <si>
    <t>LUISA YAHAIRA WALLACE DE JESUS</t>
  </si>
  <si>
    <t>RAISA CRISTINA RODRIGUEZ DE MARTINEZ</t>
  </si>
  <si>
    <t>BETANIA GONZALEZ DE NOVAS</t>
  </si>
  <si>
    <t>027-0038966-7</t>
  </si>
  <si>
    <t>NOEMI ELIZABETH RODRIGUEZ RODRIGUEZ</t>
  </si>
  <si>
    <t>001-1651015-7</t>
  </si>
  <si>
    <t>DELIS SANTANA MONTILLA</t>
  </si>
  <si>
    <t>012-0101840-3</t>
  </si>
  <si>
    <t>ALEX JHOAN ALCANTARA BRITO</t>
  </si>
  <si>
    <t>01201018403</t>
  </si>
  <si>
    <t>031-0393858-9</t>
  </si>
  <si>
    <t>LEIDY ALEXANDRA TAVAREZ RAMIREZ</t>
  </si>
  <si>
    <t>402-2255994-6</t>
  </si>
  <si>
    <t>PEDRO JUNIOR FRANCO SUERO</t>
  </si>
  <si>
    <t>AUXILIAR DE PROTOCOLO</t>
  </si>
  <si>
    <t>402-3466045-0</t>
  </si>
  <si>
    <t>YARIBEL ENCARNACION MARTE</t>
  </si>
  <si>
    <t>AUXILIAR DE LABORATORIO</t>
  </si>
  <si>
    <t>GERENCIA DE COMPRAS</t>
  </si>
  <si>
    <t>AUXILIAR DE SASTRERIA</t>
  </si>
  <si>
    <t>COORDINACION DE EMERGENCIA</t>
  </si>
  <si>
    <t>GERENCIA DE GINECOLOGIA</t>
  </si>
  <si>
    <t>GERENCIAS</t>
  </si>
  <si>
    <t>GERENCIA DE LA VANDERIA</t>
  </si>
  <si>
    <t xml:space="preserve"> MEDICO ANESTESIOLOGO</t>
  </si>
  <si>
    <t>GERENCIA DEATENCION CRITICA</t>
  </si>
  <si>
    <t xml:space="preserve">ENCARGADA </t>
  </si>
  <si>
    <t>AUXILIARES AVANZADAS</t>
  </si>
  <si>
    <t>NOMINA  EMPLEADOS SOLICIATDOS POR GERENCIA AL AÑO 2017</t>
  </si>
  <si>
    <t>001-0045224-2</t>
  </si>
  <si>
    <t>IVELISSE MIRANDA PEÑA</t>
  </si>
  <si>
    <t>023-0124680-3</t>
  </si>
  <si>
    <t>ROSANNA PATRICIA CONCEPCION FRANCISCO</t>
  </si>
  <si>
    <t>224-0003192-2</t>
  </si>
  <si>
    <t>INDY ARACELIS NUÑEZ FAJARDO</t>
  </si>
  <si>
    <t>001-1155147-9</t>
  </si>
  <si>
    <t>SUPERVISORA DE ALMACEN GENERAL</t>
  </si>
  <si>
    <t>402-2011587-3</t>
  </si>
  <si>
    <t>RAHIDEL ANTONIO ESPINAL BAEZ</t>
  </si>
  <si>
    <t>001-0142772-2</t>
  </si>
  <si>
    <t>BIENVENIDO ANTONIO UREÑA JIMENEZ</t>
  </si>
  <si>
    <t>402-0049477-7</t>
  </si>
  <si>
    <t>402-2485872-6</t>
  </si>
  <si>
    <t>KATHERINE MARLENE RUIZ HERRERA</t>
  </si>
  <si>
    <t>DESCUENTO SEGURO COMPLEMENTARIO</t>
  </si>
  <si>
    <t>ANY BELKIS MENDEZ DE HERNANDEZ</t>
  </si>
  <si>
    <t>001-1405137-8</t>
  </si>
  <si>
    <t>LUCY ANNERI HERNANDEZ ROSADO</t>
  </si>
  <si>
    <t>402-2265338-4</t>
  </si>
  <si>
    <t>VIRGINIA ISABEL SANCHEZ RAMIREZ</t>
  </si>
  <si>
    <t>001-1731445-0</t>
  </si>
  <si>
    <t>FLORANGEL ALBANIDIA DEL CARMEN BURGOS</t>
  </si>
  <si>
    <t>001-1042411-6</t>
  </si>
  <si>
    <t>SUSANA ADON MORENO</t>
  </si>
  <si>
    <t>AUXILIAR DE DESPENSA</t>
  </si>
  <si>
    <t>COORDINACION DE SEGURIDAD</t>
  </si>
  <si>
    <t>223-0132022-6</t>
  </si>
  <si>
    <t>001-1329904-4</t>
  </si>
  <si>
    <t>LORENZO ANTONIO ULLOA CORDONES</t>
  </si>
  <si>
    <t>223-0139457-7</t>
  </si>
  <si>
    <t>OLIVER DE JESUS GUZMAN</t>
  </si>
  <si>
    <t>402-2357647-7</t>
  </si>
  <si>
    <t>CHANELLE SANTOS HENRIQUEZ</t>
  </si>
  <si>
    <t>RELACION  DE NOMINAS 2018</t>
  </si>
  <si>
    <t>DICIEMBRE 2017 NOMINAS</t>
  </si>
  <si>
    <t>RELACION  NOMINA  2016-2017</t>
  </si>
  <si>
    <t>SIGEF</t>
  </si>
  <si>
    <t>HMRA</t>
  </si>
  <si>
    <t>IGUALA</t>
  </si>
  <si>
    <t>MILITARES</t>
  </si>
  <si>
    <t>SERVICIOS</t>
  </si>
  <si>
    <t>NOMINAS 2018</t>
  </si>
  <si>
    <t>RELACION NOMINAS 2018</t>
  </si>
  <si>
    <t>001-1811312-5</t>
  </si>
  <si>
    <t>ADRIAN ERNESTO GARCIA HERNANDEZ</t>
  </si>
  <si>
    <t>402-2310203-5</t>
  </si>
  <si>
    <t>KATHERINE CALZADO CAPELLAN</t>
  </si>
  <si>
    <t>SECRETARIA DE ESTADISTICA Y ARCHIVO</t>
  </si>
  <si>
    <t>087-0013149-6</t>
  </si>
  <si>
    <t>SUB-DIRECTOR DE PLANIFICACION</t>
  </si>
  <si>
    <t>LLULISA ENEIDA MADERA DE VICENTE</t>
  </si>
  <si>
    <t>001-1594888-7</t>
  </si>
  <si>
    <t xml:space="preserve">                        _________________________________________</t>
  </si>
  <si>
    <t xml:space="preserve"> LIC. CLARIBEL Y. ROSARIO LOPEZ</t>
  </si>
  <si>
    <t>056-0137731-9</t>
  </si>
  <si>
    <t>ANA EGLIS JOSEFA DE PENA MEDINA MENDOZA</t>
  </si>
  <si>
    <t>200019600013676</t>
  </si>
  <si>
    <t>LICENCIAS</t>
  </si>
  <si>
    <t>LICENCIAS Y VACACIONES</t>
  </si>
  <si>
    <t xml:space="preserve">SUB-TOTAL NOMINA </t>
  </si>
  <si>
    <t>ENCARGADO DE MONITOREO Y EVALUACION</t>
  </si>
  <si>
    <t>059-0017397-1</t>
  </si>
  <si>
    <t>DANILO MEREGILDO</t>
  </si>
  <si>
    <t>AUXILIAR DE INTERIORES Y PINTURA</t>
  </si>
  <si>
    <t>KATIA LEONORKI OLAVERRIA RIVERA</t>
  </si>
  <si>
    <t>013-0044750-3</t>
  </si>
  <si>
    <t>223-0023967-4</t>
  </si>
  <si>
    <t>PAOLA CESARINA MATOS SCRIGGINS</t>
  </si>
  <si>
    <t xml:space="preserve">YAJAIRA PINEDA BRAN </t>
  </si>
  <si>
    <t>SUSAN MERCEDES SORIANO SOTO</t>
  </si>
  <si>
    <t>001-0799447-7</t>
  </si>
  <si>
    <t>GERENTE DE COMPRAS</t>
  </si>
  <si>
    <t>VICTOR ALFONSO JIMENEZ BELTRE</t>
  </si>
  <si>
    <t>223-0010306-0</t>
  </si>
  <si>
    <t>402-2011558-4</t>
  </si>
  <si>
    <t>SECRETARIA GINECOLOGIA Y OBSTETRICIA</t>
  </si>
  <si>
    <t xml:space="preserve"> DIRECCION GENERAL</t>
  </si>
  <si>
    <t>FATIMA DAVIANNY MARTINEZ CRUZ</t>
  </si>
  <si>
    <t>225-0040392-2</t>
  </si>
  <si>
    <t>22500403922</t>
  </si>
  <si>
    <t>200019600667200</t>
  </si>
  <si>
    <t>40220115584</t>
  </si>
  <si>
    <t xml:space="preserve">ABRIL </t>
  </si>
  <si>
    <t>Vence</t>
  </si>
  <si>
    <t>PROCESADA CON BANCO</t>
  </si>
  <si>
    <t>REFERENCIA</t>
  </si>
  <si>
    <t>001-1684308-7</t>
  </si>
  <si>
    <t>ATAHUALPA ORTIZ MENDOZA</t>
  </si>
  <si>
    <t>NOMINA  EMPLEADOS  2018</t>
  </si>
  <si>
    <t xml:space="preserve">MAYO </t>
  </si>
  <si>
    <t>OCTUBRE</t>
  </si>
  <si>
    <t>AÑO 2018</t>
  </si>
  <si>
    <t xml:space="preserve">PRESUPUETO   AREAS FALTANTES MEDICAS, PARA APERTURA </t>
  </si>
  <si>
    <t>025-0039550-0</t>
  </si>
  <si>
    <t>DAYSI ANTONIA REYES MAZARA</t>
  </si>
  <si>
    <t>EMILE JOSUE SANTOS CALDREON</t>
  </si>
  <si>
    <t>402-2332556-0</t>
  </si>
  <si>
    <t>GERENTE DE CAPACITACION</t>
  </si>
  <si>
    <t>ELIZABETH CRUCETA CORONADO</t>
  </si>
  <si>
    <t>056-0143036-5</t>
  </si>
  <si>
    <t>ELIEZER ANTONIO MENDEZ RIVERA</t>
  </si>
  <si>
    <t>402-3626267-7</t>
  </si>
  <si>
    <t>223-0156654-7</t>
  </si>
  <si>
    <t>YONATHAN YANCARLOS VILLAR SANCHEZ</t>
  </si>
  <si>
    <t>ANALISTA DE RECLAMACIONES</t>
  </si>
  <si>
    <t>ABOGADO II</t>
  </si>
  <si>
    <t>AL 25 DE JULIO, 2018</t>
  </si>
  <si>
    <t>GERENTE DE UCI</t>
  </si>
  <si>
    <t>001-1886726-6</t>
  </si>
  <si>
    <t>ESTHEFANIA ALTAGRACIA CUEVAS DE CAPELLAN</t>
  </si>
  <si>
    <t>225-0011644-1</t>
  </si>
  <si>
    <t>MILLI AWILDA SERRATA UCETA</t>
  </si>
  <si>
    <t>402-1501991-6</t>
  </si>
  <si>
    <t>MARIEL ULLOA RUIZ</t>
  </si>
  <si>
    <t>018-0043768-1</t>
  </si>
  <si>
    <t>MARIA MAGDALENA JEFFER FELIZ</t>
  </si>
  <si>
    <t>DEPARTAMENTO DE ODONTOLOGIA</t>
  </si>
  <si>
    <t>001-17595330</t>
  </si>
  <si>
    <t>ISABEL DE LA CRUZ JIMENEZ</t>
  </si>
  <si>
    <t>ASISTENTE DENTAL</t>
  </si>
  <si>
    <t>FIORDALIZA MARIA PACHECO</t>
  </si>
  <si>
    <t>GERENTE DEAUDITORIA MEDICA</t>
  </si>
  <si>
    <t>001-1503279-9</t>
  </si>
  <si>
    <t>JOSE ORLANDO GUERRERO COLLADO</t>
  </si>
  <si>
    <t>CARLOS ANEURIS MARTINEZ</t>
  </si>
  <si>
    <t>ANDRES DE LOS SANTO</t>
  </si>
  <si>
    <t>GERENCIA DE LEGAL</t>
  </si>
  <si>
    <t>001-1704067-5</t>
  </si>
  <si>
    <t>RHADAMELCIS CASTRO DE BELTRE</t>
  </si>
  <si>
    <t>109-0005787-7</t>
  </si>
  <si>
    <t>YAGIL BRIOSO VIOLA</t>
  </si>
  <si>
    <t>225-004163-6</t>
  </si>
  <si>
    <t>JUANA REYNOSO ZAPATA</t>
  </si>
  <si>
    <t>402-2758139-0</t>
  </si>
  <si>
    <t>JHONNY MATEO PEREZ</t>
  </si>
  <si>
    <t>GERENTE DE ATENCION AL USUSARIO</t>
  </si>
  <si>
    <t>001-1281060-1</t>
  </si>
  <si>
    <t>MEDICO INTENSIVISTA</t>
  </si>
  <si>
    <t>CARLOS ALBERTO DIFO</t>
  </si>
  <si>
    <t>DEPARTEMENTO DE MEDICINA INTERNA</t>
  </si>
  <si>
    <t>SUB-DIRECCION DE PLANIFICACION</t>
  </si>
  <si>
    <t>NOMINA  EMPLEADOS RETROACTIVO AL 25 DE JULIO, 2018</t>
  </si>
  <si>
    <t>001-1442524-2</t>
  </si>
  <si>
    <t>CARLOS ANEURIS MARTINEZ GIRON</t>
  </si>
  <si>
    <t>001-1504288-9</t>
  </si>
  <si>
    <t>037-0089016-7</t>
  </si>
  <si>
    <t>CARLOS ALBERTO DIFO BATISTIA</t>
  </si>
  <si>
    <t>CONCEPTO</t>
  </si>
  <si>
    <t>LICENCIAS Y VACACIONES 2018</t>
  </si>
  <si>
    <t>GERENTE DE ESTADISTICA Y ARCHIVO</t>
  </si>
  <si>
    <t>GERENTE DE SERVICIO SOCIAL</t>
  </si>
  <si>
    <t>ASISTENTE TECNICO DE NACIDOS VIVOS</t>
  </si>
  <si>
    <t>001-0587508-2</t>
  </si>
  <si>
    <t>MIRIAN DEL CARMEN PAULINO LOVERAS</t>
  </si>
  <si>
    <t>402-2229665-5</t>
  </si>
  <si>
    <t>KISIGER ESTRELLA BATISTA</t>
  </si>
  <si>
    <t>223-0018165-2</t>
  </si>
  <si>
    <t>MIGDALYS THAIMIL PEÑA FERRERAS</t>
  </si>
  <si>
    <t>026-0111998-1</t>
  </si>
  <si>
    <t>402-1185233-6</t>
  </si>
  <si>
    <t>DACHEL ESTEFANY ARIAS  MONEGRO</t>
  </si>
  <si>
    <t>SECRETARIA DE ATENCION AL USUARIO</t>
  </si>
  <si>
    <t>402-1530741-0</t>
  </si>
  <si>
    <t>JUSMEIRY MARIANNY ABREU MELENDEZ</t>
  </si>
  <si>
    <t>001-1711423-1</t>
  </si>
  <si>
    <t>JOHANNY CAROLINA GARCIA PEGUERO</t>
  </si>
  <si>
    <t>026-0097490-7</t>
  </si>
  <si>
    <t>223-0081222-3</t>
  </si>
  <si>
    <t>JOHANNA CELEDONIO</t>
  </si>
  <si>
    <t>223-0167627-0</t>
  </si>
  <si>
    <t>MANUEL ALEJANDRO CRUZ BAUTISTA</t>
  </si>
  <si>
    <t>002-0112583-8</t>
  </si>
  <si>
    <t>JORGE LUIS MARTINEZ MARTE</t>
  </si>
  <si>
    <t>MEDICO HEMATOLOGO</t>
  </si>
  <si>
    <t>225-0004485-8</t>
  </si>
  <si>
    <t>AUXILIAR DE CAJA ENTREGA DE CHEQUES</t>
  </si>
  <si>
    <t>ENCARGADA DE BLOQUE QUIRURGICO</t>
  </si>
  <si>
    <t>SORANGELYS NIKAULYS GONZALEZ VENTURA</t>
  </si>
  <si>
    <t>LOUBRIEL DEL ROSARIO DEL ROSARIO</t>
  </si>
  <si>
    <t>001-1467292-6</t>
  </si>
  <si>
    <t>URANNY PATRICIA VALDEZ DE LA ROSA</t>
  </si>
  <si>
    <t>223-0090516-7</t>
  </si>
  <si>
    <t>059-0014631-6</t>
  </si>
  <si>
    <t>JOSE EDWIN ROJAS TIFA</t>
  </si>
  <si>
    <t>001-1708152-1</t>
  </si>
  <si>
    <t>ALEXANDER SANCHEZ</t>
  </si>
  <si>
    <t>001-1534815-3</t>
  </si>
  <si>
    <t>DANIA ELISA GONZALEZ FERNANDEZ</t>
  </si>
  <si>
    <t>STEPHANIE ALTAGRACIA NUÑEZ SAVIÑON</t>
  </si>
  <si>
    <t>MARIA ELENA SANCHEZ MONTILLA</t>
  </si>
  <si>
    <t xml:space="preserve">EDWIN JACOB VERAS ARAUJO </t>
  </si>
  <si>
    <t>MARLENIS YOSELIN GLASS DE LA CRUZ</t>
  </si>
  <si>
    <t>GERENTE DE AUDITORIA MEDICA</t>
  </si>
  <si>
    <t>402-108133-0</t>
  </si>
  <si>
    <t xml:space="preserve">SECRETARIA DE RECLUTAMIENTO Y SELECCIÓN </t>
  </si>
  <si>
    <t>402-3965937-4</t>
  </si>
  <si>
    <t>001-1779795-1</t>
  </si>
  <si>
    <t>058-0026503-4</t>
  </si>
  <si>
    <t>DENYS SOSA LUZON</t>
  </si>
  <si>
    <t>001-1712813-2</t>
  </si>
  <si>
    <t>JOAN MANUEL QUEZADA POZO</t>
  </si>
  <si>
    <t>087-0019289-4</t>
  </si>
  <si>
    <t>EDBEL EDILIO MENDOZA GALAN</t>
  </si>
  <si>
    <t>223-0015913-8</t>
  </si>
  <si>
    <t>YASMIRA YANEIRI BATISTA</t>
  </si>
  <si>
    <t>402-2507875-3</t>
  </si>
  <si>
    <t>BRYAN ERNESTO DOBLE HIDALGO</t>
  </si>
  <si>
    <t>223-0070595-5</t>
  </si>
  <si>
    <t>WANDA MIGUELINA MARTINEZ DURAN</t>
  </si>
  <si>
    <t>402-2036756-5</t>
  </si>
  <si>
    <t>YANEIRY CONTRERAS PERALTA</t>
  </si>
  <si>
    <t>223-0122198-6</t>
  </si>
  <si>
    <t>AMBAR TOPACIO GUERRERO PEREZ</t>
  </si>
  <si>
    <t>402-2709589-6</t>
  </si>
  <si>
    <t>JOSE CARLOS ROSARIO NUÑEZ</t>
  </si>
  <si>
    <t>STARLIN JIMENEZ CASTAÑO</t>
  </si>
  <si>
    <t>402-2213006-0</t>
  </si>
  <si>
    <t>001-1891822-6</t>
  </si>
  <si>
    <t>JOSHUA ALEXANDER BELTRE SING</t>
  </si>
  <si>
    <t>225-0000948-9</t>
  </si>
  <si>
    <t>GEORGINA ALEXANDRA CASTILLO ALCANTARA</t>
  </si>
  <si>
    <t>JOSE ENRIQUE HERNANDEZ DIFO</t>
  </si>
  <si>
    <t>402-2632771-2</t>
  </si>
  <si>
    <t>SHIRLEY SCARLETT RAMIREZ MONTERO</t>
  </si>
  <si>
    <t>014-0020410-1</t>
  </si>
  <si>
    <t>MODALIDAD</t>
  </si>
  <si>
    <t>CONTRATADOS</t>
  </si>
  <si>
    <t>FECHA TERMINO</t>
  </si>
  <si>
    <t>LUGGY ESTHANFER SAMUEL GONZALEZ</t>
  </si>
  <si>
    <t>ASISTENTE PLANIFICACION Y CONOCIMIENTO</t>
  </si>
  <si>
    <t>SECRETARIO DE MONITOREO Y EVALUACION</t>
  </si>
  <si>
    <t>ENC. EJECUCION PRESUPUESTARIA</t>
  </si>
  <si>
    <t>ENCARGADA DE CUENTAS POR PAGAR</t>
  </si>
  <si>
    <t>ENCARGADA DE UNIDAD DE FACTURACION</t>
  </si>
  <si>
    <t>SECRETARIA DE RELACIONES LABORALES</t>
  </si>
  <si>
    <t>SECRETARIA DE RECLUTAMIENTO Y SELECCIÓN</t>
  </si>
  <si>
    <t>SUB-DIRECTOR MEDICO</t>
  </si>
  <si>
    <t>COORDINADOR DE SERVIVIOSMEDICOS Y ACADEMICO</t>
  </si>
  <si>
    <t>COORDINADORA DE CONSULTAS AMBULATORIAS Y PROCEDIMIENTOS GINECOLOGICOS</t>
  </si>
  <si>
    <t>ASISTENTE MEDICA DE LA SUB DIRECCION MEDICA</t>
  </si>
  <si>
    <t>00116375205</t>
  </si>
  <si>
    <t xml:space="preserve"> GERENCIA DE MEDICINA INTERNA(UCI)</t>
  </si>
  <si>
    <t>COORDINADORA DE SERV. CLINICOS Y ESP.</t>
  </si>
  <si>
    <t>ENCARGADA EMERGENCIA</t>
  </si>
  <si>
    <t>ENC. DOCENTE</t>
  </si>
  <si>
    <t>SUPERVISORA ENFERMERIA</t>
  </si>
  <si>
    <t>LICENCIADA EN ENFERMERIA</t>
  </si>
  <si>
    <t>22300690579</t>
  </si>
  <si>
    <t>LICDA.ENFERMERIA</t>
  </si>
  <si>
    <t>LICDA. MICROBIOLOGIA</t>
  </si>
  <si>
    <t>LICDA. FARMACIA</t>
  </si>
  <si>
    <t>SUPERVISORA DE SERV.GENERSLES YAMA DE LLAVES</t>
  </si>
  <si>
    <t>SUPERVISOR ELECTRICO(SUPERV. MANT.)</t>
  </si>
  <si>
    <t>200010330705978</t>
  </si>
  <si>
    <t>00105124283</t>
  </si>
  <si>
    <t>CRISTIAN JAVIER CLIMA CUEVAS</t>
  </si>
  <si>
    <t>YERRI ALBERTO MORTON</t>
  </si>
  <si>
    <t>GRENCIA DE SERVICIOS SOCIAL</t>
  </si>
  <si>
    <t>JEREMY TORRES TIBURCIO</t>
  </si>
  <si>
    <t>NURYS YAMELL RODRIGUEZ MERCADO</t>
  </si>
  <si>
    <t>05900173971</t>
  </si>
  <si>
    <t>COORDINACION DE ALIMENTOS Y BEBIDAS</t>
  </si>
  <si>
    <t>200019600416913</t>
  </si>
  <si>
    <t>40222653384</t>
  </si>
  <si>
    <t>200010330948777</t>
  </si>
  <si>
    <t>JOHANA MIGUELINA CORADIN MARTINEZ</t>
  </si>
  <si>
    <t>200010330945275</t>
  </si>
  <si>
    <t>200010330922829</t>
  </si>
  <si>
    <t>00113557698</t>
  </si>
  <si>
    <t>200010330897640</t>
  </si>
  <si>
    <t>GERENCIA DE UCI</t>
  </si>
  <si>
    <t>GERENCIA DE PATOLOGIA</t>
  </si>
  <si>
    <t>00109433888</t>
  </si>
  <si>
    <t>09300138246</t>
  </si>
  <si>
    <t>00111555090</t>
  </si>
  <si>
    <t>402-2567939-4</t>
  </si>
  <si>
    <t>40225679394</t>
  </si>
  <si>
    <t>40220245845</t>
  </si>
  <si>
    <t>22500549773</t>
  </si>
  <si>
    <t>00110567393</t>
  </si>
  <si>
    <t>40208675641</t>
  </si>
  <si>
    <t>40225683180</t>
  </si>
  <si>
    <t>01800614289</t>
  </si>
  <si>
    <t>00112479951</t>
  </si>
  <si>
    <t>40227137706</t>
  </si>
  <si>
    <t>40236617789</t>
  </si>
  <si>
    <t>40237342791</t>
  </si>
  <si>
    <t>00116510157</t>
  </si>
  <si>
    <t>40234660450</t>
  </si>
  <si>
    <t>DARIEN ADRIEL PERALTA SERRANO</t>
  </si>
  <si>
    <t>TECNICO DE RX</t>
  </si>
  <si>
    <t>200019600386124</t>
  </si>
  <si>
    <t>00107416109</t>
  </si>
  <si>
    <t>GERENCIA DE INTERNA</t>
  </si>
  <si>
    <t>KATIUSCA ISABEL ADAMES</t>
  </si>
  <si>
    <t>LICDA. EN BIOANALIS</t>
  </si>
  <si>
    <t>NOMINA  EMPLEADOS CONTRATADOS AL 25 DE ENERO, 2019</t>
  </si>
  <si>
    <t>001-1582084-7</t>
  </si>
  <si>
    <t>JUANA SILVA ALCALA</t>
  </si>
  <si>
    <t>008-0030721-7</t>
  </si>
  <si>
    <t>MARIESTEL PEREZ BAUTISTA</t>
  </si>
  <si>
    <t>402-2934607-3</t>
  </si>
  <si>
    <t xml:space="preserve">ROSIBEL ALTAGRACIA PINALES GARCIA </t>
  </si>
  <si>
    <t>224-0013608-5</t>
  </si>
  <si>
    <t>JOSE MANUEL REYNOSO HEREDIA</t>
  </si>
  <si>
    <t>FECHA INICIO</t>
  </si>
  <si>
    <t>001-1180282-3</t>
  </si>
  <si>
    <t>ANTONIO LAUREANO ABAD</t>
  </si>
  <si>
    <t>ENCARGADO DE SEGURIDAD</t>
  </si>
  <si>
    <t>008-0030181-4</t>
  </si>
  <si>
    <t xml:space="preserve">MANUEL ESTEBAN MERCEDES CUSTODIO </t>
  </si>
  <si>
    <t>402-2190910-0</t>
  </si>
  <si>
    <t>CAROLINA OROZCO ROA</t>
  </si>
  <si>
    <t xml:space="preserve">    HOSPITAL MATERNO REYNALDO ALMÁNZAR</t>
  </si>
  <si>
    <t>NÓMINA COMPENSACIÓN POR SERVICIO MILITARES</t>
  </si>
  <si>
    <t>COMPENSACIÓN MILITAR</t>
  </si>
  <si>
    <t>077-0007922-6</t>
  </si>
  <si>
    <t>NINO JOSE CUEVAS</t>
  </si>
  <si>
    <t xml:space="preserve"> AL 25 DE JULIO, 2021</t>
  </si>
  <si>
    <t xml:space="preserve">GENARO MARCIAL FELIZ CASTILLO </t>
  </si>
  <si>
    <t>020-0014880-5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</si>
</sst>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4">
    <numFmt numFmtId="43" formatCode="_(* #,##0.00_);_(* \(#,##0.00\);_(* &quot;-&quot;??_);_(@_)"/>
    <numFmt numFmtId="164" formatCode="_(&quot;RD$&quot;* #,##0.00_);_(&quot;RD$&quot;* \(#,##0.00\);_(&quot;RD$&quot;* &quot;-&quot;??_);_(@_)"/>
    <numFmt numFmtId="165" formatCode="_-* #,##0.00\ _€_-;\-* #,##0.00\ _€_-;_-* &quot;-&quot;??\ _€_-;_-@_-"/>
    <numFmt numFmtId="166" formatCode="_([$€-2]* #,##0.00_);_([$€-2]* \(#,##0.00\);_([$€-2]* &quot;-&quot;??_)"/>
    <numFmt numFmtId="167" formatCode="[$€-2]\ #,##0.00_);[Red]\([$€-2]\ #,##0.00\)"/>
    <numFmt numFmtId="168" formatCode="00000000000"/>
    <numFmt numFmtId="169" formatCode="000000000000000"/>
    <numFmt numFmtId="170" formatCode="###\-#######\-#"/>
    <numFmt numFmtId="171" formatCode="###############"/>
    <numFmt numFmtId="172" formatCode="0.0"/>
    <numFmt numFmtId="173" formatCode="#,##0.0000000000"/>
    <numFmt numFmtId="174" formatCode="0000000000"/>
    <numFmt numFmtId="175" formatCode="00000000000000"/>
    <numFmt numFmtId="176" formatCode="dd/mm/yyyy;@"/>
  </numFmts>
  <fonts count="159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10"/>
      <name val="Arial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8"/>
      <name val="Arial"/>
      <family val="2"/>
    </font>
    <font>
      <b/>
      <i/>
      <sz val="8"/>
      <color indexed="8"/>
      <name val="Arial"/>
      <family val="2"/>
    </font>
    <font>
      <sz val="12"/>
      <color indexed="8"/>
      <name val="Times New Roman"/>
      <family val="1"/>
    </font>
    <font>
      <b/>
      <sz val="12"/>
      <color indexed="8"/>
      <name val="Times New Roman"/>
      <family val="1"/>
    </font>
    <font>
      <sz val="10"/>
      <color indexed="8"/>
      <name val="Times New Roman"/>
      <family val="1"/>
    </font>
    <font>
      <b/>
      <sz val="10"/>
      <name val="Arial"/>
      <family val="2"/>
    </font>
    <font>
      <b/>
      <sz val="10"/>
      <color indexed="9"/>
      <name val="Arial"/>
      <family val="2"/>
    </font>
    <font>
      <b/>
      <sz val="8"/>
      <name val="Arial"/>
      <family val="2"/>
    </font>
    <font>
      <b/>
      <sz val="8"/>
      <color indexed="8"/>
      <name val="Arial"/>
      <family val="2"/>
    </font>
    <font>
      <sz val="11"/>
      <name val="Calibri"/>
      <family val="2"/>
    </font>
    <font>
      <sz val="10"/>
      <color indexed="8"/>
      <name val="Arial"/>
      <family val="2"/>
    </font>
    <font>
      <sz val="10"/>
      <name val="Times New Roman"/>
      <family val="1"/>
    </font>
    <font>
      <sz val="10"/>
      <color indexed="8"/>
      <name val="Tahoma"/>
      <family val="2"/>
    </font>
    <font>
      <b/>
      <sz val="10"/>
      <color indexed="9"/>
      <name val="Calibri"/>
      <family val="2"/>
    </font>
    <font>
      <b/>
      <sz val="12"/>
      <name val="Arial"/>
      <family val="2"/>
    </font>
    <font>
      <sz val="9"/>
      <name val="Arial"/>
      <family val="2"/>
    </font>
    <font>
      <sz val="8"/>
      <color indexed="8"/>
      <name val="Times New Roman"/>
      <family val="1"/>
    </font>
    <font>
      <sz val="8"/>
      <color indexed="63"/>
      <name val="Tahoma"/>
      <family val="2"/>
    </font>
    <font>
      <b/>
      <sz val="10"/>
      <color indexed="10"/>
      <name val="Verdana"/>
      <family val="2"/>
    </font>
    <font>
      <b/>
      <sz val="8"/>
      <color indexed="10"/>
      <name val="Tahoma"/>
      <family val="2"/>
    </font>
    <font>
      <sz val="11"/>
      <color indexed="8"/>
      <name val="Tahoma"/>
      <family val="2"/>
    </font>
    <font>
      <sz val="10"/>
      <color indexed="8"/>
      <name val="Bookman Old Style"/>
      <family val="1"/>
    </font>
    <font>
      <sz val="9"/>
      <color indexed="8"/>
      <name val="Bookman Old Style"/>
      <family val="1"/>
    </font>
    <font>
      <sz val="9"/>
      <name val="Bookman Old Style"/>
      <family val="1"/>
    </font>
    <font>
      <b/>
      <sz val="8"/>
      <color indexed="8"/>
      <name val="Bookman Old Style"/>
      <family val="1"/>
    </font>
    <font>
      <sz val="11"/>
      <name val="Bookman Old Style"/>
      <family val="1"/>
    </font>
    <font>
      <b/>
      <sz val="9"/>
      <color indexed="8"/>
      <name val="Bookman Old Style"/>
      <family val="1"/>
    </font>
    <font>
      <b/>
      <sz val="9"/>
      <name val="Bookman Old Style"/>
      <family val="1"/>
    </font>
    <font>
      <sz val="9"/>
      <color indexed="8"/>
      <name val="Arial"/>
      <family val="2"/>
    </font>
    <font>
      <sz val="9"/>
      <color indexed="8"/>
      <name val="Tahoma"/>
      <family val="2"/>
    </font>
    <font>
      <b/>
      <sz val="9"/>
      <color indexed="8"/>
      <name val="Arial"/>
      <family val="2"/>
    </font>
    <font>
      <b/>
      <sz val="9"/>
      <name val="Arial"/>
      <family val="2"/>
    </font>
    <font>
      <sz val="10"/>
      <color indexed="8"/>
      <name val="Arial"/>
      <family val="2"/>
    </font>
    <font>
      <sz val="8"/>
      <name val="Bookman Old Style"/>
      <family val="1"/>
    </font>
    <font>
      <sz val="10"/>
      <color indexed="8"/>
      <name val="Arial"/>
      <family val="2"/>
    </font>
    <font>
      <sz val="8"/>
      <color indexed="8"/>
      <name val="Bookman Old Style"/>
      <family val="1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color indexed="8"/>
      <name val="Arial"/>
      <family val="2"/>
    </font>
    <font>
      <b/>
      <sz val="8"/>
      <name val="Bookman Old Style"/>
      <family val="1"/>
    </font>
    <font>
      <b/>
      <sz val="10"/>
      <color indexed="8"/>
      <name val="Bookman Old Style"/>
      <family val="1"/>
    </font>
    <font>
      <sz val="11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u/>
      <sz val="11"/>
      <color theme="10"/>
      <name val="Calibri"/>
      <family val="2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3"/>
      <color theme="3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000000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i/>
      <sz val="9"/>
      <color theme="1"/>
      <name val="Times New Roman"/>
      <family val="1"/>
    </font>
    <font>
      <sz val="10"/>
      <color theme="1"/>
      <name val="Calibri"/>
      <family val="2"/>
      <scheme val="minor"/>
    </font>
    <font>
      <sz val="12"/>
      <color theme="1"/>
      <name val="Times New Roman"/>
      <family val="1"/>
    </font>
    <font>
      <b/>
      <sz val="12"/>
      <color theme="1"/>
      <name val="Times New Roman"/>
      <family val="1"/>
    </font>
    <font>
      <sz val="12"/>
      <color theme="1"/>
      <name val="Calibri"/>
      <family val="2"/>
      <scheme val="minor"/>
    </font>
    <font>
      <sz val="8"/>
      <color theme="1"/>
      <name val="Arial"/>
      <family val="2"/>
    </font>
    <font>
      <sz val="10"/>
      <color theme="1"/>
      <name val="Times New Roman"/>
      <family val="1"/>
    </font>
    <font>
      <b/>
      <sz val="9"/>
      <color rgb="FF000000"/>
      <name val="Calibri"/>
      <family val="2"/>
      <scheme val="minor"/>
    </font>
    <font>
      <b/>
      <sz val="9"/>
      <color indexed="8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8"/>
      <color rgb="FF000000"/>
      <name val="Arial"/>
      <family val="2"/>
    </font>
    <font>
      <sz val="8"/>
      <color theme="1" tint="4.9989318521683403E-2"/>
      <name val="Arial"/>
      <family val="2"/>
    </font>
    <font>
      <sz val="8"/>
      <color rgb="FF0D0D0D"/>
      <name val="Arial"/>
      <family val="2"/>
    </font>
    <font>
      <sz val="9"/>
      <color rgb="FF0D0D0D"/>
      <name val="Calibri"/>
      <family val="2"/>
      <scheme val="minor"/>
    </font>
    <font>
      <sz val="11"/>
      <name val="Calibri"/>
      <family val="2"/>
      <scheme val="minor"/>
    </font>
    <font>
      <sz val="9"/>
      <color theme="1"/>
      <name val="Arial"/>
      <family val="2"/>
    </font>
    <font>
      <b/>
      <sz val="14"/>
      <color theme="1"/>
      <name val="Calibri"/>
      <family val="2"/>
      <scheme val="minor"/>
    </font>
    <font>
      <sz val="9"/>
      <color rgb="FF0D0D0D"/>
      <name val="Arial"/>
      <family val="2"/>
    </font>
    <font>
      <b/>
      <sz val="8"/>
      <color theme="1"/>
      <name val="Arial"/>
      <family val="2"/>
    </font>
    <font>
      <sz val="10"/>
      <name val="Calibri"/>
      <family val="2"/>
      <scheme val="minor"/>
    </font>
    <font>
      <sz val="10"/>
      <color rgb="FF000000"/>
      <name val="Calibri"/>
      <family val="2"/>
      <scheme val="minor"/>
    </font>
    <font>
      <sz val="10"/>
      <color theme="1" tint="4.9989318521683403E-2"/>
      <name val="Calibri"/>
      <family val="2"/>
      <scheme val="minor"/>
    </font>
    <font>
      <b/>
      <sz val="11"/>
      <color theme="1" tint="4.9989318521683403E-2"/>
      <name val="Calibri"/>
      <family val="2"/>
      <scheme val="minor"/>
    </font>
    <font>
      <b/>
      <sz val="11"/>
      <name val="Calibri"/>
      <family val="2"/>
      <scheme val="minor"/>
    </font>
    <font>
      <sz val="8"/>
      <color theme="1"/>
      <name val="Times New Roman"/>
      <family val="1"/>
    </font>
    <font>
      <sz val="9"/>
      <name val="Calibri"/>
      <family val="2"/>
      <scheme val="minor"/>
    </font>
    <font>
      <u/>
      <sz val="10"/>
      <color theme="10"/>
      <name val="Calibri"/>
      <family val="2"/>
    </font>
    <font>
      <b/>
      <sz val="10"/>
      <name val="Calibri"/>
      <family val="2"/>
      <scheme val="minor"/>
    </font>
    <font>
      <sz val="10"/>
      <color rgb="FF0D0D0D"/>
      <name val="Calibri"/>
      <family val="2"/>
      <scheme val="minor"/>
    </font>
    <font>
      <sz val="10"/>
      <color theme="10"/>
      <name val="Calibri"/>
      <family val="2"/>
    </font>
    <font>
      <sz val="10"/>
      <color rgb="FF000000"/>
      <name val="Arial"/>
      <family val="2"/>
    </font>
    <font>
      <sz val="10"/>
      <color theme="10"/>
      <name val="Arial"/>
      <family val="2"/>
    </font>
    <font>
      <sz val="10"/>
      <color theme="1"/>
      <name val="Arial"/>
      <family val="2"/>
    </font>
    <font>
      <sz val="8"/>
      <color rgb="FFFF0000"/>
      <name val="Arial"/>
      <family val="2"/>
    </font>
    <font>
      <sz val="8"/>
      <color theme="1"/>
      <name val="Calibri"/>
      <family val="2"/>
      <scheme val="minor"/>
    </font>
    <font>
      <sz val="8"/>
      <color theme="1" tint="4.9989318521683403E-2"/>
      <name val="Times New Roman"/>
      <family val="1"/>
    </font>
    <font>
      <sz val="12"/>
      <color theme="1" tint="4.9989318521683403E-2"/>
      <name val="Times New Roman"/>
      <family val="1"/>
    </font>
    <font>
      <sz val="12"/>
      <color theme="1"/>
      <name val="Arial"/>
      <family val="2"/>
    </font>
    <font>
      <b/>
      <sz val="15"/>
      <color rgb="FFFF0000"/>
      <name val="Calibri"/>
      <family val="2"/>
      <scheme val="minor"/>
    </font>
    <font>
      <sz val="9"/>
      <color rgb="FF000000"/>
      <name val="Arial"/>
      <family val="2"/>
    </font>
    <font>
      <b/>
      <sz val="10"/>
      <color rgb="FFFF0000"/>
      <name val="Calibri"/>
      <family val="2"/>
      <scheme val="minor"/>
    </font>
    <font>
      <b/>
      <sz val="11"/>
      <color rgb="FFFF0000"/>
      <name val="Arial"/>
      <family val="2"/>
    </font>
    <font>
      <b/>
      <sz val="11"/>
      <color rgb="FFFF0000"/>
      <name val="Calibri"/>
      <family val="2"/>
      <scheme val="minor"/>
    </font>
    <font>
      <sz val="11"/>
      <color theme="1"/>
      <name val="Arial"/>
      <family val="2"/>
    </font>
    <font>
      <sz val="9"/>
      <color theme="1"/>
      <name val="Bookman Old Style"/>
      <family val="1"/>
    </font>
    <font>
      <b/>
      <sz val="10"/>
      <color theme="1"/>
      <name val="Bookman Old Style"/>
      <family val="1"/>
    </font>
    <font>
      <sz val="10"/>
      <color theme="1"/>
      <name val="Bookman Old Style"/>
      <family val="1"/>
    </font>
    <font>
      <b/>
      <sz val="9"/>
      <color theme="1"/>
      <name val="Bookman Old Style"/>
      <family val="1"/>
    </font>
    <font>
      <b/>
      <sz val="13"/>
      <color theme="1"/>
      <name val="Bookman Old Style"/>
      <family val="1"/>
    </font>
    <font>
      <sz val="11"/>
      <color theme="1"/>
      <name val="Bookman Old Style"/>
      <family val="1"/>
    </font>
    <font>
      <b/>
      <sz val="11"/>
      <color theme="1"/>
      <name val="Cambria"/>
      <family val="1"/>
      <scheme val="major"/>
    </font>
    <font>
      <sz val="9"/>
      <color rgb="FFFF0000"/>
      <name val="Bookman Old Style"/>
      <family val="1"/>
    </font>
    <font>
      <sz val="9"/>
      <color rgb="FF000000"/>
      <name val="Tahoma"/>
      <family val="2"/>
    </font>
    <font>
      <b/>
      <sz val="11"/>
      <color theme="1"/>
      <name val="Bookman Old Style"/>
      <family val="1"/>
    </font>
    <font>
      <sz val="8"/>
      <color theme="1"/>
      <name val="Bookman Old Style"/>
      <family val="1"/>
    </font>
    <font>
      <b/>
      <sz val="12"/>
      <color theme="1"/>
      <name val="Calibri"/>
      <family val="2"/>
      <scheme val="minor"/>
    </font>
    <font>
      <b/>
      <sz val="8"/>
      <color indexed="8"/>
      <name val="Cambria"/>
      <family val="1"/>
      <scheme val="major"/>
    </font>
    <font>
      <b/>
      <sz val="10"/>
      <color theme="1"/>
      <name val="Cambria"/>
      <family val="1"/>
      <scheme val="major"/>
    </font>
    <font>
      <sz val="10"/>
      <color theme="1"/>
      <name val="Cambria"/>
      <family val="1"/>
      <scheme val="major"/>
    </font>
    <font>
      <b/>
      <sz val="16"/>
      <color theme="1"/>
      <name val="Bookman Old Style"/>
      <family val="1"/>
    </font>
    <font>
      <b/>
      <sz val="8"/>
      <color theme="1"/>
      <name val="Bookman Old Style"/>
      <family val="1"/>
    </font>
    <font>
      <b/>
      <sz val="8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8"/>
      <color theme="1"/>
      <name val="Cambria"/>
      <family val="1"/>
      <scheme val="major"/>
    </font>
    <font>
      <sz val="10"/>
      <color theme="1"/>
      <name val="Arial Narrow"/>
      <family val="2"/>
    </font>
    <font>
      <sz val="8"/>
      <color rgb="FF444444"/>
      <name val="Tahoma"/>
      <family val="2"/>
    </font>
    <font>
      <b/>
      <sz val="10"/>
      <color rgb="FFFF0000"/>
      <name val="Verdana"/>
      <family val="2"/>
    </font>
    <font>
      <b/>
      <sz val="10"/>
      <color theme="1"/>
      <name val="Times New Roman"/>
      <family val="1"/>
    </font>
    <font>
      <b/>
      <sz val="8"/>
      <color theme="1"/>
      <name val="Times New Roman"/>
      <family val="1"/>
    </font>
    <font>
      <b/>
      <sz val="14"/>
      <color theme="1"/>
      <name val="Bookman Old Style"/>
      <family val="1"/>
    </font>
    <font>
      <b/>
      <sz val="11"/>
      <color theme="1"/>
      <name val="Arial"/>
      <family val="2"/>
    </font>
    <font>
      <b/>
      <sz val="12"/>
      <color theme="1"/>
      <name val="Bookman Old Style"/>
      <family val="1"/>
    </font>
    <font>
      <sz val="9"/>
      <color theme="1"/>
      <name val="Book Antiqua"/>
      <family val="1"/>
    </font>
    <font>
      <b/>
      <sz val="15"/>
      <color theme="3"/>
      <name val="Calibri"/>
      <family val="2"/>
      <scheme val="minor"/>
    </font>
    <font>
      <sz val="10"/>
      <name val="Arial"/>
    </font>
  </fonts>
  <fills count="82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13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6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C6EF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C99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C2D69A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5" tint="0.39997558519241921"/>
        <bgColor indexed="64"/>
      </patternFill>
    </fill>
  </fills>
  <borders count="48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ck">
        <color theme="4"/>
      </bottom>
      <diagonal/>
    </border>
  </borders>
  <cellStyleXfs count="526">
    <xf numFmtId="0" fontId="0" fillId="0" borderId="0"/>
    <xf numFmtId="0" fontId="63" fillId="29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2" fillId="2" borderId="0" applyNumberFormat="0" applyBorder="0" applyAlignment="0" applyProtection="0"/>
    <xf numFmtId="0" fontId="1" fillId="2" borderId="0" applyNumberFormat="0" applyBorder="0" applyAlignment="0" applyProtection="0"/>
    <xf numFmtId="0" fontId="2" fillId="2" borderId="0" applyNumberFormat="0" applyBorder="0" applyAlignment="0" applyProtection="0"/>
    <xf numFmtId="0" fontId="1" fillId="2" borderId="0" applyNumberFormat="0" applyBorder="0" applyAlignment="0" applyProtection="0"/>
    <xf numFmtId="0" fontId="2" fillId="2" borderId="0" applyNumberFormat="0" applyBorder="0" applyAlignment="0" applyProtection="0"/>
    <xf numFmtId="0" fontId="1" fillId="2" borderId="0" applyNumberFormat="0" applyBorder="0" applyAlignment="0" applyProtection="0"/>
    <xf numFmtId="0" fontId="2" fillId="2" borderId="0" applyNumberFormat="0" applyBorder="0" applyAlignment="0" applyProtection="0"/>
    <xf numFmtId="0" fontId="1" fillId="2" borderId="0" applyNumberFormat="0" applyBorder="0" applyAlignment="0" applyProtection="0"/>
    <xf numFmtId="0" fontId="63" fillId="30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2" fillId="3" borderId="0" applyNumberFormat="0" applyBorder="0" applyAlignment="0" applyProtection="0"/>
    <xf numFmtId="0" fontId="1" fillId="3" borderId="0" applyNumberFormat="0" applyBorder="0" applyAlignment="0" applyProtection="0"/>
    <xf numFmtId="0" fontId="2" fillId="3" borderId="0" applyNumberFormat="0" applyBorder="0" applyAlignment="0" applyProtection="0"/>
    <xf numFmtId="0" fontId="1" fillId="3" borderId="0" applyNumberFormat="0" applyBorder="0" applyAlignment="0" applyProtection="0"/>
    <xf numFmtId="0" fontId="2" fillId="3" borderId="0" applyNumberFormat="0" applyBorder="0" applyAlignment="0" applyProtection="0"/>
    <xf numFmtId="0" fontId="1" fillId="3" borderId="0" applyNumberFormat="0" applyBorder="0" applyAlignment="0" applyProtection="0"/>
    <xf numFmtId="0" fontId="2" fillId="3" borderId="0" applyNumberFormat="0" applyBorder="0" applyAlignment="0" applyProtection="0"/>
    <xf numFmtId="0" fontId="1" fillId="3" borderId="0" applyNumberFormat="0" applyBorder="0" applyAlignment="0" applyProtection="0"/>
    <xf numFmtId="0" fontId="63" fillId="31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2" fillId="4" borderId="0" applyNumberFormat="0" applyBorder="0" applyAlignment="0" applyProtection="0"/>
    <xf numFmtId="0" fontId="1" fillId="4" borderId="0" applyNumberFormat="0" applyBorder="0" applyAlignment="0" applyProtection="0"/>
    <xf numFmtId="0" fontId="2" fillId="4" borderId="0" applyNumberFormat="0" applyBorder="0" applyAlignment="0" applyProtection="0"/>
    <xf numFmtId="0" fontId="1" fillId="4" borderId="0" applyNumberFormat="0" applyBorder="0" applyAlignment="0" applyProtection="0"/>
    <xf numFmtId="0" fontId="2" fillId="4" borderId="0" applyNumberFormat="0" applyBorder="0" applyAlignment="0" applyProtection="0"/>
    <xf numFmtId="0" fontId="1" fillId="4" borderId="0" applyNumberFormat="0" applyBorder="0" applyAlignment="0" applyProtection="0"/>
    <xf numFmtId="0" fontId="2" fillId="4" borderId="0" applyNumberFormat="0" applyBorder="0" applyAlignment="0" applyProtection="0"/>
    <xf numFmtId="0" fontId="1" fillId="4" borderId="0" applyNumberFormat="0" applyBorder="0" applyAlignment="0" applyProtection="0"/>
    <xf numFmtId="0" fontId="63" fillId="32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2" fillId="5" borderId="0" applyNumberFormat="0" applyBorder="0" applyAlignment="0" applyProtection="0"/>
    <xf numFmtId="0" fontId="1" fillId="5" borderId="0" applyNumberFormat="0" applyBorder="0" applyAlignment="0" applyProtection="0"/>
    <xf numFmtId="0" fontId="2" fillId="5" borderId="0" applyNumberFormat="0" applyBorder="0" applyAlignment="0" applyProtection="0"/>
    <xf numFmtId="0" fontId="1" fillId="5" borderId="0" applyNumberFormat="0" applyBorder="0" applyAlignment="0" applyProtection="0"/>
    <xf numFmtId="0" fontId="2" fillId="5" borderId="0" applyNumberFormat="0" applyBorder="0" applyAlignment="0" applyProtection="0"/>
    <xf numFmtId="0" fontId="1" fillId="5" borderId="0" applyNumberFormat="0" applyBorder="0" applyAlignment="0" applyProtection="0"/>
    <xf numFmtId="0" fontId="2" fillId="5" borderId="0" applyNumberFormat="0" applyBorder="0" applyAlignment="0" applyProtection="0"/>
    <xf numFmtId="0" fontId="1" fillId="5" borderId="0" applyNumberFormat="0" applyBorder="0" applyAlignment="0" applyProtection="0"/>
    <xf numFmtId="0" fontId="63" fillId="33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2" fillId="6" borderId="0" applyNumberFormat="0" applyBorder="0" applyAlignment="0" applyProtection="0"/>
    <xf numFmtId="0" fontId="1" fillId="6" borderId="0" applyNumberFormat="0" applyBorder="0" applyAlignment="0" applyProtection="0"/>
    <xf numFmtId="0" fontId="2" fillId="6" borderId="0" applyNumberFormat="0" applyBorder="0" applyAlignment="0" applyProtection="0"/>
    <xf numFmtId="0" fontId="1" fillId="6" borderId="0" applyNumberFormat="0" applyBorder="0" applyAlignment="0" applyProtection="0"/>
    <xf numFmtId="0" fontId="2" fillId="6" borderId="0" applyNumberFormat="0" applyBorder="0" applyAlignment="0" applyProtection="0"/>
    <xf numFmtId="0" fontId="1" fillId="6" borderId="0" applyNumberFormat="0" applyBorder="0" applyAlignment="0" applyProtection="0"/>
    <xf numFmtId="0" fontId="2" fillId="6" borderId="0" applyNumberFormat="0" applyBorder="0" applyAlignment="0" applyProtection="0"/>
    <xf numFmtId="0" fontId="1" fillId="6" borderId="0" applyNumberFormat="0" applyBorder="0" applyAlignment="0" applyProtection="0"/>
    <xf numFmtId="0" fontId="63" fillId="34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2" fillId="7" borderId="0" applyNumberFormat="0" applyBorder="0" applyAlignment="0" applyProtection="0"/>
    <xf numFmtId="0" fontId="1" fillId="7" borderId="0" applyNumberFormat="0" applyBorder="0" applyAlignment="0" applyProtection="0"/>
    <xf numFmtId="0" fontId="2" fillId="7" borderId="0" applyNumberFormat="0" applyBorder="0" applyAlignment="0" applyProtection="0"/>
    <xf numFmtId="0" fontId="1" fillId="7" borderId="0" applyNumberFormat="0" applyBorder="0" applyAlignment="0" applyProtection="0"/>
    <xf numFmtId="0" fontId="2" fillId="7" borderId="0" applyNumberFormat="0" applyBorder="0" applyAlignment="0" applyProtection="0"/>
    <xf numFmtId="0" fontId="1" fillId="7" borderId="0" applyNumberFormat="0" applyBorder="0" applyAlignment="0" applyProtection="0"/>
    <xf numFmtId="0" fontId="2" fillId="7" borderId="0" applyNumberFormat="0" applyBorder="0" applyAlignment="0" applyProtection="0"/>
    <xf numFmtId="0" fontId="1" fillId="7" borderId="0" applyNumberFormat="0" applyBorder="0" applyAlignment="0" applyProtection="0"/>
    <xf numFmtId="0" fontId="63" fillId="35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2" fillId="8" borderId="0" applyNumberFormat="0" applyBorder="0" applyAlignment="0" applyProtection="0"/>
    <xf numFmtId="0" fontId="1" fillId="8" borderId="0" applyNumberFormat="0" applyBorder="0" applyAlignment="0" applyProtection="0"/>
    <xf numFmtId="0" fontId="2" fillId="8" borderId="0" applyNumberFormat="0" applyBorder="0" applyAlignment="0" applyProtection="0"/>
    <xf numFmtId="0" fontId="1" fillId="8" borderId="0" applyNumberFormat="0" applyBorder="0" applyAlignment="0" applyProtection="0"/>
    <xf numFmtId="0" fontId="2" fillId="8" borderId="0" applyNumberFormat="0" applyBorder="0" applyAlignment="0" applyProtection="0"/>
    <xf numFmtId="0" fontId="1" fillId="8" borderId="0" applyNumberFormat="0" applyBorder="0" applyAlignment="0" applyProtection="0"/>
    <xf numFmtId="0" fontId="2" fillId="8" borderId="0" applyNumberFormat="0" applyBorder="0" applyAlignment="0" applyProtection="0"/>
    <xf numFmtId="0" fontId="1" fillId="8" borderId="0" applyNumberFormat="0" applyBorder="0" applyAlignment="0" applyProtection="0"/>
    <xf numFmtId="0" fontId="63" fillId="36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2" fillId="9" borderId="0" applyNumberFormat="0" applyBorder="0" applyAlignment="0" applyProtection="0"/>
    <xf numFmtId="0" fontId="1" fillId="9" borderId="0" applyNumberFormat="0" applyBorder="0" applyAlignment="0" applyProtection="0"/>
    <xf numFmtId="0" fontId="2" fillId="9" borderId="0" applyNumberFormat="0" applyBorder="0" applyAlignment="0" applyProtection="0"/>
    <xf numFmtId="0" fontId="1" fillId="9" borderId="0" applyNumberFormat="0" applyBorder="0" applyAlignment="0" applyProtection="0"/>
    <xf numFmtId="0" fontId="2" fillId="9" borderId="0" applyNumberFormat="0" applyBorder="0" applyAlignment="0" applyProtection="0"/>
    <xf numFmtId="0" fontId="1" fillId="9" borderId="0" applyNumberFormat="0" applyBorder="0" applyAlignment="0" applyProtection="0"/>
    <xf numFmtId="0" fontId="2" fillId="9" borderId="0" applyNumberFormat="0" applyBorder="0" applyAlignment="0" applyProtection="0"/>
    <xf numFmtId="0" fontId="1" fillId="9" borderId="0" applyNumberFormat="0" applyBorder="0" applyAlignment="0" applyProtection="0"/>
    <xf numFmtId="0" fontId="63" fillId="37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" fillId="10" borderId="0" applyNumberFormat="0" applyBorder="0" applyAlignment="0" applyProtection="0"/>
    <xf numFmtId="0" fontId="1" fillId="10" borderId="0" applyNumberFormat="0" applyBorder="0" applyAlignment="0" applyProtection="0"/>
    <xf numFmtId="0" fontId="2" fillId="10" borderId="0" applyNumberFormat="0" applyBorder="0" applyAlignment="0" applyProtection="0"/>
    <xf numFmtId="0" fontId="1" fillId="10" borderId="0" applyNumberFormat="0" applyBorder="0" applyAlignment="0" applyProtection="0"/>
    <xf numFmtId="0" fontId="2" fillId="10" borderId="0" applyNumberFormat="0" applyBorder="0" applyAlignment="0" applyProtection="0"/>
    <xf numFmtId="0" fontId="1" fillId="10" borderId="0" applyNumberFormat="0" applyBorder="0" applyAlignment="0" applyProtection="0"/>
    <xf numFmtId="0" fontId="2" fillId="10" borderId="0" applyNumberFormat="0" applyBorder="0" applyAlignment="0" applyProtection="0"/>
    <xf numFmtId="0" fontId="1" fillId="10" borderId="0" applyNumberFormat="0" applyBorder="0" applyAlignment="0" applyProtection="0"/>
    <xf numFmtId="0" fontId="63" fillId="38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2" fillId="5" borderId="0" applyNumberFormat="0" applyBorder="0" applyAlignment="0" applyProtection="0"/>
    <xf numFmtId="0" fontId="1" fillId="5" borderId="0" applyNumberFormat="0" applyBorder="0" applyAlignment="0" applyProtection="0"/>
    <xf numFmtId="0" fontId="2" fillId="5" borderId="0" applyNumberFormat="0" applyBorder="0" applyAlignment="0" applyProtection="0"/>
    <xf numFmtId="0" fontId="1" fillId="5" borderId="0" applyNumberFormat="0" applyBorder="0" applyAlignment="0" applyProtection="0"/>
    <xf numFmtId="0" fontId="2" fillId="5" borderId="0" applyNumberFormat="0" applyBorder="0" applyAlignment="0" applyProtection="0"/>
    <xf numFmtId="0" fontId="1" fillId="5" borderId="0" applyNumberFormat="0" applyBorder="0" applyAlignment="0" applyProtection="0"/>
    <xf numFmtId="0" fontId="2" fillId="5" borderId="0" applyNumberFormat="0" applyBorder="0" applyAlignment="0" applyProtection="0"/>
    <xf numFmtId="0" fontId="1" fillId="5" borderId="0" applyNumberFormat="0" applyBorder="0" applyAlignment="0" applyProtection="0"/>
    <xf numFmtId="0" fontId="63" fillId="39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2" fillId="8" borderId="0" applyNumberFormat="0" applyBorder="0" applyAlignment="0" applyProtection="0"/>
    <xf numFmtId="0" fontId="1" fillId="8" borderId="0" applyNumberFormat="0" applyBorder="0" applyAlignment="0" applyProtection="0"/>
    <xf numFmtId="0" fontId="2" fillId="8" borderId="0" applyNumberFormat="0" applyBorder="0" applyAlignment="0" applyProtection="0"/>
    <xf numFmtId="0" fontId="1" fillId="8" borderId="0" applyNumberFormat="0" applyBorder="0" applyAlignment="0" applyProtection="0"/>
    <xf numFmtId="0" fontId="2" fillId="8" borderId="0" applyNumberFormat="0" applyBorder="0" applyAlignment="0" applyProtection="0"/>
    <xf numFmtId="0" fontId="1" fillId="8" borderId="0" applyNumberFormat="0" applyBorder="0" applyAlignment="0" applyProtection="0"/>
    <xf numFmtId="0" fontId="2" fillId="8" borderId="0" applyNumberFormat="0" applyBorder="0" applyAlignment="0" applyProtection="0"/>
    <xf numFmtId="0" fontId="1" fillId="8" borderId="0" applyNumberFormat="0" applyBorder="0" applyAlignment="0" applyProtection="0"/>
    <xf numFmtId="0" fontId="63" fillId="4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" fillId="11" borderId="0" applyNumberFormat="0" applyBorder="0" applyAlignment="0" applyProtection="0"/>
    <xf numFmtId="0" fontId="1" fillId="11" borderId="0" applyNumberFormat="0" applyBorder="0" applyAlignment="0" applyProtection="0"/>
    <xf numFmtId="0" fontId="2" fillId="11" borderId="0" applyNumberFormat="0" applyBorder="0" applyAlignment="0" applyProtection="0"/>
    <xf numFmtId="0" fontId="1" fillId="11" borderId="0" applyNumberFormat="0" applyBorder="0" applyAlignment="0" applyProtection="0"/>
    <xf numFmtId="0" fontId="2" fillId="11" borderId="0" applyNumberFormat="0" applyBorder="0" applyAlignment="0" applyProtection="0"/>
    <xf numFmtId="0" fontId="1" fillId="11" borderId="0" applyNumberFormat="0" applyBorder="0" applyAlignment="0" applyProtection="0"/>
    <xf numFmtId="0" fontId="2" fillId="11" borderId="0" applyNumberFormat="0" applyBorder="0" applyAlignment="0" applyProtection="0"/>
    <xf numFmtId="0" fontId="1" fillId="11" borderId="0" applyNumberFormat="0" applyBorder="0" applyAlignment="0" applyProtection="0"/>
    <xf numFmtId="0" fontId="64" fillId="41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4" fillId="42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4" fillId="43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4" fillId="44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4" fillId="45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4" fillId="46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65" fillId="47" borderId="0" applyNumberFormat="0" applyBorder="0" applyAlignment="0" applyProtection="0"/>
    <xf numFmtId="0" fontId="66" fillId="48" borderId="38" applyNumberFormat="0" applyAlignment="0" applyProtection="0"/>
    <xf numFmtId="0" fontId="8" fillId="16" borderId="1" applyNumberFormat="0" applyAlignment="0" applyProtection="0"/>
    <xf numFmtId="0" fontId="8" fillId="16" borderId="1" applyNumberFormat="0" applyAlignment="0" applyProtection="0"/>
    <xf numFmtId="0" fontId="8" fillId="16" borderId="1" applyNumberFormat="0" applyAlignment="0" applyProtection="0"/>
    <xf numFmtId="0" fontId="8" fillId="16" borderId="1" applyNumberFormat="0" applyAlignment="0" applyProtection="0"/>
    <xf numFmtId="0" fontId="8" fillId="16" borderId="1" applyNumberFormat="0" applyAlignment="0" applyProtection="0"/>
    <xf numFmtId="0" fontId="8" fillId="16" borderId="1" applyNumberFormat="0" applyAlignment="0" applyProtection="0"/>
    <xf numFmtId="0" fontId="67" fillId="49" borderId="39" applyNumberFormat="0" applyAlignment="0" applyProtection="0"/>
    <xf numFmtId="0" fontId="4" fillId="17" borderId="2" applyNumberFormat="0" applyAlignment="0" applyProtection="0"/>
    <xf numFmtId="0" fontId="4" fillId="17" borderId="2" applyNumberFormat="0" applyAlignment="0" applyProtection="0"/>
    <xf numFmtId="0" fontId="4" fillId="17" borderId="2" applyNumberFormat="0" applyAlignment="0" applyProtection="0"/>
    <xf numFmtId="0" fontId="4" fillId="17" borderId="2" applyNumberFormat="0" applyAlignment="0" applyProtection="0"/>
    <xf numFmtId="0" fontId="4" fillId="17" borderId="2" applyNumberFormat="0" applyAlignment="0" applyProtection="0"/>
    <xf numFmtId="0" fontId="4" fillId="17" borderId="2" applyNumberFormat="0" applyAlignment="0" applyProtection="0"/>
    <xf numFmtId="0" fontId="68" fillId="0" borderId="40" applyNumberFormat="0" applyFill="0" applyAlignment="0" applyProtection="0"/>
    <xf numFmtId="0" fontId="9" fillId="0" borderId="3" applyNumberFormat="0" applyFill="0" applyAlignment="0" applyProtection="0"/>
    <xf numFmtId="0" fontId="9" fillId="0" borderId="3" applyNumberFormat="0" applyFill="0" applyAlignment="0" applyProtection="0"/>
    <xf numFmtId="0" fontId="9" fillId="0" borderId="3" applyNumberFormat="0" applyFill="0" applyAlignment="0" applyProtection="0"/>
    <xf numFmtId="0" fontId="9" fillId="0" borderId="3" applyNumberFormat="0" applyFill="0" applyAlignment="0" applyProtection="0"/>
    <xf numFmtId="0" fontId="9" fillId="0" borderId="3" applyNumberFormat="0" applyFill="0" applyAlignment="0" applyProtection="0"/>
    <xf numFmtId="0" fontId="9" fillId="0" borderId="3" applyNumberFormat="0" applyFill="0" applyAlignment="0" applyProtection="0"/>
    <xf numFmtId="0" fontId="6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64" fillId="50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4" fillId="51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4" fillId="52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4" fillId="5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4" fillId="5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4" fillId="55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70" fillId="56" borderId="38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166" fontId="3" fillId="0" borderId="0" applyFont="0" applyFill="0" applyBorder="0" applyAlignment="0" applyProtection="0"/>
    <xf numFmtId="0" fontId="71" fillId="0" borderId="0" applyNumberFormat="0" applyFill="0" applyBorder="0" applyAlignment="0" applyProtection="0">
      <alignment vertical="top"/>
      <protection locked="0"/>
    </xf>
    <xf numFmtId="0" fontId="72" fillId="57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165" fontId="63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63" fillId="0" borderId="0" applyFont="0" applyFill="0" applyBorder="0" applyAlignment="0" applyProtection="0"/>
    <xf numFmtId="165" fontId="6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63" fillId="0" borderId="0" applyFont="0" applyFill="0" applyBorder="0" applyAlignment="0" applyProtection="0"/>
    <xf numFmtId="164" fontId="63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3" fillId="0" borderId="0" applyFont="0" applyFill="0" applyBorder="0" applyAlignment="0" applyProtection="0"/>
    <xf numFmtId="164" fontId="63" fillId="0" borderId="0" applyFont="0" applyFill="0" applyBorder="0" applyAlignment="0" applyProtection="0"/>
    <xf numFmtId="164" fontId="63" fillId="0" borderId="0" applyFont="0" applyFill="0" applyBorder="0" applyAlignment="0" applyProtection="0"/>
    <xf numFmtId="0" fontId="73" fillId="58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31" fillId="0" borderId="0"/>
    <xf numFmtId="0" fontId="55" fillId="0" borderId="0"/>
    <xf numFmtId="0" fontId="31" fillId="0" borderId="0"/>
    <xf numFmtId="0" fontId="31" fillId="0" borderId="0"/>
    <xf numFmtId="0" fontId="59" fillId="0" borderId="0"/>
    <xf numFmtId="0" fontId="31" fillId="0" borderId="0"/>
    <xf numFmtId="0" fontId="3" fillId="0" borderId="0"/>
    <xf numFmtId="0" fontId="3" fillId="0" borderId="0"/>
    <xf numFmtId="0" fontId="31" fillId="0" borderId="0"/>
    <xf numFmtId="0" fontId="31" fillId="0" borderId="0"/>
    <xf numFmtId="0" fontId="3" fillId="0" borderId="0"/>
    <xf numFmtId="0" fontId="31" fillId="0" borderId="0"/>
    <xf numFmtId="0" fontId="53" fillId="0" borderId="0"/>
    <xf numFmtId="0" fontId="31" fillId="0" borderId="0"/>
    <xf numFmtId="0" fontId="31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3" fillId="0" borderId="0"/>
    <xf numFmtId="0" fontId="2" fillId="0" borderId="0"/>
    <xf numFmtId="0" fontId="2" fillId="23" borderId="5" applyNumberFormat="0" applyFont="0" applyAlignment="0" applyProtection="0"/>
    <xf numFmtId="0" fontId="2" fillId="23" borderId="5" applyNumberFormat="0" applyFont="0" applyAlignment="0" applyProtection="0"/>
    <xf numFmtId="0" fontId="1" fillId="23" borderId="5" applyNumberFormat="0" applyFont="0" applyAlignment="0" applyProtection="0"/>
    <xf numFmtId="0" fontId="1" fillId="23" borderId="5" applyNumberFormat="0" applyFont="0" applyAlignment="0" applyProtection="0"/>
    <xf numFmtId="0" fontId="2" fillId="23" borderId="5" applyNumberFormat="0" applyFont="0" applyAlignment="0" applyProtection="0"/>
    <xf numFmtId="0" fontId="1" fillId="23" borderId="5" applyNumberFormat="0" applyFont="0" applyAlignment="0" applyProtection="0"/>
    <xf numFmtId="0" fontId="2" fillId="23" borderId="5" applyNumberFormat="0" applyFont="0" applyAlignment="0" applyProtection="0"/>
    <xf numFmtId="0" fontId="1" fillId="23" borderId="5" applyNumberFormat="0" applyFont="0" applyAlignment="0" applyProtection="0"/>
    <xf numFmtId="0" fontId="2" fillId="23" borderId="5" applyNumberFormat="0" applyFont="0" applyAlignment="0" applyProtection="0"/>
    <xf numFmtId="0" fontId="1" fillId="23" borderId="5" applyNumberFormat="0" applyFont="0" applyAlignment="0" applyProtection="0"/>
    <xf numFmtId="0" fontId="2" fillId="23" borderId="5" applyNumberFormat="0" applyFont="0" applyAlignment="0" applyProtection="0"/>
    <xf numFmtId="0" fontId="1" fillId="23" borderId="5" applyNumberFormat="0" applyFont="0" applyAlignment="0" applyProtection="0"/>
    <xf numFmtId="0" fontId="2" fillId="59" borderId="41" applyNumberFormat="0" applyFont="0" applyAlignment="0" applyProtection="0"/>
    <xf numFmtId="0" fontId="2" fillId="23" borderId="5" applyNumberFormat="0" applyFont="0" applyAlignment="0" applyProtection="0"/>
    <xf numFmtId="0" fontId="1" fillId="23" borderId="5" applyNumberFormat="0" applyFont="0" applyAlignment="0" applyProtection="0"/>
    <xf numFmtId="0" fontId="2" fillId="23" borderId="5" applyNumberFormat="0" applyFont="0" applyAlignment="0" applyProtection="0"/>
    <xf numFmtId="0" fontId="1" fillId="23" borderId="5" applyNumberFormat="0" applyFont="0" applyAlignment="0" applyProtection="0"/>
    <xf numFmtId="0" fontId="2" fillId="23" borderId="5" applyNumberFormat="0" applyFont="0" applyAlignment="0" applyProtection="0"/>
    <xf numFmtId="0" fontId="1" fillId="23" borderId="5" applyNumberFormat="0" applyFont="0" applyAlignment="0" applyProtection="0"/>
    <xf numFmtId="0" fontId="2" fillId="23" borderId="5" applyNumberFormat="0" applyFont="0" applyAlignment="0" applyProtection="0"/>
    <xf numFmtId="0" fontId="1" fillId="23" borderId="5" applyNumberFormat="0" applyFont="0" applyAlignment="0" applyProtection="0"/>
    <xf numFmtId="0" fontId="2" fillId="23" borderId="5" applyNumberFormat="0" applyFont="0" applyAlignment="0" applyProtection="0"/>
    <xf numFmtId="0" fontId="1" fillId="23" borderId="5" applyNumberFormat="0" applyFont="0" applyAlignment="0" applyProtection="0"/>
    <xf numFmtId="0" fontId="2" fillId="23" borderId="5" applyNumberFormat="0" applyFont="0" applyAlignment="0" applyProtection="0"/>
    <xf numFmtId="0" fontId="1" fillId="23" borderId="5" applyNumberFormat="0" applyFont="0" applyAlignment="0" applyProtection="0"/>
    <xf numFmtId="0" fontId="1" fillId="59" borderId="41" applyNumberFormat="0" applyFont="0" applyAlignment="0" applyProtection="0"/>
    <xf numFmtId="0" fontId="2" fillId="23" borderId="5" applyNumberFormat="0" applyFont="0" applyAlignment="0" applyProtection="0"/>
    <xf numFmtId="0" fontId="1" fillId="23" borderId="5" applyNumberFormat="0" applyFont="0" applyAlignment="0" applyProtection="0"/>
    <xf numFmtId="0" fontId="2" fillId="23" borderId="5" applyNumberFormat="0" applyFont="0" applyAlignment="0" applyProtection="0"/>
    <xf numFmtId="0" fontId="1" fillId="23" borderId="5" applyNumberFormat="0" applyFont="0" applyAlignment="0" applyProtection="0"/>
    <xf numFmtId="0" fontId="2" fillId="23" borderId="5" applyNumberFormat="0" applyFont="0" applyAlignment="0" applyProtection="0"/>
    <xf numFmtId="0" fontId="1" fillId="23" borderId="5" applyNumberFormat="0" applyFont="0" applyAlignment="0" applyProtection="0"/>
    <xf numFmtId="0" fontId="2" fillId="23" borderId="5" applyNumberFormat="0" applyFont="0" applyAlignment="0" applyProtection="0"/>
    <xf numFmtId="0" fontId="1" fillId="23" borderId="5" applyNumberFormat="0" applyFont="0" applyAlignment="0" applyProtection="0"/>
    <xf numFmtId="0" fontId="2" fillId="23" borderId="5" applyNumberFormat="0" applyFont="0" applyAlignment="0" applyProtection="0"/>
    <xf numFmtId="0" fontId="1" fillId="23" borderId="5" applyNumberFormat="0" applyFont="0" applyAlignment="0" applyProtection="0"/>
    <xf numFmtId="0" fontId="2" fillId="23" borderId="5" applyNumberFormat="0" applyFont="0" applyAlignment="0" applyProtection="0"/>
    <xf numFmtId="0" fontId="1" fillId="23" borderId="5" applyNumberFormat="0" applyFont="0" applyAlignment="0" applyProtection="0"/>
    <xf numFmtId="0" fontId="2" fillId="23" borderId="5" applyNumberFormat="0" applyFont="0" applyAlignment="0" applyProtection="0"/>
    <xf numFmtId="0" fontId="1" fillId="23" borderId="5" applyNumberFormat="0" applyFont="0" applyAlignment="0" applyProtection="0"/>
    <xf numFmtId="0" fontId="2" fillId="23" borderId="5" applyNumberFormat="0" applyFont="0" applyAlignment="0" applyProtection="0"/>
    <xf numFmtId="0" fontId="1" fillId="23" borderId="5" applyNumberFormat="0" applyFont="0" applyAlignment="0" applyProtection="0"/>
    <xf numFmtId="0" fontId="74" fillId="48" borderId="42" applyNumberFormat="0" applyAlignment="0" applyProtection="0"/>
    <xf numFmtId="0" fontId="14" fillId="16" borderId="6" applyNumberFormat="0" applyAlignment="0" applyProtection="0"/>
    <xf numFmtId="0" fontId="14" fillId="16" borderId="6" applyNumberFormat="0" applyAlignment="0" applyProtection="0"/>
    <xf numFmtId="0" fontId="14" fillId="16" borderId="6" applyNumberFormat="0" applyAlignment="0" applyProtection="0"/>
    <xf numFmtId="0" fontId="14" fillId="16" borderId="6" applyNumberFormat="0" applyAlignment="0" applyProtection="0"/>
    <xf numFmtId="0" fontId="14" fillId="16" borderId="6" applyNumberFormat="0" applyAlignment="0" applyProtection="0"/>
    <xf numFmtId="0" fontId="14" fillId="16" borderId="6" applyNumberFormat="0" applyAlignment="0" applyProtection="0"/>
    <xf numFmtId="0" fontId="7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18" fillId="0" borderId="4" applyNumberFormat="0" applyFill="0" applyAlignment="0" applyProtection="0"/>
    <xf numFmtId="0" fontId="18" fillId="0" borderId="4" applyNumberFormat="0" applyFill="0" applyAlignment="0" applyProtection="0"/>
    <xf numFmtId="0" fontId="18" fillId="0" borderId="4" applyNumberFormat="0" applyFill="0" applyAlignment="0" applyProtection="0"/>
    <xf numFmtId="0" fontId="18" fillId="0" borderId="4" applyNumberFormat="0" applyFill="0" applyAlignment="0" applyProtection="0"/>
    <xf numFmtId="0" fontId="18" fillId="0" borderId="4" applyNumberFormat="0" applyFill="0" applyAlignment="0" applyProtection="0"/>
    <xf numFmtId="0" fontId="18" fillId="0" borderId="4" applyNumberFormat="0" applyFill="0" applyAlignment="0" applyProtection="0"/>
    <xf numFmtId="0" fontId="78" fillId="0" borderId="43" applyNumberFormat="0" applyFill="0" applyAlignment="0" applyProtection="0"/>
    <xf numFmtId="0" fontId="19" fillId="0" borderId="7" applyNumberFormat="0" applyFill="0" applyAlignment="0" applyProtection="0"/>
    <xf numFmtId="0" fontId="19" fillId="0" borderId="7" applyNumberFormat="0" applyFill="0" applyAlignment="0" applyProtection="0"/>
    <xf numFmtId="0" fontId="19" fillId="0" borderId="7" applyNumberFormat="0" applyFill="0" applyAlignment="0" applyProtection="0"/>
    <xf numFmtId="0" fontId="19" fillId="0" borderId="7" applyNumberFormat="0" applyFill="0" applyAlignment="0" applyProtection="0"/>
    <xf numFmtId="0" fontId="19" fillId="0" borderId="7" applyNumberFormat="0" applyFill="0" applyAlignment="0" applyProtection="0"/>
    <xf numFmtId="0" fontId="19" fillId="0" borderId="7" applyNumberFormat="0" applyFill="0" applyAlignment="0" applyProtection="0"/>
    <xf numFmtId="0" fontId="69" fillId="0" borderId="44" applyNumberFormat="0" applyFill="0" applyAlignment="0" applyProtection="0"/>
    <xf numFmtId="0" fontId="10" fillId="0" borderId="8" applyNumberFormat="0" applyFill="0" applyAlignment="0" applyProtection="0"/>
    <xf numFmtId="0" fontId="10" fillId="0" borderId="8" applyNumberFormat="0" applyFill="0" applyAlignment="0" applyProtection="0"/>
    <xf numFmtId="0" fontId="10" fillId="0" borderId="8" applyNumberFormat="0" applyFill="0" applyAlignment="0" applyProtection="0"/>
    <xf numFmtId="0" fontId="10" fillId="0" borderId="8" applyNumberFormat="0" applyFill="0" applyAlignment="0" applyProtection="0"/>
    <xf numFmtId="0" fontId="10" fillId="0" borderId="8" applyNumberFormat="0" applyFill="0" applyAlignment="0" applyProtection="0"/>
    <xf numFmtId="0" fontId="10" fillId="0" borderId="8" applyNumberFormat="0" applyFill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79" fillId="0" borderId="45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157" fillId="0" borderId="47" applyNumberFormat="0" applyFill="0" applyAlignment="0" applyProtection="0"/>
    <xf numFmtId="43" fontId="63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58" fillId="0" borderId="0"/>
    <xf numFmtId="0" fontId="71" fillId="0" borderId="0" applyNumberFormat="0" applyFill="0" applyBorder="0" applyAlignment="0" applyProtection="0">
      <alignment vertical="top"/>
      <protection locked="0"/>
    </xf>
    <xf numFmtId="43" fontId="158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63" fillId="0" borderId="0" applyFont="0" applyFill="0" applyBorder="0" applyAlignment="0" applyProtection="0"/>
    <xf numFmtId="0" fontId="63" fillId="0" borderId="0"/>
    <xf numFmtId="9" fontId="3" fillId="0" borderId="0" applyFont="0" applyFill="0" applyBorder="0" applyAlignment="0" applyProtection="0"/>
  </cellStyleXfs>
  <cellXfs count="1807">
    <xf numFmtId="0" fontId="0" fillId="0" borderId="0" xfId="0"/>
    <xf numFmtId="0" fontId="0" fillId="60" borderId="0" xfId="0" applyFill="1"/>
    <xf numFmtId="0" fontId="79" fillId="60" borderId="0" xfId="0" applyFont="1" applyFill="1"/>
    <xf numFmtId="0" fontId="80" fillId="60" borderId="0" xfId="0" applyFont="1" applyFill="1" applyAlignment="1">
      <alignment horizontal="center"/>
    </xf>
    <xf numFmtId="0" fontId="81" fillId="60" borderId="0" xfId="0" applyFont="1" applyFill="1" applyAlignment="1">
      <alignment horizontal="center"/>
    </xf>
    <xf numFmtId="0" fontId="0" fillId="0" borderId="0" xfId="0"/>
    <xf numFmtId="0" fontId="0" fillId="60" borderId="0" xfId="0" applyFill="1"/>
    <xf numFmtId="0" fontId="0" fillId="0" borderId="10" xfId="0" applyBorder="1"/>
    <xf numFmtId="0" fontId="82" fillId="60" borderId="0" xfId="0" applyFont="1" applyFill="1" applyAlignment="1">
      <alignment horizontal="center"/>
    </xf>
    <xf numFmtId="0" fontId="83" fillId="61" borderId="10" xfId="0" applyFont="1" applyFill="1" applyBorder="1" applyAlignment="1">
      <alignment horizontal="center" vertical="center"/>
    </xf>
    <xf numFmtId="1" fontId="22" fillId="61" borderId="10" xfId="408" applyNumberFormat="1" applyFont="1" applyFill="1" applyBorder="1" applyAlignment="1">
      <alignment horizontal="center" vertical="center" wrapText="1"/>
    </xf>
    <xf numFmtId="4" fontId="5" fillId="0" borderId="0" xfId="409" applyNumberFormat="1" applyFont="1" applyFill="1" applyBorder="1" applyAlignment="1">
      <alignment horizontal="left"/>
    </xf>
    <xf numFmtId="4" fontId="5" fillId="0" borderId="0" xfId="411" applyNumberFormat="1" applyFont="1" applyFill="1" applyBorder="1" applyAlignment="1">
      <alignment horizontal="left"/>
    </xf>
    <xf numFmtId="4" fontId="5" fillId="0" borderId="0" xfId="409" applyNumberFormat="1" applyFont="1" applyFill="1" applyBorder="1"/>
    <xf numFmtId="0" fontId="79" fillId="61" borderId="11" xfId="0" applyFont="1" applyFill="1" applyBorder="1"/>
    <xf numFmtId="0" fontId="79" fillId="61" borderId="12" xfId="0" applyFont="1" applyFill="1" applyBorder="1"/>
    <xf numFmtId="0" fontId="79" fillId="61" borderId="12" xfId="0" applyFont="1" applyFill="1" applyBorder="1" applyAlignment="1">
      <alignment horizontal="center"/>
    </xf>
    <xf numFmtId="1" fontId="79" fillId="61" borderId="12" xfId="0" applyNumberFormat="1" applyFont="1" applyFill="1" applyBorder="1" applyAlignment="1">
      <alignment horizontal="center" vertical="center"/>
    </xf>
    <xf numFmtId="164" fontId="79" fillId="61" borderId="11" xfId="349" applyFont="1" applyFill="1" applyBorder="1"/>
    <xf numFmtId="0" fontId="79" fillId="61" borderId="13" xfId="0" applyFont="1" applyFill="1" applyBorder="1"/>
    <xf numFmtId="0" fontId="84" fillId="0" borderId="0" xfId="0" applyFont="1"/>
    <xf numFmtId="0" fontId="85" fillId="0" borderId="0" xfId="0" applyFont="1"/>
    <xf numFmtId="0" fontId="86" fillId="0" borderId="0" xfId="0" applyFont="1"/>
    <xf numFmtId="1" fontId="0" fillId="0" borderId="0" xfId="0" applyNumberFormat="1" applyAlignment="1">
      <alignment horizontal="center" vertical="center"/>
    </xf>
    <xf numFmtId="0" fontId="87" fillId="60" borderId="0" xfId="0" applyFont="1" applyFill="1" applyAlignment="1">
      <alignment vertical="top"/>
    </xf>
    <xf numFmtId="0" fontId="0" fillId="60" borderId="0" xfId="0" applyFill="1" applyAlignment="1">
      <alignment horizontal="center"/>
    </xf>
    <xf numFmtId="0" fontId="0" fillId="60" borderId="10" xfId="0" applyFill="1" applyBorder="1" applyAlignment="1">
      <alignment horizontal="center"/>
    </xf>
    <xf numFmtId="0" fontId="88" fillId="60" borderId="0" xfId="0" applyFont="1" applyFill="1"/>
    <xf numFmtId="0" fontId="87" fillId="0" borderId="0" xfId="0" applyFont="1" applyAlignment="1">
      <alignment vertical="top"/>
    </xf>
    <xf numFmtId="1" fontId="22" fillId="0" borderId="0" xfId="408" applyNumberFormat="1" applyFont="1" applyFill="1" applyBorder="1" applyAlignment="1">
      <alignment horizontal="center" vertical="center" wrapText="1"/>
    </xf>
    <xf numFmtId="164" fontId="63" fillId="0" borderId="0" xfId="349" applyFont="1"/>
    <xf numFmtId="164" fontId="63" fillId="0" borderId="0" xfId="349" applyFont="1" applyFill="1"/>
    <xf numFmtId="0" fontId="0" fillId="0" borderId="0" xfId="0" applyAlignment="1">
      <alignment horizontal="center"/>
    </xf>
    <xf numFmtId="0" fontId="0" fillId="0" borderId="10" xfId="0" applyFont="1" applyBorder="1"/>
    <xf numFmtId="0" fontId="75" fillId="60" borderId="0" xfId="0" applyFont="1" applyFill="1"/>
    <xf numFmtId="0" fontId="89" fillId="0" borderId="10" xfId="0" applyFont="1" applyBorder="1"/>
    <xf numFmtId="4" fontId="25" fillId="0" borderId="14" xfId="408" applyNumberFormat="1" applyFont="1" applyBorder="1" applyAlignment="1">
      <alignment horizontal="left"/>
    </xf>
    <xf numFmtId="4" fontId="25" fillId="0" borderId="10" xfId="408" applyNumberFormat="1" applyFont="1" applyBorder="1" applyAlignment="1">
      <alignment horizontal="left"/>
    </xf>
    <xf numFmtId="0" fontId="89" fillId="60" borderId="10" xfId="0" applyFont="1" applyFill="1" applyBorder="1"/>
    <xf numFmtId="0" fontId="0" fillId="60" borderId="0" xfId="0" applyFill="1" applyBorder="1" applyAlignment="1">
      <alignment horizontal="center"/>
    </xf>
    <xf numFmtId="0" fontId="89" fillId="0" borderId="13" xfId="0" applyFont="1" applyBorder="1"/>
    <xf numFmtId="4" fontId="5" fillId="0" borderId="10" xfId="409" applyNumberFormat="1" applyFont="1" applyFill="1" applyBorder="1" applyAlignment="1">
      <alignment horizontal="left"/>
    </xf>
    <xf numFmtId="0" fontId="0" fillId="0" borderId="0" xfId="0" applyAlignment="1">
      <alignment horizontal="center" vertical="center"/>
    </xf>
    <xf numFmtId="0" fontId="0" fillId="60" borderId="0" xfId="0" applyFill="1" applyAlignment="1">
      <alignment horizontal="center" vertical="center"/>
    </xf>
    <xf numFmtId="0" fontId="90" fillId="62" borderId="10" xfId="0" applyFont="1" applyFill="1" applyBorder="1"/>
    <xf numFmtId="0" fontId="90" fillId="62" borderId="10" xfId="0" applyFont="1" applyFill="1" applyBorder="1" applyAlignment="1">
      <alignment horizontal="center"/>
    </xf>
    <xf numFmtId="4" fontId="5" fillId="0" borderId="10" xfId="409" applyNumberFormat="1" applyFont="1" applyFill="1" applyBorder="1"/>
    <xf numFmtId="4" fontId="91" fillId="62" borderId="15" xfId="409" applyNumberFormat="1" applyFont="1" applyFill="1" applyBorder="1" applyAlignment="1">
      <alignment horizontal="center"/>
    </xf>
    <xf numFmtId="4" fontId="91" fillId="62" borderId="16" xfId="409" applyNumberFormat="1" applyFont="1" applyFill="1" applyBorder="1" applyAlignment="1">
      <alignment horizontal="center"/>
    </xf>
    <xf numFmtId="4" fontId="91" fillId="24" borderId="15" xfId="409" applyNumberFormat="1" applyFont="1" applyFill="1" applyBorder="1" applyAlignment="1">
      <alignment horizontal="center"/>
    </xf>
    <xf numFmtId="0" fontId="92" fillId="63" borderId="10" xfId="0" applyFont="1" applyFill="1" applyBorder="1" applyAlignment="1">
      <alignment vertical="center" wrapText="1"/>
    </xf>
    <xf numFmtId="0" fontId="93" fillId="63" borderId="10" xfId="0" applyFont="1" applyFill="1" applyBorder="1" applyAlignment="1">
      <alignment horizontal="left" vertical="center" wrapText="1"/>
    </xf>
    <xf numFmtId="0" fontId="92" fillId="63" borderId="10" xfId="0" applyFont="1" applyFill="1" applyBorder="1" applyAlignment="1">
      <alignment vertical="center"/>
    </xf>
    <xf numFmtId="0" fontId="92" fillId="62" borderId="15" xfId="0" applyFont="1" applyFill="1" applyBorder="1" applyAlignment="1">
      <alignment horizontal="center"/>
    </xf>
    <xf numFmtId="0" fontId="89" fillId="60" borderId="13" xfId="0" applyFont="1" applyFill="1" applyBorder="1"/>
    <xf numFmtId="0" fontId="0" fillId="0" borderId="0" xfId="0" applyBorder="1"/>
    <xf numFmtId="43" fontId="5" fillId="0" borderId="10" xfId="293" applyFont="1" applyFill="1" applyBorder="1"/>
    <xf numFmtId="0" fontId="26" fillId="25" borderId="17" xfId="398" applyFont="1" applyFill="1" applyBorder="1" applyAlignment="1"/>
    <xf numFmtId="0" fontId="26" fillId="25" borderId="18" xfId="398" applyFont="1" applyFill="1" applyBorder="1" applyAlignment="1"/>
    <xf numFmtId="0" fontId="26" fillId="25" borderId="19" xfId="398" applyFont="1" applyFill="1" applyBorder="1" applyAlignment="1"/>
    <xf numFmtId="0" fontId="26" fillId="25" borderId="0" xfId="398" applyFont="1" applyFill="1" applyBorder="1" applyAlignment="1"/>
    <xf numFmtId="0" fontId="84" fillId="0" borderId="0" xfId="0" applyFont="1" applyBorder="1"/>
    <xf numFmtId="1" fontId="5" fillId="0" borderId="10" xfId="409" applyNumberFormat="1" applyFont="1" applyFill="1" applyBorder="1"/>
    <xf numFmtId="17" fontId="0" fillId="60" borderId="0" xfId="0" applyNumberFormat="1" applyFill="1" applyAlignment="1">
      <alignment horizontal="center"/>
    </xf>
    <xf numFmtId="4" fontId="5" fillId="60" borderId="10" xfId="409" applyNumberFormat="1" applyFont="1" applyFill="1" applyBorder="1"/>
    <xf numFmtId="0" fontId="4" fillId="26" borderId="0" xfId="0" applyFont="1" applyFill="1" applyAlignment="1">
      <alignment horizontal="center"/>
    </xf>
    <xf numFmtId="0" fontId="4" fillId="27" borderId="0" xfId="0" applyFont="1" applyFill="1" applyAlignment="1">
      <alignment horizontal="center"/>
    </xf>
    <xf numFmtId="0" fontId="26" fillId="25" borderId="20" xfId="398" applyFont="1" applyFill="1" applyBorder="1" applyAlignment="1"/>
    <xf numFmtId="0" fontId="26" fillId="25" borderId="21" xfId="398" applyFont="1" applyFill="1" applyBorder="1" applyAlignment="1"/>
    <xf numFmtId="0" fontId="4" fillId="27" borderId="0" xfId="0" applyFont="1" applyFill="1" applyBorder="1" applyAlignment="1">
      <alignment horizontal="center"/>
    </xf>
    <xf numFmtId="49" fontId="0" fillId="0" borderId="0" xfId="0" applyNumberFormat="1"/>
    <xf numFmtId="0" fontId="90" fillId="62" borderId="16" xfId="398" applyFont="1" applyFill="1" applyBorder="1" applyAlignment="1">
      <alignment horizontal="center"/>
    </xf>
    <xf numFmtId="0" fontId="81" fillId="64" borderId="10" xfId="0" applyFont="1" applyFill="1" applyBorder="1" applyAlignment="1">
      <alignment horizontal="center"/>
    </xf>
    <xf numFmtId="43" fontId="5" fillId="0" borderId="0" xfId="293" applyFont="1" applyFill="1" applyBorder="1"/>
    <xf numFmtId="0" fontId="79" fillId="65" borderId="10" xfId="0" applyFont="1" applyFill="1" applyBorder="1"/>
    <xf numFmtId="4" fontId="88" fillId="60" borderId="10" xfId="409" applyNumberFormat="1" applyFont="1" applyFill="1" applyBorder="1"/>
    <xf numFmtId="4" fontId="5" fillId="0" borderId="22" xfId="409" applyNumberFormat="1" applyFont="1" applyFill="1" applyBorder="1"/>
    <xf numFmtId="0" fontId="75" fillId="0" borderId="0" xfId="0" applyFont="1"/>
    <xf numFmtId="0" fontId="88" fillId="0" borderId="10" xfId="0" applyFont="1" applyBorder="1"/>
    <xf numFmtId="4" fontId="88" fillId="0" borderId="10" xfId="409" applyNumberFormat="1" applyFont="1" applyFill="1" applyBorder="1" applyAlignment="1">
      <alignment horizontal="left"/>
    </xf>
    <xf numFmtId="0" fontId="94" fillId="0" borderId="10" xfId="0" applyFont="1" applyBorder="1"/>
    <xf numFmtId="0" fontId="88" fillId="0" borderId="0" xfId="0" applyFont="1"/>
    <xf numFmtId="0" fontId="94" fillId="0" borderId="10" xfId="0" applyFont="1" applyBorder="1" applyAlignment="1">
      <alignment horizontal="left"/>
    </xf>
    <xf numFmtId="0" fontId="88" fillId="0" borderId="10" xfId="0" applyFont="1" applyBorder="1" applyAlignment="1">
      <alignment horizontal="left"/>
    </xf>
    <xf numFmtId="0" fontId="95" fillId="60" borderId="10" xfId="0" applyFont="1" applyFill="1" applyBorder="1" applyAlignment="1">
      <alignment horizontal="left" vertical="center"/>
    </xf>
    <xf numFmtId="4" fontId="5" fillId="0" borderId="15" xfId="409" applyNumberFormat="1" applyFont="1" applyFill="1" applyBorder="1"/>
    <xf numFmtId="0" fontId="88" fillId="60" borderId="10" xfId="0" applyFont="1" applyFill="1" applyBorder="1"/>
    <xf numFmtId="0" fontId="94" fillId="66" borderId="10" xfId="0" applyFont="1" applyFill="1" applyBorder="1" applyAlignment="1">
      <alignment horizontal="right"/>
    </xf>
    <xf numFmtId="4" fontId="21" fillId="60" borderId="14" xfId="408" applyNumberFormat="1" applyFont="1" applyFill="1" applyBorder="1"/>
    <xf numFmtId="4" fontId="21" fillId="0" borderId="14" xfId="408" applyNumberFormat="1" applyFont="1" applyBorder="1" applyAlignment="1">
      <alignment horizontal="left"/>
    </xf>
    <xf numFmtId="4" fontId="21" fillId="0" borderId="14" xfId="408" applyNumberFormat="1" applyFont="1" applyBorder="1" applyAlignment="1">
      <alignment horizontal="center"/>
    </xf>
    <xf numFmtId="1" fontId="21" fillId="0" borderId="14" xfId="408" applyNumberFormat="1" applyFont="1" applyBorder="1" applyAlignment="1">
      <alignment horizontal="center" vertical="center"/>
    </xf>
    <xf numFmtId="164" fontId="21" fillId="0" borderId="10" xfId="349" applyFont="1" applyBorder="1" applyAlignment="1">
      <alignment horizontal="left"/>
    </xf>
    <xf numFmtId="164" fontId="21" fillId="0" borderId="14" xfId="349" applyFont="1" applyFill="1" applyBorder="1"/>
    <xf numFmtId="4" fontId="21" fillId="0" borderId="10" xfId="408" applyNumberFormat="1" applyFont="1" applyBorder="1" applyAlignment="1">
      <alignment horizontal="left"/>
    </xf>
    <xf numFmtId="4" fontId="21" fillId="0" borderId="10" xfId="408" applyNumberFormat="1" applyFont="1" applyBorder="1" applyAlignment="1">
      <alignment horizontal="center"/>
    </xf>
    <xf numFmtId="1" fontId="21" fillId="0" borderId="10" xfId="408" applyNumberFormat="1" applyFont="1" applyBorder="1" applyAlignment="1">
      <alignment horizontal="center" vertical="center"/>
    </xf>
    <xf numFmtId="4" fontId="5" fillId="60" borderId="14" xfId="409" applyNumberFormat="1" applyFont="1" applyFill="1" applyBorder="1"/>
    <xf numFmtId="1" fontId="88" fillId="0" borderId="10" xfId="0" applyNumberFormat="1" applyFont="1" applyBorder="1" applyAlignment="1">
      <alignment horizontal="center" vertical="center"/>
    </xf>
    <xf numFmtId="0" fontId="5" fillId="60" borderId="10" xfId="398" applyFont="1" applyFill="1" applyBorder="1"/>
    <xf numFmtId="4" fontId="5" fillId="60" borderId="10" xfId="409" applyNumberFormat="1" applyFont="1" applyFill="1" applyBorder="1" applyAlignment="1">
      <alignment horizontal="left"/>
    </xf>
    <xf numFmtId="0" fontId="88" fillId="60" borderId="10" xfId="0" applyFont="1" applyFill="1" applyBorder="1" applyAlignment="1">
      <alignment horizontal="left"/>
    </xf>
    <xf numFmtId="0" fontId="96" fillId="60" borderId="10" xfId="0" applyFont="1" applyFill="1" applyBorder="1" applyAlignment="1">
      <alignment horizontal="left"/>
    </xf>
    <xf numFmtId="4" fontId="21" fillId="60" borderId="10" xfId="408" applyNumberFormat="1" applyFont="1" applyFill="1" applyBorder="1" applyAlignment="1">
      <alignment horizontal="left"/>
    </xf>
    <xf numFmtId="1" fontId="21" fillId="60" borderId="10" xfId="408" applyNumberFormat="1" applyFont="1" applyFill="1" applyBorder="1" applyAlignment="1">
      <alignment horizontal="center" vertical="center"/>
    </xf>
    <xf numFmtId="164" fontId="21" fillId="60" borderId="10" xfId="349" applyFont="1" applyFill="1" applyBorder="1" applyAlignment="1">
      <alignment horizontal="left"/>
    </xf>
    <xf numFmtId="164" fontId="21" fillId="60" borderId="14" xfId="349" applyFont="1" applyFill="1" applyBorder="1"/>
    <xf numFmtId="4" fontId="21" fillId="60" borderId="10" xfId="408" applyNumberFormat="1" applyFont="1" applyFill="1" applyBorder="1"/>
    <xf numFmtId="0" fontId="5" fillId="60" borderId="10" xfId="398" applyFont="1" applyFill="1" applyBorder="1" applyAlignment="1"/>
    <xf numFmtId="1" fontId="88" fillId="0" borderId="0" xfId="0" applyNumberFormat="1" applyFont="1" applyAlignment="1">
      <alignment horizontal="center" vertical="center"/>
    </xf>
    <xf numFmtId="0" fontId="95" fillId="60" borderId="10" xfId="0" applyFont="1" applyFill="1" applyBorder="1" applyAlignment="1">
      <alignment vertical="center"/>
    </xf>
    <xf numFmtId="0" fontId="88" fillId="60" borderId="22" xfId="0" applyFont="1" applyFill="1" applyBorder="1"/>
    <xf numFmtId="0" fontId="94" fillId="60" borderId="10" xfId="0" applyFont="1" applyFill="1" applyBorder="1"/>
    <xf numFmtId="4" fontId="88" fillId="60" borderId="14" xfId="408" applyNumberFormat="1" applyFont="1" applyFill="1" applyBorder="1"/>
    <xf numFmtId="4" fontId="21" fillId="60" borderId="23" xfId="408" applyNumberFormat="1" applyFont="1" applyFill="1" applyBorder="1"/>
    <xf numFmtId="4" fontId="21" fillId="60" borderId="11" xfId="408" applyNumberFormat="1" applyFont="1" applyFill="1" applyBorder="1"/>
    <xf numFmtId="1" fontId="21" fillId="60" borderId="12" xfId="408" applyNumberFormat="1" applyFont="1" applyFill="1" applyBorder="1" applyAlignment="1">
      <alignment horizontal="center" vertical="center"/>
    </xf>
    <xf numFmtId="0" fontId="5" fillId="60" borderId="10" xfId="398" applyFont="1" applyFill="1" applyBorder="1" applyAlignment="1">
      <alignment horizontal="left"/>
    </xf>
    <xf numFmtId="0" fontId="94" fillId="60" borderId="10" xfId="0" applyFont="1" applyFill="1" applyBorder="1" applyAlignment="1">
      <alignment horizontal="left"/>
    </xf>
    <xf numFmtId="0" fontId="88" fillId="0" borderId="10" xfId="412" applyFont="1" applyFill="1" applyBorder="1" applyAlignment="1">
      <alignment horizontal="left"/>
    </xf>
    <xf numFmtId="0" fontId="84" fillId="60" borderId="0" xfId="0" applyFont="1" applyFill="1" applyBorder="1"/>
    <xf numFmtId="0" fontId="97" fillId="60" borderId="0" xfId="0" applyFont="1" applyFill="1" applyBorder="1" applyAlignment="1">
      <alignment horizontal="center"/>
    </xf>
    <xf numFmtId="0" fontId="88" fillId="60" borderId="0" xfId="0" applyFont="1" applyFill="1" applyBorder="1" applyAlignment="1">
      <alignment horizontal="center"/>
    </xf>
    <xf numFmtId="0" fontId="30" fillId="0" borderId="0" xfId="0" applyFont="1" applyFill="1"/>
    <xf numFmtId="43" fontId="30" fillId="0" borderId="0" xfId="293" applyFont="1" applyFill="1"/>
    <xf numFmtId="43" fontId="5" fillId="0" borderId="10" xfId="293" applyFont="1" applyFill="1" applyBorder="1" applyAlignment="1">
      <alignment wrapText="1"/>
    </xf>
    <xf numFmtId="1" fontId="98" fillId="0" borderId="0" xfId="0" applyNumberFormat="1" applyFont="1" applyFill="1" applyBorder="1"/>
    <xf numFmtId="1" fontId="5" fillId="0" borderId="0" xfId="409" applyNumberFormat="1" applyFont="1" applyFill="1" applyBorder="1" applyAlignment="1">
      <alignment horizontal="left"/>
    </xf>
    <xf numFmtId="4" fontId="30" fillId="0" borderId="0" xfId="0" applyNumberFormat="1" applyFont="1" applyFill="1"/>
    <xf numFmtId="43" fontId="30" fillId="0" borderId="0" xfId="0" applyNumberFormat="1" applyFont="1" applyFill="1"/>
    <xf numFmtId="9" fontId="30" fillId="0" borderId="0" xfId="0" applyNumberFormat="1" applyFont="1" applyFill="1"/>
    <xf numFmtId="0" fontId="84" fillId="0" borderId="46" xfId="0" applyFont="1" applyBorder="1" applyAlignment="1">
      <alignment wrapText="1"/>
    </xf>
    <xf numFmtId="1" fontId="30" fillId="0" borderId="0" xfId="0" applyNumberFormat="1" applyFont="1" applyFill="1"/>
    <xf numFmtId="0" fontId="5" fillId="0" borderId="10" xfId="0" applyFont="1" applyFill="1" applyBorder="1" applyAlignment="1">
      <alignment horizontal="left"/>
    </xf>
    <xf numFmtId="0" fontId="93" fillId="0" borderId="10" xfId="0" applyFont="1" applyBorder="1"/>
    <xf numFmtId="43" fontId="5" fillId="0" borderId="10" xfId="293" applyFont="1" applyFill="1" applyBorder="1" applyAlignment="1">
      <alignment horizontal="right"/>
    </xf>
    <xf numFmtId="0" fontId="94" fillId="0" borderId="10" xfId="0" applyFont="1" applyBorder="1" applyAlignment="1">
      <alignment horizontal="center"/>
    </xf>
    <xf numFmtId="1" fontId="98" fillId="0" borderId="0" xfId="0" applyNumberFormat="1" applyFont="1" applyFill="1" applyBorder="1" applyAlignment="1">
      <alignment horizontal="left"/>
    </xf>
    <xf numFmtId="4" fontId="5" fillId="0" borderId="15" xfId="409" applyNumberFormat="1" applyFont="1" applyFill="1" applyBorder="1" applyAlignment="1">
      <alignment horizontal="left"/>
    </xf>
    <xf numFmtId="0" fontId="88" fillId="0" borderId="10" xfId="0" applyFont="1" applyFill="1" applyBorder="1"/>
    <xf numFmtId="4" fontId="88" fillId="60" borderId="10" xfId="409" applyNumberFormat="1" applyFont="1" applyFill="1" applyBorder="1" applyAlignment="1">
      <alignment horizontal="left"/>
    </xf>
    <xf numFmtId="1" fontId="5" fillId="0" borderId="0" xfId="409" applyNumberFormat="1" applyFont="1" applyFill="1" applyBorder="1"/>
    <xf numFmtId="4" fontId="88" fillId="0" borderId="10" xfId="409" applyNumberFormat="1" applyFont="1" applyFill="1" applyBorder="1"/>
    <xf numFmtId="4" fontId="88" fillId="0" borderId="15" xfId="409" applyNumberFormat="1" applyFont="1" applyFill="1" applyBorder="1"/>
    <xf numFmtId="0" fontId="99" fillId="60" borderId="0" xfId="0" applyFont="1" applyFill="1"/>
    <xf numFmtId="0" fontId="84" fillId="0" borderId="10" xfId="0" applyFont="1" applyBorder="1" applyAlignment="1">
      <alignment horizontal="center"/>
    </xf>
    <xf numFmtId="0" fontId="84" fillId="0" borderId="0" xfId="0" applyFont="1" applyBorder="1" applyAlignment="1">
      <alignment horizontal="center"/>
    </xf>
    <xf numFmtId="168" fontId="30" fillId="0" borderId="0" xfId="0" applyNumberFormat="1" applyFont="1" applyFill="1"/>
    <xf numFmtId="168" fontId="5" fillId="0" borderId="10" xfId="0" applyNumberFormat="1" applyFont="1" applyFill="1" applyBorder="1" applyAlignment="1">
      <alignment horizontal="left"/>
    </xf>
    <xf numFmtId="4" fontId="88" fillId="0" borderId="0" xfId="409" applyNumberFormat="1" applyFont="1" applyFill="1" applyBorder="1"/>
    <xf numFmtId="0" fontId="71" fillId="0" borderId="10" xfId="284" applyBorder="1" applyAlignment="1" applyProtection="1"/>
    <xf numFmtId="0" fontId="100" fillId="67" borderId="0" xfId="0" applyFont="1" applyFill="1" applyBorder="1"/>
    <xf numFmtId="0" fontId="93" fillId="67" borderId="0" xfId="0" applyFont="1" applyFill="1" applyBorder="1"/>
    <xf numFmtId="0" fontId="0" fillId="60" borderId="0" xfId="0" applyFill="1" applyAlignment="1">
      <alignment horizontal="left"/>
    </xf>
    <xf numFmtId="0" fontId="0" fillId="60" borderId="0" xfId="0" applyFill="1" applyBorder="1" applyAlignment="1">
      <alignment horizontal="center"/>
    </xf>
    <xf numFmtId="0" fontId="81" fillId="64" borderId="13" xfId="0" applyFont="1" applyFill="1" applyBorder="1" applyAlignment="1">
      <alignment horizontal="center" wrapText="1"/>
    </xf>
    <xf numFmtId="0" fontId="81" fillId="64" borderId="10" xfId="0" applyFont="1" applyFill="1" applyBorder="1" applyAlignment="1">
      <alignment horizontal="center" wrapText="1"/>
    </xf>
    <xf numFmtId="1" fontId="88" fillId="60" borderId="10" xfId="0" applyNumberFormat="1" applyFont="1" applyFill="1" applyBorder="1" applyAlignment="1">
      <alignment horizontal="center" vertical="center"/>
    </xf>
    <xf numFmtId="0" fontId="0" fillId="60" borderId="0" xfId="0" applyFill="1" applyBorder="1" applyAlignment="1">
      <alignment horizontal="center"/>
    </xf>
    <xf numFmtId="0" fontId="0" fillId="60" borderId="0" xfId="0" applyFill="1" applyAlignment="1">
      <alignment horizontal="center"/>
    </xf>
    <xf numFmtId="168" fontId="5" fillId="0" borderId="0" xfId="0" applyNumberFormat="1" applyFont="1" applyFill="1" applyBorder="1" applyAlignment="1">
      <alignment horizontal="left"/>
    </xf>
    <xf numFmtId="0" fontId="101" fillId="66" borderId="0" xfId="0" applyFont="1" applyFill="1" applyBorder="1"/>
    <xf numFmtId="0" fontId="102" fillId="60" borderId="0" xfId="0" applyFont="1" applyFill="1" applyAlignment="1"/>
    <xf numFmtId="165" fontId="98" fillId="0" borderId="0" xfId="292" applyFont="1" applyFill="1" applyBorder="1" applyAlignment="1"/>
    <xf numFmtId="1" fontId="5" fillId="0" borderId="22" xfId="409" applyNumberFormat="1" applyFont="1" applyFill="1" applyBorder="1"/>
    <xf numFmtId="43" fontId="5" fillId="0" borderId="22" xfId="293" applyFont="1" applyFill="1" applyBorder="1"/>
    <xf numFmtId="0" fontId="86" fillId="0" borderId="0" xfId="0" applyFont="1" applyBorder="1"/>
    <xf numFmtId="0" fontId="103" fillId="0" borderId="10" xfId="409" applyNumberFormat="1" applyFont="1" applyFill="1" applyBorder="1" applyAlignment="1">
      <alignment horizontal="center"/>
    </xf>
    <xf numFmtId="0" fontId="103" fillId="0" borderId="15" xfId="0" applyFont="1" applyFill="1" applyBorder="1"/>
    <xf numFmtId="0" fontId="84" fillId="60" borderId="10" xfId="0" applyFont="1" applyFill="1" applyBorder="1"/>
    <xf numFmtId="0" fontId="84" fillId="0" borderId="10" xfId="0" applyFont="1" applyBorder="1"/>
    <xf numFmtId="0" fontId="103" fillId="0" borderId="10" xfId="0" applyFont="1" applyFill="1" applyBorder="1"/>
    <xf numFmtId="4" fontId="103" fillId="0" borderId="13" xfId="409" applyNumberFormat="1" applyFont="1" applyFill="1" applyBorder="1"/>
    <xf numFmtId="0" fontId="79" fillId="65" borderId="15" xfId="0" applyFont="1" applyFill="1" applyBorder="1"/>
    <xf numFmtId="0" fontId="104" fillId="66" borderId="10" xfId="0" applyFont="1" applyFill="1" applyBorder="1"/>
    <xf numFmtId="0" fontId="104" fillId="0" borderId="10" xfId="0" applyFont="1" applyBorder="1"/>
    <xf numFmtId="0" fontId="93" fillId="0" borderId="0" xfId="0" applyFont="1"/>
    <xf numFmtId="0" fontId="104" fillId="0" borderId="10" xfId="0" applyFont="1" applyFill="1" applyBorder="1"/>
    <xf numFmtId="4" fontId="5" fillId="0" borderId="10" xfId="409" applyNumberFormat="1" applyFont="1" applyFill="1" applyBorder="1" applyAlignment="1">
      <alignment horizontal="center"/>
    </xf>
    <xf numFmtId="0" fontId="103" fillId="0" borderId="0" xfId="409" applyNumberFormat="1" applyFont="1" applyFill="1" applyBorder="1" applyAlignment="1">
      <alignment horizontal="center"/>
    </xf>
    <xf numFmtId="0" fontId="103" fillId="0" borderId="0" xfId="0" applyFont="1" applyFill="1" applyBorder="1"/>
    <xf numFmtId="0" fontId="84" fillId="0" borderId="0" xfId="0" applyFont="1" applyFill="1" applyBorder="1" applyAlignment="1">
      <alignment horizontal="left"/>
    </xf>
    <xf numFmtId="0" fontId="104" fillId="0" borderId="0" xfId="0" applyFont="1" applyFill="1" applyBorder="1"/>
    <xf numFmtId="0" fontId="105" fillId="60" borderId="0" xfId="0" applyFont="1" applyFill="1" applyBorder="1" applyAlignment="1">
      <alignment horizontal="left" vertical="center"/>
    </xf>
    <xf numFmtId="4" fontId="103" fillId="0" borderId="0" xfId="409" applyNumberFormat="1" applyFont="1" applyFill="1" applyBorder="1"/>
    <xf numFmtId="4" fontId="84" fillId="0" borderId="0" xfId="409" applyNumberFormat="1" applyFont="1" applyFill="1" applyBorder="1"/>
    <xf numFmtId="164" fontId="103" fillId="60" borderId="0" xfId="348" applyNumberFormat="1" applyFont="1" applyFill="1" applyBorder="1" applyAlignment="1">
      <alignment horizontal="center" vertical="center"/>
    </xf>
    <xf numFmtId="0" fontId="104" fillId="60" borderId="10" xfId="0" applyFont="1" applyFill="1" applyBorder="1"/>
    <xf numFmtId="1" fontId="5" fillId="0" borderId="15" xfId="409" applyNumberFormat="1" applyFont="1" applyFill="1" applyBorder="1"/>
    <xf numFmtId="0" fontId="79" fillId="65" borderId="22" xfId="0" applyFont="1" applyFill="1" applyBorder="1"/>
    <xf numFmtId="0" fontId="79" fillId="60" borderId="10" xfId="0" applyFont="1" applyFill="1" applyBorder="1"/>
    <xf numFmtId="0" fontId="79" fillId="60" borderId="0" xfId="0" applyFont="1" applyFill="1" applyBorder="1"/>
    <xf numFmtId="0" fontId="0" fillId="60" borderId="10" xfId="0" applyFill="1" applyBorder="1"/>
    <xf numFmtId="4" fontId="91" fillId="24" borderId="10" xfId="409" applyNumberFormat="1" applyFont="1" applyFill="1" applyBorder="1" applyAlignment="1">
      <alignment horizontal="center"/>
    </xf>
    <xf numFmtId="0" fontId="0" fillId="62" borderId="10" xfId="0" applyFill="1" applyBorder="1"/>
    <xf numFmtId="0" fontId="89" fillId="0" borderId="14" xfId="0" applyFont="1" applyBorder="1"/>
    <xf numFmtId="164" fontId="21" fillId="0" borderId="14" xfId="349" applyFont="1" applyBorder="1" applyAlignment="1">
      <alignment horizontal="left"/>
    </xf>
    <xf numFmtId="0" fontId="94" fillId="66" borderId="0" xfId="0" applyFont="1" applyFill="1" applyBorder="1" applyAlignment="1">
      <alignment horizontal="center"/>
    </xf>
    <xf numFmtId="4" fontId="32" fillId="0" borderId="10" xfId="409" applyNumberFormat="1" applyFont="1" applyFill="1" applyBorder="1"/>
    <xf numFmtId="4" fontId="89" fillId="0" borderId="10" xfId="409" applyNumberFormat="1" applyFont="1" applyFill="1" applyBorder="1"/>
    <xf numFmtId="4" fontId="32" fillId="0" borderId="10" xfId="409" applyNumberFormat="1" applyFont="1" applyFill="1" applyBorder="1" applyAlignment="1">
      <alignment horizontal="left"/>
    </xf>
    <xf numFmtId="0" fontId="88" fillId="0" borderId="10" xfId="0" applyFont="1" applyBorder="1" applyAlignment="1">
      <alignment horizontal="center"/>
    </xf>
    <xf numFmtId="0" fontId="89" fillId="60" borderId="10" xfId="0" applyFont="1" applyFill="1" applyBorder="1" applyAlignment="1">
      <alignment horizontal="left" vertical="center" wrapText="1"/>
    </xf>
    <xf numFmtId="4" fontId="32" fillId="0" borderId="10" xfId="409" applyNumberFormat="1" applyFont="1" applyFill="1" applyBorder="1" applyAlignment="1">
      <alignment horizontal="center"/>
    </xf>
    <xf numFmtId="0" fontId="89" fillId="0" borderId="10" xfId="0" applyFont="1" applyBorder="1" applyAlignment="1">
      <alignment horizontal="center"/>
    </xf>
    <xf numFmtId="0" fontId="94" fillId="0" borderId="10" xfId="0" applyFont="1" applyFill="1" applyBorder="1"/>
    <xf numFmtId="0" fontId="84" fillId="0" borderId="10" xfId="0" applyFont="1" applyFill="1" applyBorder="1"/>
    <xf numFmtId="43" fontId="5" fillId="0" borderId="15" xfId="293" applyFont="1" applyFill="1" applyBorder="1" applyAlignment="1">
      <alignment horizontal="center"/>
    </xf>
    <xf numFmtId="0" fontId="94" fillId="0" borderId="10" xfId="0" applyFont="1" applyFill="1" applyBorder="1" applyAlignment="1">
      <alignment horizontal="center"/>
    </xf>
    <xf numFmtId="0" fontId="79" fillId="0" borderId="0" xfId="0" applyFont="1" applyFill="1" applyBorder="1" applyAlignment="1">
      <alignment horizontal="left"/>
    </xf>
    <xf numFmtId="0" fontId="80" fillId="0" borderId="0" xfId="0" applyFont="1" applyFill="1" applyBorder="1"/>
    <xf numFmtId="0" fontId="106" fillId="60" borderId="0" xfId="0" applyFont="1" applyFill="1" applyBorder="1" applyAlignment="1">
      <alignment horizontal="left" vertical="center"/>
    </xf>
    <xf numFmtId="4" fontId="107" fillId="0" borderId="0" xfId="409" applyNumberFormat="1" applyFont="1" applyFill="1" applyBorder="1"/>
    <xf numFmtId="4" fontId="79" fillId="0" borderId="0" xfId="409" applyNumberFormat="1" applyFont="1" applyFill="1" applyBorder="1"/>
    <xf numFmtId="0" fontId="5" fillId="0" borderId="10" xfId="0" applyFont="1" applyFill="1" applyBorder="1" applyAlignment="1">
      <alignment horizontal="left" vertical="center"/>
    </xf>
    <xf numFmtId="0" fontId="79" fillId="0" borderId="0" xfId="0" applyFont="1"/>
    <xf numFmtId="0" fontId="94" fillId="66" borderId="10" xfId="0" applyFont="1" applyFill="1" applyBorder="1" applyAlignment="1">
      <alignment horizontal="center"/>
    </xf>
    <xf numFmtId="168" fontId="5" fillId="0" borderId="0" xfId="409" applyNumberFormat="1" applyFont="1" applyFill="1" applyBorder="1" applyAlignment="1">
      <alignment horizontal="left"/>
    </xf>
    <xf numFmtId="168" fontId="5" fillId="0" borderId="13" xfId="409" applyNumberFormat="1" applyFont="1" applyFill="1" applyBorder="1" applyAlignment="1">
      <alignment horizontal="left"/>
    </xf>
    <xf numFmtId="0" fontId="79" fillId="65" borderId="10" xfId="0" applyFont="1" applyFill="1" applyBorder="1" applyAlignment="1">
      <alignment horizontal="center"/>
    </xf>
    <xf numFmtId="0" fontId="79" fillId="68" borderId="0" xfId="0" applyFont="1" applyFill="1"/>
    <xf numFmtId="0" fontId="0" fillId="68" borderId="0" xfId="0" applyFill="1"/>
    <xf numFmtId="0" fontId="108" fillId="60" borderId="10" xfId="0" applyFont="1" applyFill="1" applyBorder="1" applyAlignment="1">
      <alignment horizontal="left" vertical="center" wrapText="1"/>
    </xf>
    <xf numFmtId="0" fontId="108" fillId="60" borderId="10" xfId="0" applyFont="1" applyFill="1" applyBorder="1" applyAlignment="1">
      <alignment horizontal="left"/>
    </xf>
    <xf numFmtId="0" fontId="108" fillId="60" borderId="10" xfId="0" applyFont="1" applyFill="1" applyBorder="1" applyAlignment="1">
      <alignment vertical="center" wrapText="1"/>
    </xf>
    <xf numFmtId="0" fontId="108" fillId="60" borderId="15" xfId="0" applyFont="1" applyFill="1" applyBorder="1" applyAlignment="1">
      <alignment vertical="center" wrapText="1"/>
    </xf>
    <xf numFmtId="0" fontId="108" fillId="60" borderId="15" xfId="0" applyFont="1" applyFill="1" applyBorder="1" applyAlignment="1">
      <alignment vertical="center"/>
    </xf>
    <xf numFmtId="0" fontId="108" fillId="60" borderId="10" xfId="0" applyFont="1" applyFill="1" applyBorder="1"/>
    <xf numFmtId="0" fontId="108" fillId="60" borderId="10" xfId="0" applyFont="1" applyFill="1" applyBorder="1" applyAlignment="1">
      <alignment horizontal="left" wrapText="1"/>
    </xf>
    <xf numFmtId="0" fontId="108" fillId="0" borderId="14" xfId="0" applyFont="1" applyBorder="1"/>
    <xf numFmtId="0" fontId="108" fillId="0" borderId="10" xfId="0" applyFont="1" applyBorder="1"/>
    <xf numFmtId="0" fontId="109" fillId="60" borderId="12" xfId="0" applyFont="1" applyFill="1" applyBorder="1" applyAlignment="1">
      <alignment horizontal="center" vertical="center"/>
    </xf>
    <xf numFmtId="0" fontId="93" fillId="60" borderId="0" xfId="0" applyFont="1" applyFill="1" applyBorder="1"/>
    <xf numFmtId="4" fontId="88" fillId="60" borderId="15" xfId="409" applyNumberFormat="1" applyFont="1" applyFill="1" applyBorder="1"/>
    <xf numFmtId="1" fontId="88" fillId="60" borderId="10" xfId="409" applyNumberFormat="1" applyFont="1" applyFill="1" applyBorder="1"/>
    <xf numFmtId="1" fontId="88" fillId="60" borderId="15" xfId="409" applyNumberFormat="1" applyFont="1" applyFill="1" applyBorder="1"/>
    <xf numFmtId="43" fontId="5" fillId="0" borderId="10" xfId="293" applyFont="1" applyFill="1" applyBorder="1" applyAlignment="1">
      <alignment horizontal="center"/>
    </xf>
    <xf numFmtId="0" fontId="88" fillId="60" borderId="10" xfId="0" applyFont="1" applyFill="1" applyBorder="1" applyAlignment="1">
      <alignment horizontal="center"/>
    </xf>
    <xf numFmtId="0" fontId="84" fillId="60" borderId="15" xfId="0" applyFont="1" applyFill="1" applyBorder="1"/>
    <xf numFmtId="4" fontId="88" fillId="60" borderId="10" xfId="409" applyNumberFormat="1" applyFont="1" applyFill="1" applyBorder="1" applyAlignment="1">
      <alignment horizontal="center"/>
    </xf>
    <xf numFmtId="4" fontId="84" fillId="60" borderId="13" xfId="409" applyNumberFormat="1" applyFont="1" applyFill="1" applyBorder="1"/>
    <xf numFmtId="43" fontId="88" fillId="60" borderId="10" xfId="293" applyFont="1" applyFill="1" applyBorder="1" applyAlignment="1">
      <alignment horizontal="center"/>
    </xf>
    <xf numFmtId="0" fontId="0" fillId="60" borderId="10" xfId="0" applyFont="1" applyFill="1" applyBorder="1"/>
    <xf numFmtId="0" fontId="88" fillId="69" borderId="10" xfId="0" applyFont="1" applyFill="1" applyBorder="1"/>
    <xf numFmtId="4" fontId="88" fillId="69" borderId="10" xfId="409" applyNumberFormat="1" applyFont="1" applyFill="1" applyBorder="1"/>
    <xf numFmtId="4" fontId="5" fillId="60" borderId="10" xfId="409" applyNumberFormat="1" applyFont="1" applyFill="1" applyBorder="1" applyAlignment="1">
      <alignment horizontal="center"/>
    </xf>
    <xf numFmtId="4" fontId="5" fillId="60" borderId="15" xfId="409" applyNumberFormat="1" applyFont="1" applyFill="1" applyBorder="1" applyAlignment="1">
      <alignment horizontal="center"/>
    </xf>
    <xf numFmtId="0" fontId="84" fillId="66" borderId="10" xfId="0" applyFont="1" applyFill="1" applyBorder="1"/>
    <xf numFmtId="0" fontId="110" fillId="0" borderId="10" xfId="284" applyFont="1" applyBorder="1" applyAlignment="1" applyProtection="1"/>
    <xf numFmtId="0" fontId="103" fillId="0" borderId="10" xfId="0" applyFont="1" applyBorder="1"/>
    <xf numFmtId="0" fontId="94" fillId="66" borderId="22" xfId="0" applyFont="1" applyFill="1" applyBorder="1" applyAlignment="1">
      <alignment horizontal="center"/>
    </xf>
    <xf numFmtId="0" fontId="94" fillId="0" borderId="22" xfId="0" applyFont="1" applyFill="1" applyBorder="1" applyAlignment="1">
      <alignment horizontal="center"/>
    </xf>
    <xf numFmtId="0" fontId="111" fillId="25" borderId="16" xfId="398" applyFont="1" applyFill="1" applyBorder="1" applyAlignment="1"/>
    <xf numFmtId="0" fontId="111" fillId="25" borderId="24" xfId="398" applyFont="1" applyFill="1" applyBorder="1" applyAlignment="1"/>
    <xf numFmtId="0" fontId="111" fillId="25" borderId="23" xfId="398" applyFont="1" applyFill="1" applyBorder="1" applyAlignment="1"/>
    <xf numFmtId="0" fontId="84" fillId="0" borderId="10" xfId="284" applyFont="1" applyBorder="1" applyAlignment="1" applyProtection="1"/>
    <xf numFmtId="0" fontId="84" fillId="60" borderId="10" xfId="0" applyFont="1" applyFill="1" applyBorder="1" applyAlignment="1">
      <alignment horizontal="left"/>
    </xf>
    <xf numFmtId="0" fontId="112" fillId="60" borderId="10" xfId="0" applyFont="1" applyFill="1" applyBorder="1" applyAlignment="1">
      <alignment horizontal="left"/>
    </xf>
    <xf numFmtId="0" fontId="84" fillId="0" borderId="22" xfId="0" applyFont="1" applyFill="1" applyBorder="1"/>
    <xf numFmtId="0" fontId="104" fillId="0" borderId="10" xfId="0" applyFont="1" applyBorder="1" applyAlignment="1">
      <alignment horizontal="left"/>
    </xf>
    <xf numFmtId="0" fontId="34" fillId="26" borderId="0" xfId="0" applyFont="1" applyFill="1" applyAlignment="1">
      <alignment horizontal="center"/>
    </xf>
    <xf numFmtId="0" fontId="34" fillId="27" borderId="0" xfId="0" applyFont="1" applyFill="1" applyAlignment="1">
      <alignment horizontal="center"/>
    </xf>
    <xf numFmtId="0" fontId="34" fillId="27" borderId="0" xfId="0" applyFont="1" applyFill="1" applyBorder="1" applyAlignment="1">
      <alignment horizontal="center"/>
    </xf>
    <xf numFmtId="0" fontId="113" fillId="0" borderId="10" xfId="284" applyFont="1" applyBorder="1" applyAlignment="1" applyProtection="1"/>
    <xf numFmtId="0" fontId="110" fillId="66" borderId="10" xfId="284" applyFont="1" applyFill="1" applyBorder="1" applyAlignment="1" applyProtection="1"/>
    <xf numFmtId="0" fontId="114" fillId="66" borderId="10" xfId="0" applyFont="1" applyFill="1" applyBorder="1"/>
    <xf numFmtId="0" fontId="115" fillId="0" borderId="10" xfId="284" applyFont="1" applyBorder="1" applyAlignment="1" applyProtection="1"/>
    <xf numFmtId="0" fontId="113" fillId="66" borderId="10" xfId="284" applyFont="1" applyFill="1" applyBorder="1" applyAlignment="1" applyProtection="1"/>
    <xf numFmtId="0" fontId="84" fillId="0" borderId="14" xfId="0" applyFont="1" applyBorder="1"/>
    <xf numFmtId="0" fontId="110" fillId="0" borderId="14" xfId="284" applyFont="1" applyBorder="1" applyAlignment="1" applyProtection="1"/>
    <xf numFmtId="0" fontId="110" fillId="0" borderId="22" xfId="284" applyFont="1" applyFill="1" applyBorder="1" applyAlignment="1" applyProtection="1"/>
    <xf numFmtId="1" fontId="27" fillId="28" borderId="15" xfId="398" applyNumberFormat="1" applyFont="1" applyFill="1" applyBorder="1" applyAlignment="1">
      <alignment horizontal="center" vertical="center"/>
    </xf>
    <xf numFmtId="49" fontId="27" fillId="28" borderId="15" xfId="398" applyNumberFormat="1" applyFont="1" applyFill="1" applyBorder="1" applyAlignment="1">
      <alignment horizontal="center" vertical="center"/>
    </xf>
    <xf numFmtId="0" fontId="116" fillId="0" borderId="0" xfId="0" applyFont="1" applyAlignment="1">
      <alignment vertical="center"/>
    </xf>
    <xf numFmtId="0" fontId="117" fillId="0" borderId="0" xfId="0" applyFont="1"/>
    <xf numFmtId="0" fontId="117" fillId="0" borderId="0" xfId="0" applyFont="1" applyBorder="1"/>
    <xf numFmtId="4" fontId="117" fillId="0" borderId="0" xfId="409" applyNumberFormat="1" applyFont="1" applyFill="1" applyBorder="1" applyAlignment="1">
      <alignment horizontal="left"/>
    </xf>
    <xf numFmtId="4" fontId="117" fillId="0" borderId="0" xfId="409" applyNumberFormat="1" applyFont="1" applyFill="1" applyBorder="1"/>
    <xf numFmtId="0" fontId="5" fillId="0" borderId="0" xfId="0" applyFont="1" applyBorder="1"/>
    <xf numFmtId="0" fontId="5" fillId="0" borderId="10" xfId="0" applyFont="1" applyBorder="1"/>
    <xf numFmtId="0" fontId="117" fillId="0" borderId="15" xfId="0" applyFont="1" applyBorder="1"/>
    <xf numFmtId="4" fontId="117" fillId="0" borderId="15" xfId="409" applyNumberFormat="1" applyFont="1" applyFill="1" applyBorder="1" applyAlignment="1">
      <alignment horizontal="left"/>
    </xf>
    <xf numFmtId="4" fontId="117" fillId="0" borderId="15" xfId="409" applyNumberFormat="1" applyFont="1" applyFill="1" applyBorder="1"/>
    <xf numFmtId="0" fontId="5" fillId="0" borderId="10" xfId="0" applyFont="1" applyBorder="1" applyAlignment="1">
      <alignment horizontal="right"/>
    </xf>
    <xf numFmtId="0" fontId="5" fillId="0" borderId="10" xfId="0" applyFont="1" applyBorder="1" applyAlignment="1">
      <alignment horizontal="center"/>
    </xf>
    <xf numFmtId="0" fontId="94" fillId="66" borderId="15" xfId="0" applyFont="1" applyFill="1" applyBorder="1" applyAlignment="1">
      <alignment horizontal="center"/>
    </xf>
    <xf numFmtId="0" fontId="5" fillId="0" borderId="15" xfId="0" applyFont="1" applyBorder="1"/>
    <xf numFmtId="0" fontId="5" fillId="0" borderId="15" xfId="0" applyFont="1" applyBorder="1" applyAlignment="1">
      <alignment horizontal="right"/>
    </xf>
    <xf numFmtId="0" fontId="88" fillId="0" borderId="15" xfId="0" applyFont="1" applyBorder="1" applyAlignment="1">
      <alignment horizontal="left"/>
    </xf>
    <xf numFmtId="0" fontId="88" fillId="0" borderId="10" xfId="0" applyFont="1" applyFill="1" applyBorder="1" applyAlignment="1">
      <alignment horizontal="left"/>
    </xf>
    <xf numFmtId="49" fontId="118" fillId="0" borderId="10" xfId="0" applyNumberFormat="1" applyFont="1" applyBorder="1" applyAlignment="1">
      <alignment horizontal="center"/>
    </xf>
    <xf numFmtId="0" fontId="119" fillId="0" borderId="10" xfId="0" applyFont="1" applyFill="1" applyBorder="1" applyAlignment="1">
      <alignment horizontal="center" vertical="center"/>
    </xf>
    <xf numFmtId="0" fontId="120" fillId="0" borderId="10" xfId="0" applyFont="1" applyFill="1" applyBorder="1" applyAlignment="1">
      <alignment vertical="center" wrapText="1"/>
    </xf>
    <xf numFmtId="0" fontId="95" fillId="0" borderId="10" xfId="0" applyFont="1" applyFill="1" applyBorder="1" applyAlignment="1">
      <alignment vertical="center" wrapText="1"/>
    </xf>
    <xf numFmtId="0" fontId="75" fillId="60" borderId="10" xfId="0" applyFont="1" applyFill="1" applyBorder="1"/>
    <xf numFmtId="0" fontId="88" fillId="60" borderId="10" xfId="0" applyFont="1" applyFill="1" applyBorder="1" applyAlignment="1">
      <alignment horizontal="left" wrapText="1"/>
    </xf>
    <xf numFmtId="4" fontId="35" fillId="70" borderId="0" xfId="409" applyNumberFormat="1" applyFont="1" applyFill="1" applyBorder="1" applyAlignment="1">
      <alignment horizontal="left"/>
    </xf>
    <xf numFmtId="4" fontId="121" fillId="70" borderId="0" xfId="409" applyNumberFormat="1" applyFont="1" applyFill="1" applyBorder="1"/>
    <xf numFmtId="0" fontId="5" fillId="0" borderId="14" xfId="409" applyNumberFormat="1" applyFont="1" applyFill="1" applyBorder="1" applyAlignment="1">
      <alignment horizontal="right"/>
    </xf>
    <xf numFmtId="4" fontId="88" fillId="0" borderId="22" xfId="409" applyNumberFormat="1" applyFont="1" applyFill="1" applyBorder="1"/>
    <xf numFmtId="43" fontId="88" fillId="0" borderId="10" xfId="296" applyFont="1" applyFill="1" applyBorder="1" applyAlignment="1">
      <alignment horizontal="right"/>
    </xf>
    <xf numFmtId="168" fontId="5" fillId="0" borderId="0" xfId="409" applyNumberFormat="1" applyFont="1" applyFill="1" applyBorder="1" applyAlignment="1">
      <alignment horizontal="right"/>
    </xf>
    <xf numFmtId="0" fontId="122" fillId="0" borderId="0" xfId="0" applyFont="1" applyFill="1" applyBorder="1" applyAlignment="1"/>
    <xf numFmtId="4" fontId="122" fillId="0" borderId="0" xfId="409" applyNumberFormat="1" applyFont="1" applyFill="1" applyBorder="1"/>
    <xf numFmtId="0" fontId="36" fillId="60" borderId="10" xfId="0" applyFont="1" applyFill="1" applyBorder="1" applyAlignment="1">
      <alignment horizontal="left" vertical="center"/>
    </xf>
    <xf numFmtId="0" fontId="123" fillId="60" borderId="10" xfId="0" applyFont="1" applyFill="1" applyBorder="1"/>
    <xf numFmtId="4" fontId="36" fillId="0" borderId="10" xfId="409" applyNumberFormat="1" applyFont="1" applyFill="1" applyBorder="1" applyAlignment="1">
      <alignment horizontal="left"/>
    </xf>
    <xf numFmtId="4" fontId="36" fillId="0" borderId="10" xfId="409" applyNumberFormat="1" applyFont="1" applyFill="1" applyBorder="1"/>
    <xf numFmtId="0" fontId="95" fillId="60" borderId="10" xfId="0" applyFont="1" applyFill="1" applyBorder="1" applyAlignment="1">
      <alignment horizontal="center" vertical="center"/>
    </xf>
    <xf numFmtId="0" fontId="88" fillId="60" borderId="15" xfId="0" applyFont="1" applyFill="1" applyBorder="1"/>
    <xf numFmtId="0" fontId="95" fillId="60" borderId="10" xfId="0" applyFont="1" applyFill="1" applyBorder="1" applyAlignment="1">
      <alignment vertical="center" wrapText="1"/>
    </xf>
    <xf numFmtId="0" fontId="5" fillId="60" borderId="12" xfId="0" applyFont="1" applyFill="1" applyBorder="1" applyAlignment="1">
      <alignment horizontal="left" vertical="center"/>
    </xf>
    <xf numFmtId="0" fontId="5" fillId="60" borderId="10" xfId="0" applyFont="1" applyFill="1" applyBorder="1" applyAlignment="1">
      <alignment horizontal="left" vertical="center"/>
    </xf>
    <xf numFmtId="0" fontId="88" fillId="66" borderId="11" xfId="0" applyFont="1" applyFill="1" applyBorder="1" applyAlignment="1">
      <alignment horizontal="left"/>
    </xf>
    <xf numFmtId="1" fontId="117" fillId="0" borderId="10" xfId="408" applyNumberFormat="1" applyFont="1" applyBorder="1" applyAlignment="1">
      <alignment horizontal="center" vertical="center"/>
    </xf>
    <xf numFmtId="0" fontId="88" fillId="60" borderId="0" xfId="0" applyFont="1" applyFill="1" applyBorder="1"/>
    <xf numFmtId="0" fontId="88" fillId="0" borderId="0" xfId="0" applyFont="1" applyBorder="1"/>
    <xf numFmtId="4" fontId="5" fillId="60" borderId="0" xfId="409" applyNumberFormat="1" applyFont="1" applyFill="1" applyBorder="1" applyAlignment="1">
      <alignment horizontal="center"/>
    </xf>
    <xf numFmtId="0" fontId="88" fillId="60" borderId="10" xfId="0" applyFont="1" applyFill="1" applyBorder="1" applyAlignment="1"/>
    <xf numFmtId="4" fontId="5" fillId="60" borderId="10" xfId="409" applyNumberFormat="1" applyFont="1" applyFill="1" applyBorder="1" applyAlignment="1"/>
    <xf numFmtId="4" fontId="84" fillId="0" borderId="10" xfId="409" applyNumberFormat="1" applyFont="1" applyFill="1" applyBorder="1" applyAlignment="1">
      <alignment horizontal="right"/>
    </xf>
    <xf numFmtId="4" fontId="124" fillId="0" borderId="10" xfId="409" applyNumberFormat="1" applyFont="1" applyFill="1" applyBorder="1"/>
    <xf numFmtId="4" fontId="84" fillId="0" borderId="0" xfId="409" applyNumberFormat="1" applyFont="1" applyFill="1" applyBorder="1" applyAlignment="1">
      <alignment horizontal="right"/>
    </xf>
    <xf numFmtId="0" fontId="117" fillId="0" borderId="10" xfId="0" applyFont="1" applyBorder="1"/>
    <xf numFmtId="0" fontId="125" fillId="0" borderId="0" xfId="0" applyFont="1" applyBorder="1"/>
    <xf numFmtId="0" fontId="126" fillId="60" borderId="0" xfId="0" applyFont="1" applyFill="1" applyBorder="1"/>
    <xf numFmtId="4" fontId="125" fillId="0" borderId="0" xfId="409" applyNumberFormat="1" applyFont="1" applyFill="1" applyBorder="1"/>
    <xf numFmtId="0" fontId="118" fillId="60" borderId="10" xfId="0" applyFont="1" applyFill="1" applyBorder="1"/>
    <xf numFmtId="0" fontId="92" fillId="62" borderId="16" xfId="398" applyFont="1" applyFill="1" applyBorder="1" applyAlignment="1">
      <alignment horizontal="center"/>
    </xf>
    <xf numFmtId="0" fontId="127" fillId="0" borderId="0" xfId="0" applyFont="1" applyBorder="1"/>
    <xf numFmtId="0" fontId="75" fillId="0" borderId="0" xfId="409" applyNumberFormat="1" applyFont="1" applyFill="1" applyBorder="1" applyAlignment="1">
      <alignment horizontal="center"/>
    </xf>
    <xf numFmtId="0" fontId="103" fillId="62" borderId="10" xfId="409" applyNumberFormat="1" applyFont="1" applyFill="1" applyBorder="1" applyAlignment="1">
      <alignment horizontal="center"/>
    </xf>
    <xf numFmtId="0" fontId="103" fillId="62" borderId="15" xfId="0" applyFont="1" applyFill="1" applyBorder="1"/>
    <xf numFmtId="4" fontId="5" fillId="62" borderId="10" xfId="409" applyNumberFormat="1" applyFont="1" applyFill="1" applyBorder="1" applyAlignment="1">
      <alignment horizontal="center"/>
    </xf>
    <xf numFmtId="0" fontId="88" fillId="62" borderId="10" xfId="0" applyFont="1" applyFill="1" applyBorder="1"/>
    <xf numFmtId="4" fontId="103" fillId="62" borderId="13" xfId="409" applyNumberFormat="1" applyFont="1" applyFill="1" applyBorder="1"/>
    <xf numFmtId="4" fontId="5" fillId="62" borderId="10" xfId="409" applyNumberFormat="1" applyFont="1" applyFill="1" applyBorder="1" applyAlignment="1">
      <alignment horizontal="left"/>
    </xf>
    <xf numFmtId="4" fontId="88" fillId="62" borderId="10" xfId="409" applyNumberFormat="1" applyFont="1" applyFill="1" applyBorder="1"/>
    <xf numFmtId="1" fontId="5" fillId="62" borderId="10" xfId="409" applyNumberFormat="1" applyFont="1" applyFill="1" applyBorder="1"/>
    <xf numFmtId="43" fontId="5" fillId="62" borderId="10" xfId="293" applyFont="1" applyFill="1" applyBorder="1" applyAlignment="1">
      <alignment horizontal="center"/>
    </xf>
    <xf numFmtId="0" fontId="118" fillId="62" borderId="10" xfId="0" applyFont="1" applyFill="1" applyBorder="1"/>
    <xf numFmtId="0" fontId="0" fillId="62" borderId="0" xfId="0" applyFill="1"/>
    <xf numFmtId="4" fontId="5" fillId="62" borderId="15" xfId="409" applyNumberFormat="1" applyFont="1" applyFill="1" applyBorder="1" applyAlignment="1">
      <alignment horizontal="center"/>
    </xf>
    <xf numFmtId="0" fontId="88" fillId="62" borderId="15" xfId="0" applyFont="1" applyFill="1" applyBorder="1"/>
    <xf numFmtId="4" fontId="5" fillId="62" borderId="10" xfId="409" applyNumberFormat="1" applyFont="1" applyFill="1" applyBorder="1"/>
    <xf numFmtId="4" fontId="5" fillId="62" borderId="15" xfId="409" applyNumberFormat="1" applyFont="1" applyFill="1" applyBorder="1"/>
    <xf numFmtId="4" fontId="88" fillId="62" borderId="15" xfId="409" applyNumberFormat="1" applyFont="1" applyFill="1" applyBorder="1"/>
    <xf numFmtId="43" fontId="5" fillId="62" borderId="15" xfId="293" applyFont="1" applyFill="1" applyBorder="1" applyAlignment="1">
      <alignment horizontal="center"/>
    </xf>
    <xf numFmtId="0" fontId="88" fillId="62" borderId="10" xfId="0" applyFont="1" applyFill="1" applyBorder="1" applyAlignment="1">
      <alignment horizontal="center"/>
    </xf>
    <xf numFmtId="43" fontId="5" fillId="62" borderId="10" xfId="293" applyFont="1" applyFill="1" applyBorder="1"/>
    <xf numFmtId="0" fontId="88" fillId="62" borderId="10" xfId="0" applyFont="1" applyFill="1" applyBorder="1" applyAlignment="1">
      <alignment horizontal="left"/>
    </xf>
    <xf numFmtId="0" fontId="5" fillId="62" borderId="10" xfId="0" applyFont="1" applyFill="1" applyBorder="1" applyAlignment="1">
      <alignment horizontal="center"/>
    </xf>
    <xf numFmtId="0" fontId="88" fillId="62" borderId="0" xfId="0" applyFont="1" applyFill="1"/>
    <xf numFmtId="16" fontId="88" fillId="62" borderId="10" xfId="0" applyNumberFormat="1" applyFont="1" applyFill="1" applyBorder="1"/>
    <xf numFmtId="165" fontId="63" fillId="0" borderId="0" xfId="292" applyFont="1"/>
    <xf numFmtId="0" fontId="94" fillId="62" borderId="15" xfId="0" applyFont="1" applyFill="1" applyBorder="1" applyAlignment="1">
      <alignment horizontal="center"/>
    </xf>
    <xf numFmtId="168" fontId="5" fillId="62" borderId="10" xfId="0" applyNumberFormat="1" applyFont="1" applyFill="1" applyBorder="1" applyAlignment="1">
      <alignment horizontal="left"/>
    </xf>
    <xf numFmtId="4" fontId="5" fillId="62" borderId="0" xfId="409" applyNumberFormat="1" applyFont="1" applyFill="1" applyBorder="1"/>
    <xf numFmtId="0" fontId="95" fillId="62" borderId="15" xfId="0" applyFont="1" applyFill="1" applyBorder="1" applyAlignment="1">
      <alignment horizontal="left" vertical="center"/>
    </xf>
    <xf numFmtId="0" fontId="5" fillId="62" borderId="15" xfId="0" applyFont="1" applyFill="1" applyBorder="1"/>
    <xf numFmtId="43" fontId="5" fillId="62" borderId="15" xfId="293" applyFont="1" applyFill="1" applyBorder="1" applyAlignment="1">
      <alignment horizontal="right"/>
    </xf>
    <xf numFmtId="0" fontId="88" fillId="62" borderId="22" xfId="0" applyFont="1" applyFill="1" applyBorder="1" applyAlignment="1">
      <alignment horizontal="left"/>
    </xf>
    <xf numFmtId="165" fontId="88" fillId="0" borderId="0" xfId="292" applyFont="1"/>
    <xf numFmtId="165" fontId="5" fillId="0" borderId="10" xfId="292" applyFont="1" applyFill="1" applyBorder="1" applyAlignment="1">
      <alignment horizontal="right"/>
    </xf>
    <xf numFmtId="165" fontId="117" fillId="0" borderId="15" xfId="292" applyFont="1" applyBorder="1" applyAlignment="1">
      <alignment horizontal="right"/>
    </xf>
    <xf numFmtId="165" fontId="5" fillId="0" borderId="10" xfId="292" applyFont="1" applyBorder="1" applyAlignment="1">
      <alignment horizontal="right"/>
    </xf>
    <xf numFmtId="165" fontId="88" fillId="0" borderId="0" xfId="0" applyNumberFormat="1" applyFont="1"/>
    <xf numFmtId="165" fontId="117" fillId="0" borderId="0" xfId="292" applyFont="1"/>
    <xf numFmtId="165" fontId="5" fillId="0" borderId="0" xfId="292" applyFont="1" applyBorder="1"/>
    <xf numFmtId="168" fontId="3" fillId="60" borderId="12" xfId="0" applyNumberFormat="1" applyFont="1" applyFill="1" applyBorder="1" applyAlignment="1">
      <alignment horizontal="left" vertical="center"/>
    </xf>
    <xf numFmtId="0" fontId="3" fillId="66" borderId="10" xfId="0" applyFont="1" applyFill="1" applyBorder="1"/>
    <xf numFmtId="164" fontId="0" fillId="0" borderId="0" xfId="0" applyNumberFormat="1"/>
    <xf numFmtId="4" fontId="37" fillId="0" borderId="10" xfId="408" applyNumberFormat="1" applyFont="1" applyBorder="1" applyAlignment="1">
      <alignment horizontal="left"/>
    </xf>
    <xf numFmtId="0" fontId="88" fillId="0" borderId="14" xfId="0" applyFont="1" applyBorder="1"/>
    <xf numFmtId="0" fontId="88" fillId="60" borderId="13" xfId="0" applyFont="1" applyFill="1" applyBorder="1"/>
    <xf numFmtId="0" fontId="88" fillId="0" borderId="13" xfId="0" applyFont="1" applyBorder="1"/>
    <xf numFmtId="0" fontId="33" fillId="0" borderId="5" xfId="0" applyFont="1" applyFill="1" applyBorder="1" applyAlignment="1">
      <alignment wrapText="1"/>
    </xf>
    <xf numFmtId="0" fontId="33" fillId="0" borderId="5" xfId="0" applyNumberFormat="1" applyFont="1" applyFill="1" applyBorder="1" applyAlignment="1">
      <alignment wrapText="1"/>
    </xf>
    <xf numFmtId="0" fontId="41" fillId="0" borderId="5" xfId="0" applyFont="1" applyFill="1" applyBorder="1" applyAlignment="1">
      <alignment vertical="center" wrapText="1"/>
    </xf>
    <xf numFmtId="0" fontId="41" fillId="0" borderId="5" xfId="0" applyNumberFormat="1" applyFont="1" applyFill="1" applyBorder="1" applyAlignment="1">
      <alignment vertical="center" wrapText="1"/>
    </xf>
    <xf numFmtId="0" fontId="128" fillId="0" borderId="0" xfId="0" applyFont="1" applyFill="1" applyBorder="1"/>
    <xf numFmtId="0" fontId="129" fillId="60" borderId="0" xfId="0" applyFont="1" applyFill="1" applyBorder="1" applyAlignment="1"/>
    <xf numFmtId="43" fontId="0" fillId="0" borderId="0" xfId="0" applyNumberFormat="1"/>
    <xf numFmtId="43" fontId="79" fillId="0" borderId="0" xfId="0" applyNumberFormat="1" applyFont="1"/>
    <xf numFmtId="43" fontId="0" fillId="0" borderId="21" xfId="0" applyNumberFormat="1" applyBorder="1"/>
    <xf numFmtId="0" fontId="130" fillId="0" borderId="0" xfId="0" applyFont="1"/>
    <xf numFmtId="43" fontId="129" fillId="0" borderId="0" xfId="0" applyNumberFormat="1" applyFont="1"/>
    <xf numFmtId="43" fontId="130" fillId="0" borderId="0" xfId="0" applyNumberFormat="1" applyFont="1"/>
    <xf numFmtId="43" fontId="130" fillId="0" borderId="21" xfId="0" applyNumberFormat="1" applyFont="1" applyBorder="1"/>
    <xf numFmtId="43" fontId="129" fillId="0" borderId="25" xfId="0" applyNumberFormat="1" applyFont="1" applyBorder="1"/>
    <xf numFmtId="0" fontId="130" fillId="0" borderId="0" xfId="0" applyFont="1" applyAlignment="1">
      <alignment horizontal="center"/>
    </xf>
    <xf numFmtId="0" fontId="129" fillId="0" borderId="0" xfId="0" applyFont="1"/>
    <xf numFmtId="43" fontId="130" fillId="0" borderId="0" xfId="0" applyNumberFormat="1" applyFont="1" applyBorder="1"/>
    <xf numFmtId="0" fontId="129" fillId="0" borderId="0" xfId="0" applyFont="1" applyAlignment="1">
      <alignment horizontal="center"/>
    </xf>
    <xf numFmtId="43" fontId="128" fillId="62" borderId="11" xfId="0" applyNumberFormat="1" applyFont="1" applyFill="1" applyBorder="1"/>
    <xf numFmtId="0" fontId="44" fillId="62" borderId="10" xfId="0" applyFont="1" applyFill="1" applyBorder="1" applyAlignment="1">
      <alignment horizontal="center"/>
    </xf>
    <xf numFmtId="14" fontId="128" fillId="62" borderId="10" xfId="0" applyNumberFormat="1" applyFont="1" applyFill="1" applyBorder="1" applyAlignment="1">
      <alignment horizontal="center"/>
    </xf>
    <xf numFmtId="0" fontId="128" fillId="62" borderId="10" xfId="0" applyFont="1" applyFill="1" applyBorder="1" applyAlignment="1">
      <alignment horizontal="center"/>
    </xf>
    <xf numFmtId="0" fontId="44" fillId="62" borderId="10" xfId="0" applyFont="1" applyFill="1" applyBorder="1"/>
    <xf numFmtId="43" fontId="128" fillId="62" borderId="10" xfId="0" applyNumberFormat="1" applyFont="1" applyFill="1" applyBorder="1"/>
    <xf numFmtId="43" fontId="44" fillId="62" borderId="10" xfId="0" applyNumberFormat="1" applyFont="1" applyFill="1" applyBorder="1"/>
    <xf numFmtId="43" fontId="128" fillId="62" borderId="13" xfId="0" applyNumberFormat="1" applyFont="1" applyFill="1" applyBorder="1"/>
    <xf numFmtId="43" fontId="44" fillId="60" borderId="10" xfId="0" applyNumberFormat="1" applyFont="1" applyFill="1" applyBorder="1"/>
    <xf numFmtId="43" fontId="48" fillId="60" borderId="10" xfId="0" applyNumberFormat="1" applyFont="1" applyFill="1" applyBorder="1" applyAlignment="1">
      <alignment horizontal="right"/>
    </xf>
    <xf numFmtId="0" fontId="129" fillId="0" borderId="0" xfId="0" applyFont="1" applyAlignment="1">
      <alignment horizontal="center"/>
    </xf>
    <xf numFmtId="43" fontId="48" fillId="60" borderId="10" xfId="0" applyNumberFormat="1" applyFont="1" applyFill="1" applyBorder="1"/>
    <xf numFmtId="43" fontId="48" fillId="60" borderId="15" xfId="0" applyNumberFormat="1" applyFont="1" applyFill="1" applyBorder="1" applyAlignment="1">
      <alignment horizontal="right"/>
    </xf>
    <xf numFmtId="43" fontId="131" fillId="60" borderId="10" xfId="0" applyNumberFormat="1" applyFont="1" applyFill="1" applyBorder="1"/>
    <xf numFmtId="43" fontId="131" fillId="60" borderId="10" xfId="0" applyNumberFormat="1" applyFont="1" applyFill="1" applyBorder="1" applyAlignment="1">
      <alignment horizontal="right"/>
    </xf>
    <xf numFmtId="0" fontId="129" fillId="0" borderId="0" xfId="0" applyFont="1" applyAlignment="1">
      <alignment horizontal="center"/>
    </xf>
    <xf numFmtId="0" fontId="128" fillId="62" borderId="10" xfId="0" applyFont="1" applyFill="1" applyBorder="1"/>
    <xf numFmtId="0" fontId="129" fillId="0" borderId="0" xfId="0" applyFont="1" applyAlignment="1">
      <alignment horizontal="center"/>
    </xf>
    <xf numFmtId="0" fontId="129" fillId="0" borderId="0" xfId="0" applyFont="1" applyBorder="1"/>
    <xf numFmtId="0" fontId="130" fillId="0" borderId="0" xfId="0" applyFont="1" applyBorder="1"/>
    <xf numFmtId="0" fontId="129" fillId="0" borderId="0" xfId="0" applyFont="1" applyAlignment="1"/>
    <xf numFmtId="43" fontId="130" fillId="0" borderId="0" xfId="0" applyNumberFormat="1" applyFont="1" applyFill="1" applyBorder="1"/>
    <xf numFmtId="0" fontId="130" fillId="0" borderId="0" xfId="0" applyFont="1" applyFill="1"/>
    <xf numFmtId="0" fontId="128" fillId="0" borderId="0" xfId="0" applyFont="1" applyBorder="1"/>
    <xf numFmtId="0" fontId="129" fillId="71" borderId="0" xfId="0" applyFont="1" applyFill="1" applyAlignment="1">
      <alignment horizontal="center"/>
    </xf>
    <xf numFmtId="0" fontId="130" fillId="71" borderId="0" xfId="0" applyFont="1" applyFill="1"/>
    <xf numFmtId="43" fontId="129" fillId="71" borderId="0" xfId="0" applyNumberFormat="1" applyFont="1" applyFill="1"/>
    <xf numFmtId="0" fontId="129" fillId="71" borderId="0" xfId="0" applyFont="1" applyFill="1"/>
    <xf numFmtId="43" fontId="129" fillId="71" borderId="25" xfId="0" applyNumberFormat="1" applyFont="1" applyFill="1" applyBorder="1"/>
    <xf numFmtId="43" fontId="79" fillId="71" borderId="25" xfId="0" applyNumberFormat="1" applyFont="1" applyFill="1" applyBorder="1"/>
    <xf numFmtId="165" fontId="129" fillId="71" borderId="0" xfId="292" applyFont="1" applyFill="1"/>
    <xf numFmtId="165" fontId="130" fillId="0" borderId="0" xfId="292" applyFont="1"/>
    <xf numFmtId="165" fontId="130" fillId="0" borderId="21" xfId="292" applyFont="1" applyBorder="1"/>
    <xf numFmtId="0" fontId="129" fillId="0" borderId="0" xfId="0" applyFont="1" applyAlignment="1">
      <alignment horizontal="center"/>
    </xf>
    <xf numFmtId="0" fontId="128" fillId="60" borderId="10" xfId="0" applyFont="1" applyFill="1" applyBorder="1"/>
    <xf numFmtId="0" fontId="44" fillId="60" borderId="10" xfId="0" applyFont="1" applyFill="1" applyBorder="1"/>
    <xf numFmtId="0" fontId="129" fillId="0" borderId="0" xfId="0" applyFont="1" applyAlignment="1">
      <alignment horizontal="center"/>
    </xf>
    <xf numFmtId="49" fontId="44" fillId="62" borderId="10" xfId="0" applyNumberFormat="1" applyFont="1" applyFill="1" applyBorder="1" applyAlignment="1">
      <alignment horizontal="center"/>
    </xf>
    <xf numFmtId="9" fontId="44" fillId="62" borderId="10" xfId="0" applyNumberFormat="1" applyFont="1" applyFill="1" applyBorder="1"/>
    <xf numFmtId="43" fontId="44" fillId="62" borderId="0" xfId="0" applyNumberFormat="1" applyFont="1" applyFill="1" applyBorder="1" applyAlignment="1">
      <alignment horizontal="center"/>
    </xf>
    <xf numFmtId="1" fontId="43" fillId="62" borderId="10" xfId="400" applyNumberFormat="1" applyFont="1" applyFill="1" applyBorder="1" applyAlignment="1">
      <alignment horizontal="center" vertical="center"/>
    </xf>
    <xf numFmtId="1" fontId="128" fillId="62" borderId="10" xfId="0" applyNumberFormat="1" applyFont="1" applyFill="1" applyBorder="1" applyAlignment="1">
      <alignment horizontal="right"/>
    </xf>
    <xf numFmtId="2" fontId="128" fillId="62" borderId="10" xfId="0" applyNumberFormat="1" applyFont="1" applyFill="1" applyBorder="1"/>
    <xf numFmtId="0" fontId="129" fillId="0" borderId="0" xfId="0" applyFont="1" applyAlignment="1">
      <alignment horizontal="center"/>
    </xf>
    <xf numFmtId="1" fontId="43" fillId="60" borderId="10" xfId="0" applyNumberFormat="1" applyFont="1" applyFill="1" applyBorder="1" applyAlignment="1">
      <alignment horizontal="center" vertical="center" wrapText="1"/>
    </xf>
    <xf numFmtId="1" fontId="43" fillId="60" borderId="10" xfId="0" applyNumberFormat="1" applyFont="1" applyFill="1" applyBorder="1" applyAlignment="1">
      <alignment horizontal="center" wrapText="1"/>
    </xf>
    <xf numFmtId="1" fontId="43" fillId="60" borderId="10" xfId="0" applyNumberFormat="1" applyFont="1" applyFill="1" applyBorder="1" applyAlignment="1" applyProtection="1">
      <alignment horizontal="center" vertical="top" wrapText="1"/>
      <protection locked="0"/>
    </xf>
    <xf numFmtId="0" fontId="129" fillId="0" borderId="0" xfId="0" applyFont="1" applyAlignment="1">
      <alignment horizontal="center"/>
    </xf>
    <xf numFmtId="43" fontId="61" fillId="60" borderId="0" xfId="410" applyNumberFormat="1" applyFont="1" applyFill="1" applyBorder="1" applyAlignment="1">
      <alignment horizontal="center"/>
    </xf>
    <xf numFmtId="0" fontId="128" fillId="60" borderId="10" xfId="0" applyFont="1" applyFill="1" applyBorder="1" applyAlignment="1">
      <alignment horizontal="center"/>
    </xf>
    <xf numFmtId="0" fontId="44" fillId="60" borderId="10" xfId="0" applyFont="1" applyFill="1" applyBorder="1" applyAlignment="1">
      <alignment horizontal="center"/>
    </xf>
    <xf numFmtId="14" fontId="44" fillId="60" borderId="10" xfId="0" applyNumberFormat="1" applyFont="1" applyFill="1" applyBorder="1" applyAlignment="1">
      <alignment horizontal="center"/>
    </xf>
    <xf numFmtId="14" fontId="128" fillId="60" borderId="10" xfId="0" applyNumberFormat="1" applyFont="1" applyFill="1" applyBorder="1" applyAlignment="1">
      <alignment horizontal="center"/>
    </xf>
    <xf numFmtId="0" fontId="128" fillId="60" borderId="10" xfId="0" applyFont="1" applyFill="1" applyBorder="1" applyAlignment="1">
      <alignment horizontal="left"/>
    </xf>
    <xf numFmtId="43" fontId="44" fillId="60" borderId="10" xfId="0" applyNumberFormat="1" applyFont="1" applyFill="1" applyBorder="1" applyAlignment="1">
      <alignment horizontal="right"/>
    </xf>
    <xf numFmtId="43" fontId="128" fillId="60" borderId="10" xfId="0" applyNumberFormat="1" applyFont="1" applyFill="1" applyBorder="1"/>
    <xf numFmtId="43" fontId="128" fillId="60" borderId="11" xfId="0" applyNumberFormat="1" applyFont="1" applyFill="1" applyBorder="1"/>
    <xf numFmtId="43" fontId="128" fillId="60" borderId="13" xfId="0" applyNumberFormat="1" applyFont="1" applyFill="1" applyBorder="1"/>
    <xf numFmtId="1" fontId="43" fillId="60" borderId="10" xfId="400" applyNumberFormat="1" applyFont="1" applyFill="1" applyBorder="1" applyAlignment="1">
      <alignment horizontal="center" vertical="center"/>
    </xf>
    <xf numFmtId="0" fontId="43" fillId="60" borderId="10" xfId="0" applyFont="1" applyFill="1" applyBorder="1" applyAlignment="1">
      <alignment horizontal="center" vertical="center" wrapText="1"/>
    </xf>
    <xf numFmtId="49" fontId="44" fillId="60" borderId="10" xfId="0" applyNumberFormat="1" applyFont="1" applyFill="1" applyBorder="1" applyAlignment="1">
      <alignment horizontal="center"/>
    </xf>
    <xf numFmtId="1" fontId="128" fillId="60" borderId="10" xfId="0" applyNumberFormat="1" applyFont="1" applyFill="1" applyBorder="1" applyAlignment="1">
      <alignment horizontal="right"/>
    </xf>
    <xf numFmtId="2" fontId="128" fillId="60" borderId="10" xfId="0" applyNumberFormat="1" applyFont="1" applyFill="1" applyBorder="1"/>
    <xf numFmtId="43" fontId="44" fillId="60" borderId="0" xfId="0" applyNumberFormat="1" applyFont="1" applyFill="1" applyBorder="1" applyAlignment="1">
      <alignment horizontal="center"/>
    </xf>
    <xf numFmtId="0" fontId="98" fillId="60" borderId="0" xfId="0" applyFont="1" applyFill="1"/>
    <xf numFmtId="43" fontId="63" fillId="60" borderId="0" xfId="293" applyFont="1" applyFill="1"/>
    <xf numFmtId="0" fontId="43" fillId="60" borderId="10" xfId="392" applyFont="1" applyFill="1" applyBorder="1" applyAlignment="1">
      <alignment horizontal="center" wrapText="1"/>
    </xf>
    <xf numFmtId="1" fontId="43" fillId="60" borderId="10" xfId="402" applyNumberFormat="1" applyFont="1" applyFill="1" applyBorder="1" applyAlignment="1">
      <alignment horizontal="center" vertical="center"/>
    </xf>
    <xf numFmtId="9" fontId="128" fillId="60" borderId="10" xfId="0" applyNumberFormat="1" applyFont="1" applyFill="1" applyBorder="1"/>
    <xf numFmtId="49" fontId="128" fillId="60" borderId="10" xfId="0" applyNumberFormat="1" applyFont="1" applyFill="1" applyBorder="1" applyAlignment="1">
      <alignment horizontal="center"/>
    </xf>
    <xf numFmtId="0" fontId="128" fillId="60" borderId="12" xfId="0" applyFont="1" applyFill="1" applyBorder="1" applyAlignment="1">
      <alignment horizontal="center"/>
    </xf>
    <xf numFmtId="14" fontId="128" fillId="60" borderId="12" xfId="0" applyNumberFormat="1" applyFont="1" applyFill="1" applyBorder="1" applyAlignment="1">
      <alignment horizontal="center"/>
    </xf>
    <xf numFmtId="0" fontId="128" fillId="60" borderId="13" xfId="0" applyFont="1" applyFill="1" applyBorder="1"/>
    <xf numFmtId="43" fontId="44" fillId="60" borderId="11" xfId="0" applyNumberFormat="1" applyFont="1" applyFill="1" applyBorder="1"/>
    <xf numFmtId="1" fontId="44" fillId="60" borderId="10" xfId="400" applyNumberFormat="1" applyFont="1" applyFill="1" applyBorder="1" applyAlignment="1">
      <alignment horizontal="center" vertical="center"/>
    </xf>
    <xf numFmtId="1" fontId="43" fillId="60" borderId="10" xfId="0" applyNumberFormat="1" applyFont="1" applyFill="1" applyBorder="1" applyAlignment="1" applyProtection="1">
      <alignment horizontal="center" vertical="top" wrapText="1" readingOrder="1"/>
      <protection locked="0"/>
    </xf>
    <xf numFmtId="9" fontId="44" fillId="60" borderId="10" xfId="0" applyNumberFormat="1" applyFont="1" applyFill="1" applyBorder="1"/>
    <xf numFmtId="49" fontId="43" fillId="60" borderId="15" xfId="0" applyNumberFormat="1" applyFont="1" applyFill="1" applyBorder="1" applyAlignment="1" applyProtection="1">
      <alignment horizontal="center" vertical="top" wrapText="1" readingOrder="1"/>
      <protection locked="0"/>
    </xf>
    <xf numFmtId="0" fontId="129" fillId="0" borderId="0" xfId="0" applyFont="1" applyAlignment="1">
      <alignment horizontal="center"/>
    </xf>
    <xf numFmtId="3" fontId="43" fillId="60" borderId="11" xfId="409" applyNumberFormat="1" applyFont="1" applyFill="1" applyBorder="1" applyAlignment="1"/>
    <xf numFmtId="1" fontId="43" fillId="60" borderId="10" xfId="402" applyNumberFormat="1" applyFont="1" applyFill="1" applyBorder="1" applyAlignment="1">
      <alignment horizontal="center"/>
    </xf>
    <xf numFmtId="0" fontId="44" fillId="60" borderId="13" xfId="0" applyFont="1" applyFill="1" applyBorder="1" applyAlignment="1">
      <alignment horizontal="center"/>
    </xf>
    <xf numFmtId="14" fontId="44" fillId="60" borderId="13" xfId="0" applyNumberFormat="1" applyFont="1" applyFill="1" applyBorder="1" applyAlignment="1">
      <alignment horizontal="center"/>
    </xf>
    <xf numFmtId="0" fontId="44" fillId="60" borderId="13" xfId="0" applyFont="1" applyFill="1" applyBorder="1"/>
    <xf numFmtId="0" fontId="43" fillId="60" borderId="10" xfId="398" applyFont="1" applyFill="1" applyBorder="1" applyAlignment="1">
      <alignment horizontal="center" vertical="center"/>
    </xf>
    <xf numFmtId="43" fontId="128" fillId="60" borderId="10" xfId="0" applyNumberFormat="1" applyFont="1" applyFill="1" applyBorder="1" applyAlignment="1">
      <alignment horizontal="right"/>
    </xf>
    <xf numFmtId="49" fontId="44" fillId="60" borderId="10" xfId="0" applyNumberFormat="1" applyFont="1" applyFill="1" applyBorder="1" applyAlignment="1">
      <alignment horizontal="center" vertical="center"/>
    </xf>
    <xf numFmtId="43" fontId="128" fillId="60" borderId="10" xfId="293" applyNumberFormat="1" applyFont="1" applyFill="1" applyBorder="1"/>
    <xf numFmtId="0" fontId="129" fillId="0" borderId="0" xfId="0" applyFont="1" applyAlignment="1">
      <alignment horizontal="center"/>
    </xf>
    <xf numFmtId="0" fontId="43" fillId="60" borderId="0" xfId="0" applyFont="1" applyFill="1" applyBorder="1" applyAlignment="1">
      <alignment horizontal="center" wrapText="1"/>
    </xf>
    <xf numFmtId="2" fontId="43" fillId="60" borderId="10" xfId="409" applyNumberFormat="1" applyFont="1" applyFill="1" applyBorder="1" applyAlignment="1">
      <alignment horizontal="right"/>
    </xf>
    <xf numFmtId="0" fontId="43" fillId="60" borderId="10" xfId="403" applyFont="1" applyFill="1" applyBorder="1" applyAlignment="1">
      <alignment horizontal="center" vertical="center"/>
    </xf>
    <xf numFmtId="1" fontId="128" fillId="60" borderId="10" xfId="402" applyNumberFormat="1" applyFont="1" applyFill="1" applyBorder="1" applyAlignment="1">
      <alignment horizontal="center" vertical="center"/>
    </xf>
    <xf numFmtId="0" fontId="43" fillId="60" borderId="10" xfId="402" applyFont="1" applyFill="1" applyBorder="1" applyAlignment="1">
      <alignment horizontal="center" vertical="center"/>
    </xf>
    <xf numFmtId="43" fontId="128" fillId="60" borderId="14" xfId="0" applyNumberFormat="1" applyFont="1" applyFill="1" applyBorder="1"/>
    <xf numFmtId="0" fontId="43" fillId="60" borderId="14" xfId="403" applyFont="1" applyFill="1" applyBorder="1" applyAlignment="1">
      <alignment horizontal="center" vertical="center"/>
    </xf>
    <xf numFmtId="0" fontId="43" fillId="60" borderId="10" xfId="400" applyFont="1" applyFill="1" applyBorder="1" applyAlignment="1">
      <alignment horizontal="center"/>
    </xf>
    <xf numFmtId="2" fontId="128" fillId="60" borderId="10" xfId="0" applyNumberFormat="1" applyFont="1" applyFill="1" applyBorder="1" applyAlignment="1">
      <alignment horizontal="center"/>
    </xf>
    <xf numFmtId="2" fontId="44" fillId="60" borderId="10" xfId="0" applyNumberFormat="1" applyFont="1" applyFill="1" applyBorder="1" applyAlignment="1">
      <alignment horizontal="center"/>
    </xf>
    <xf numFmtId="2" fontId="47" fillId="60" borderId="10" xfId="409" applyNumberFormat="1" applyFont="1" applyFill="1" applyBorder="1" applyAlignment="1">
      <alignment horizontal="right"/>
    </xf>
    <xf numFmtId="43" fontId="44" fillId="60" borderId="13" xfId="0" applyNumberFormat="1" applyFont="1" applyFill="1" applyBorder="1"/>
    <xf numFmtId="0" fontId="44" fillId="60" borderId="10" xfId="400" applyFont="1" applyFill="1" applyBorder="1" applyAlignment="1">
      <alignment horizontal="center"/>
    </xf>
    <xf numFmtId="49" fontId="43" fillId="60" borderId="10" xfId="0" applyNumberFormat="1" applyFont="1" applyFill="1" applyBorder="1" applyAlignment="1">
      <alignment horizontal="center" vertical="center"/>
    </xf>
    <xf numFmtId="171" fontId="43" fillId="60" borderId="10" xfId="398" applyNumberFormat="1" applyFont="1" applyFill="1" applyBorder="1" applyAlignment="1">
      <alignment horizontal="center"/>
    </xf>
    <xf numFmtId="1" fontId="128" fillId="60" borderId="10" xfId="0" applyNumberFormat="1" applyFont="1" applyFill="1" applyBorder="1" applyAlignment="1">
      <alignment horizontal="center"/>
    </xf>
    <xf numFmtId="49" fontId="31" fillId="60" borderId="0" xfId="0" applyNumberFormat="1" applyFont="1" applyFill="1" applyAlignment="1" applyProtection="1">
      <alignment horizontal="center" vertical="top" wrapText="1" readingOrder="1"/>
      <protection locked="0"/>
    </xf>
    <xf numFmtId="0" fontId="43" fillId="60" borderId="10" xfId="392" applyFont="1" applyFill="1" applyBorder="1" applyAlignment="1">
      <alignment horizontal="center" vertical="center" wrapText="1"/>
    </xf>
    <xf numFmtId="49" fontId="43" fillId="60" borderId="10" xfId="400" applyNumberFormat="1" applyFont="1" applyFill="1" applyBorder="1" applyAlignment="1">
      <alignment horizontal="center"/>
    </xf>
    <xf numFmtId="0" fontId="44" fillId="60" borderId="10" xfId="0" applyFont="1" applyFill="1" applyBorder="1" applyAlignment="1">
      <alignment horizontal="left"/>
    </xf>
    <xf numFmtId="1" fontId="43" fillId="60" borderId="5" xfId="0" applyNumberFormat="1" applyFont="1" applyFill="1" applyBorder="1" applyAlignment="1">
      <alignment horizontal="center" wrapText="1"/>
    </xf>
    <xf numFmtId="1" fontId="44" fillId="60" borderId="10" xfId="0" applyNumberFormat="1" applyFont="1" applyFill="1" applyBorder="1" applyAlignment="1">
      <alignment horizontal="right"/>
    </xf>
    <xf numFmtId="2" fontId="44" fillId="60" borderId="10" xfId="0" applyNumberFormat="1" applyFont="1" applyFill="1" applyBorder="1"/>
    <xf numFmtId="0" fontId="129" fillId="0" borderId="0" xfId="0" applyFont="1" applyAlignment="1">
      <alignment horizontal="center"/>
    </xf>
    <xf numFmtId="1" fontId="43" fillId="60" borderId="10" xfId="398" applyNumberFormat="1" applyFont="1" applyFill="1" applyBorder="1" applyAlignment="1">
      <alignment horizontal="center" vertical="center"/>
    </xf>
    <xf numFmtId="0" fontId="132" fillId="60" borderId="0" xfId="0" applyFont="1" applyFill="1"/>
    <xf numFmtId="0" fontId="54" fillId="60" borderId="10" xfId="0" applyFont="1" applyFill="1" applyBorder="1"/>
    <xf numFmtId="0" fontId="54" fillId="60" borderId="0" xfId="0" applyFont="1" applyFill="1" applyBorder="1"/>
    <xf numFmtId="0" fontId="30" fillId="60" borderId="0" xfId="0" applyFont="1" applyFill="1" applyBorder="1"/>
    <xf numFmtId="0" fontId="128" fillId="60" borderId="0" xfId="0" applyFont="1" applyFill="1"/>
    <xf numFmtId="0" fontId="44" fillId="60" borderId="0" xfId="0" applyFont="1" applyFill="1"/>
    <xf numFmtId="0" fontId="0" fillId="60" borderId="0" xfId="0" applyFont="1" applyFill="1"/>
    <xf numFmtId="0" fontId="133" fillId="60" borderId="0" xfId="0" applyFont="1" applyFill="1"/>
    <xf numFmtId="0" fontId="43" fillId="60" borderId="10" xfId="0" applyFont="1" applyFill="1" applyBorder="1" applyAlignment="1" applyProtection="1">
      <alignment horizontal="center" vertical="top" wrapText="1"/>
      <protection locked="0"/>
    </xf>
    <xf numFmtId="1" fontId="43" fillId="60" borderId="10" xfId="400" applyNumberFormat="1" applyFont="1" applyFill="1" applyBorder="1" applyAlignment="1">
      <alignment horizontal="center"/>
    </xf>
    <xf numFmtId="168" fontId="44" fillId="60" borderId="10" xfId="0" applyNumberFormat="1" applyFont="1" applyFill="1" applyBorder="1" applyAlignment="1">
      <alignment horizontal="center"/>
    </xf>
    <xf numFmtId="1" fontId="43" fillId="60" borderId="10" xfId="392" applyNumberFormat="1" applyFont="1" applyFill="1" applyBorder="1" applyAlignment="1">
      <alignment horizontal="center" wrapText="1"/>
    </xf>
    <xf numFmtId="1" fontId="44" fillId="60" borderId="10" xfId="0" applyNumberFormat="1" applyFont="1" applyFill="1" applyBorder="1" applyAlignment="1">
      <alignment horizontal="center"/>
    </xf>
    <xf numFmtId="1" fontId="43" fillId="60" borderId="0" xfId="0" applyNumberFormat="1" applyFont="1" applyFill="1" applyBorder="1" applyAlignment="1">
      <alignment horizontal="center" vertical="center" wrapText="1"/>
    </xf>
    <xf numFmtId="49" fontId="44" fillId="60" borderId="10" xfId="0" applyNumberFormat="1" applyFont="1" applyFill="1" applyBorder="1" applyAlignment="1">
      <alignment horizontal="right"/>
    </xf>
    <xf numFmtId="49" fontId="43" fillId="60" borderId="10" xfId="398" applyNumberFormat="1" applyFont="1" applyFill="1" applyBorder="1" applyAlignment="1">
      <alignment horizontal="center"/>
    </xf>
    <xf numFmtId="43" fontId="43" fillId="60" borderId="10" xfId="409" applyNumberFormat="1" applyFont="1" applyFill="1" applyBorder="1" applyAlignment="1">
      <alignment horizontal="left"/>
    </xf>
    <xf numFmtId="0" fontId="43" fillId="60" borderId="10" xfId="0" applyFont="1" applyFill="1" applyBorder="1" applyAlignment="1" applyProtection="1">
      <alignment horizontal="center" vertical="top" wrapText="1" readingOrder="1"/>
      <protection locked="0"/>
    </xf>
    <xf numFmtId="0" fontId="43" fillId="60" borderId="10" xfId="0" applyFont="1" applyFill="1" applyBorder="1" applyAlignment="1" applyProtection="1">
      <alignment vertical="top" wrapText="1" readingOrder="1"/>
      <protection locked="0"/>
    </xf>
    <xf numFmtId="49" fontId="43" fillId="60" borderId="10" xfId="0" applyNumberFormat="1" applyFont="1" applyFill="1" applyBorder="1" applyAlignment="1" applyProtection="1">
      <alignment horizontal="center" vertical="top" wrapText="1"/>
      <protection locked="0"/>
    </xf>
    <xf numFmtId="169" fontId="43" fillId="60" borderId="10" xfId="403" applyNumberFormat="1" applyFont="1" applyFill="1" applyBorder="1" applyAlignment="1">
      <alignment horizontal="center" vertical="center"/>
    </xf>
    <xf numFmtId="168" fontId="128" fillId="60" borderId="10" xfId="0" applyNumberFormat="1" applyFont="1" applyFill="1" applyBorder="1" applyAlignment="1">
      <alignment horizontal="center"/>
    </xf>
    <xf numFmtId="1" fontId="128" fillId="60" borderId="0" xfId="0" applyNumberFormat="1" applyFont="1" applyFill="1" applyBorder="1" applyAlignment="1">
      <alignment horizontal="center"/>
    </xf>
    <xf numFmtId="0" fontId="129" fillId="0" borderId="0" xfId="0" applyFont="1" applyAlignment="1">
      <alignment horizontal="center"/>
    </xf>
    <xf numFmtId="1" fontId="44" fillId="60" borderId="10" xfId="402" applyNumberFormat="1" applyFont="1" applyFill="1" applyBorder="1" applyAlignment="1">
      <alignment horizontal="center" vertical="center"/>
    </xf>
    <xf numFmtId="43" fontId="44" fillId="60" borderId="0" xfId="0" applyNumberFormat="1" applyFont="1" applyFill="1" applyBorder="1"/>
    <xf numFmtId="49" fontId="43" fillId="60" borderId="10" xfId="0" applyNumberFormat="1" applyFont="1" applyFill="1" applyBorder="1" applyAlignment="1">
      <alignment horizontal="center"/>
    </xf>
    <xf numFmtId="0" fontId="54" fillId="60" borderId="13" xfId="0" applyFont="1" applyFill="1" applyBorder="1"/>
    <xf numFmtId="0" fontId="132" fillId="60" borderId="0" xfId="0" applyFont="1" applyFill="1" applyBorder="1"/>
    <xf numFmtId="0" fontId="0" fillId="60" borderId="0" xfId="0" applyFill="1" applyBorder="1"/>
    <xf numFmtId="43" fontId="63" fillId="60" borderId="0" xfId="293" applyFont="1" applyFill="1" applyBorder="1"/>
    <xf numFmtId="0" fontId="98" fillId="60" borderId="0" xfId="0" applyFont="1" applyFill="1" applyBorder="1"/>
    <xf numFmtId="0" fontId="128" fillId="60" borderId="0" xfId="0" applyFont="1" applyFill="1" applyBorder="1"/>
    <xf numFmtId="0" fontId="75" fillId="60" borderId="0" xfId="0" applyFont="1" applyFill="1" applyBorder="1"/>
    <xf numFmtId="0" fontId="44" fillId="60" borderId="0" xfId="0" applyFont="1" applyFill="1" applyBorder="1"/>
    <xf numFmtId="0" fontId="0" fillId="60" borderId="0" xfId="0" applyFont="1" applyFill="1" applyBorder="1"/>
    <xf numFmtId="0" fontId="133" fillId="60" borderId="0" xfId="0" applyFont="1" applyFill="1" applyBorder="1"/>
    <xf numFmtId="2" fontId="43" fillId="60" borderId="10" xfId="410" applyNumberFormat="1" applyFont="1" applyFill="1" applyBorder="1" applyAlignment="1">
      <alignment horizontal="right"/>
    </xf>
    <xf numFmtId="49" fontId="43" fillId="60" borderId="10" xfId="395" applyNumberFormat="1" applyFont="1" applyFill="1" applyBorder="1" applyAlignment="1">
      <alignment horizontal="center" wrapText="1"/>
    </xf>
    <xf numFmtId="0" fontId="129" fillId="0" borderId="0" xfId="0" applyFont="1" applyAlignment="1">
      <alignment horizontal="center"/>
    </xf>
    <xf numFmtId="49" fontId="128" fillId="60" borderId="10" xfId="0" applyNumberFormat="1" applyFont="1" applyFill="1" applyBorder="1" applyAlignment="1">
      <alignment horizontal="right"/>
    </xf>
    <xf numFmtId="43" fontId="134" fillId="0" borderId="0" xfId="0" applyNumberFormat="1" applyFont="1"/>
    <xf numFmtId="0" fontId="129" fillId="0" borderId="0" xfId="0" applyFont="1" applyAlignment="1">
      <alignment horizontal="center"/>
    </xf>
    <xf numFmtId="43" fontId="128" fillId="60" borderId="10" xfId="292" applyNumberFormat="1" applyFont="1" applyFill="1" applyBorder="1"/>
    <xf numFmtId="169" fontId="43" fillId="60" borderId="10" xfId="400" applyNumberFormat="1" applyFont="1" applyFill="1" applyBorder="1" applyAlignment="1">
      <alignment horizontal="center"/>
    </xf>
    <xf numFmtId="3" fontId="43" fillId="60" borderId="10" xfId="409" applyNumberFormat="1" applyFont="1" applyFill="1" applyBorder="1" applyAlignment="1">
      <alignment horizontal="center"/>
    </xf>
    <xf numFmtId="14" fontId="43" fillId="60" borderId="10" xfId="409" applyNumberFormat="1" applyFont="1" applyFill="1" applyBorder="1" applyAlignment="1">
      <alignment horizontal="center"/>
    </xf>
    <xf numFmtId="4" fontId="43" fillId="60" borderId="10" xfId="409" applyNumberFormat="1" applyFont="1" applyFill="1" applyBorder="1" applyAlignment="1">
      <alignment horizontal="left"/>
    </xf>
    <xf numFmtId="43" fontId="43" fillId="60" borderId="10" xfId="409" applyNumberFormat="1" applyFont="1" applyFill="1" applyBorder="1" applyAlignment="1"/>
    <xf numFmtId="49" fontId="43" fillId="60" borderId="10" xfId="409" applyNumberFormat="1" applyFont="1" applyFill="1" applyBorder="1" applyAlignment="1">
      <alignment horizontal="center"/>
    </xf>
    <xf numFmtId="0" fontId="47" fillId="60" borderId="0" xfId="409" applyNumberFormat="1" applyFont="1" applyFill="1" applyBorder="1" applyAlignment="1">
      <alignment horizontal="center"/>
    </xf>
    <xf numFmtId="43" fontId="47" fillId="60" borderId="0" xfId="409" applyNumberFormat="1" applyFont="1" applyFill="1" applyBorder="1" applyAlignment="1">
      <alignment horizontal="center"/>
    </xf>
    <xf numFmtId="1" fontId="42" fillId="60" borderId="10" xfId="0" applyNumberFormat="1" applyFont="1" applyFill="1" applyBorder="1" applyAlignment="1">
      <alignment horizontal="center" wrapText="1"/>
    </xf>
    <xf numFmtId="0" fontId="43" fillId="60" borderId="10" xfId="0" applyFont="1" applyFill="1" applyBorder="1" applyAlignment="1">
      <alignment horizontal="center"/>
    </xf>
    <xf numFmtId="43" fontId="48" fillId="60" borderId="11" xfId="0" applyNumberFormat="1" applyFont="1" applyFill="1" applyBorder="1"/>
    <xf numFmtId="43" fontId="48" fillId="60" borderId="13" xfId="0" applyNumberFormat="1" applyFont="1" applyFill="1" applyBorder="1"/>
    <xf numFmtId="49" fontId="43" fillId="60" borderId="10" xfId="402" applyNumberFormat="1" applyFont="1" applyFill="1" applyBorder="1" applyAlignment="1">
      <alignment horizontal="center"/>
    </xf>
    <xf numFmtId="43" fontId="131" fillId="60" borderId="11" xfId="0" applyNumberFormat="1" applyFont="1" applyFill="1" applyBorder="1"/>
    <xf numFmtId="43" fontId="131" fillId="60" borderId="13" xfId="0" applyNumberFormat="1" applyFont="1" applyFill="1" applyBorder="1"/>
    <xf numFmtId="43" fontId="48" fillId="60" borderId="11" xfId="0" applyNumberFormat="1" applyFont="1" applyFill="1" applyBorder="1" applyAlignment="1">
      <alignment horizontal="right"/>
    </xf>
    <xf numFmtId="43" fontId="48" fillId="60" borderId="13" xfId="0" applyNumberFormat="1" applyFont="1" applyFill="1" applyBorder="1" applyAlignment="1">
      <alignment horizontal="right"/>
    </xf>
    <xf numFmtId="49" fontId="132" fillId="60" borderId="0" xfId="0" applyNumberFormat="1" applyFont="1" applyFill="1" applyAlignment="1">
      <alignment horizontal="center"/>
    </xf>
    <xf numFmtId="0" fontId="128" fillId="60" borderId="0" xfId="0" applyNumberFormat="1" applyFont="1" applyFill="1" applyBorder="1" applyAlignment="1">
      <alignment horizontal="center"/>
    </xf>
    <xf numFmtId="0" fontId="2" fillId="60" borderId="0" xfId="0" applyFont="1" applyFill="1" applyBorder="1" applyAlignment="1">
      <alignment horizontal="center"/>
    </xf>
    <xf numFmtId="49" fontId="128" fillId="60" borderId="0" xfId="0" applyNumberFormat="1" applyFont="1" applyFill="1" applyAlignment="1">
      <alignment horizontal="center"/>
    </xf>
    <xf numFmtId="0" fontId="129" fillId="60" borderId="21" xfId="0" applyFont="1" applyFill="1" applyBorder="1" applyAlignment="1"/>
    <xf numFmtId="0" fontId="45" fillId="60" borderId="10" xfId="409" applyNumberFormat="1" applyFont="1" applyFill="1" applyBorder="1" applyAlignment="1">
      <alignment horizontal="center"/>
    </xf>
    <xf numFmtId="4" fontId="45" fillId="60" borderId="10" xfId="409" applyNumberFormat="1" applyFont="1" applyFill="1" applyBorder="1" applyAlignment="1">
      <alignment horizontal="center"/>
    </xf>
    <xf numFmtId="164" fontId="45" fillId="60" borderId="10" xfId="409" applyNumberFormat="1" applyFont="1" applyFill="1" applyBorder="1" applyAlignment="1">
      <alignment horizontal="center" wrapText="1"/>
    </xf>
    <xf numFmtId="4" fontId="45" fillId="60" borderId="10" xfId="409" applyNumberFormat="1" applyFont="1" applyFill="1" applyBorder="1" applyAlignment="1">
      <alignment horizontal="center" wrapText="1"/>
    </xf>
    <xf numFmtId="43" fontId="60" fillId="60" borderId="10" xfId="293" applyFont="1" applyFill="1" applyBorder="1" applyAlignment="1">
      <alignment horizontal="center"/>
    </xf>
    <xf numFmtId="43" fontId="45" fillId="60" borderId="10" xfId="293" applyFont="1" applyFill="1" applyBorder="1" applyAlignment="1">
      <alignment horizontal="center"/>
    </xf>
    <xf numFmtId="43" fontId="45" fillId="60" borderId="10" xfId="293" applyFont="1" applyFill="1" applyBorder="1" applyAlignment="1">
      <alignment horizontal="center" wrapText="1"/>
    </xf>
    <xf numFmtId="4" fontId="45" fillId="60" borderId="11" xfId="409" applyNumberFormat="1" applyFont="1" applyFill="1" applyBorder="1" applyAlignment="1">
      <alignment horizontal="center" wrapText="1"/>
    </xf>
    <xf numFmtId="43" fontId="45" fillId="60" borderId="10" xfId="409" applyNumberFormat="1" applyFont="1" applyFill="1" applyBorder="1" applyAlignment="1">
      <alignment horizontal="center" wrapText="1"/>
    </xf>
    <xf numFmtId="4" fontId="45" fillId="60" borderId="13" xfId="409" applyNumberFormat="1" applyFont="1" applyFill="1" applyBorder="1" applyAlignment="1">
      <alignment horizontal="center" wrapText="1"/>
    </xf>
    <xf numFmtId="49" fontId="44" fillId="60" borderId="10" xfId="0" applyNumberFormat="1" applyFont="1" applyFill="1" applyBorder="1" applyAlignment="1">
      <alignment horizontal="center" wrapText="1"/>
    </xf>
    <xf numFmtId="1" fontId="44" fillId="60" borderId="10" xfId="0" applyNumberFormat="1" applyFont="1" applyFill="1" applyBorder="1" applyAlignment="1">
      <alignment horizontal="right" wrapText="1"/>
    </xf>
    <xf numFmtId="0" fontId="54" fillId="60" borderId="10" xfId="0" applyFont="1" applyFill="1" applyBorder="1" applyAlignment="1">
      <alignment horizontal="center"/>
    </xf>
    <xf numFmtId="0" fontId="54" fillId="60" borderId="11" xfId="0" applyFont="1" applyFill="1" applyBorder="1"/>
    <xf numFmtId="43" fontId="45" fillId="60" borderId="11" xfId="293" applyFont="1" applyFill="1" applyBorder="1" applyAlignment="1">
      <alignment horizontal="center"/>
    </xf>
    <xf numFmtId="43" fontId="45" fillId="60" borderId="11" xfId="293" applyFont="1" applyFill="1" applyBorder="1" applyAlignment="1">
      <alignment horizontal="center" wrapText="1"/>
    </xf>
    <xf numFmtId="0" fontId="54" fillId="60" borderId="0" xfId="0" applyFont="1" applyFill="1" applyBorder="1" applyAlignment="1">
      <alignment horizontal="center"/>
    </xf>
    <xf numFmtId="1" fontId="44" fillId="60" borderId="10" xfId="409" applyNumberFormat="1" applyFont="1" applyFill="1" applyBorder="1" applyAlignment="1">
      <alignment horizontal="left"/>
    </xf>
    <xf numFmtId="3" fontId="43" fillId="60" borderId="10" xfId="409" applyNumberFormat="1" applyFont="1" applyFill="1" applyBorder="1" applyAlignment="1"/>
    <xf numFmtId="0" fontId="43" fillId="60" borderId="0" xfId="392" applyFont="1" applyFill="1" applyBorder="1" applyAlignment="1">
      <alignment horizontal="center" wrapText="1"/>
    </xf>
    <xf numFmtId="43" fontId="44" fillId="60" borderId="10" xfId="0" applyNumberFormat="1" applyFont="1" applyFill="1" applyBorder="1" applyAlignment="1">
      <alignment horizontal="center"/>
    </xf>
    <xf numFmtId="0" fontId="128" fillId="60" borderId="10" xfId="0" applyNumberFormat="1" applyFont="1" applyFill="1" applyBorder="1" applyAlignment="1">
      <alignment horizontal="center"/>
    </xf>
    <xf numFmtId="3" fontId="44" fillId="60" borderId="11" xfId="409" applyNumberFormat="1" applyFont="1" applyFill="1" applyBorder="1" applyAlignment="1"/>
    <xf numFmtId="43" fontId="44" fillId="60" borderId="0" xfId="0" applyNumberFormat="1" applyFont="1" applyFill="1"/>
    <xf numFmtId="0" fontId="98" fillId="60" borderId="10" xfId="0" applyFont="1" applyFill="1" applyBorder="1"/>
    <xf numFmtId="1" fontId="43" fillId="60" borderId="0" xfId="403" applyNumberFormat="1" applyFont="1" applyFill="1" applyBorder="1" applyAlignment="1">
      <alignment horizontal="center" vertical="center"/>
    </xf>
    <xf numFmtId="1" fontId="44" fillId="60" borderId="0" xfId="400" applyNumberFormat="1" applyFont="1" applyFill="1" applyBorder="1" applyAlignment="1">
      <alignment horizontal="center" vertical="center"/>
    </xf>
    <xf numFmtId="49" fontId="43" fillId="60" borderId="10" xfId="398" applyNumberFormat="1" applyFont="1" applyFill="1" applyBorder="1" applyAlignment="1">
      <alignment horizontal="center" vertical="center"/>
    </xf>
    <xf numFmtId="1" fontId="44" fillId="60" borderId="10" xfId="402" applyNumberFormat="1" applyFont="1" applyFill="1" applyBorder="1" applyAlignment="1">
      <alignment horizontal="center"/>
    </xf>
    <xf numFmtId="0" fontId="44" fillId="60" borderId="10" xfId="393" applyFont="1" applyFill="1" applyBorder="1" applyAlignment="1">
      <alignment horizontal="center" vertical="center" wrapText="1"/>
    </xf>
    <xf numFmtId="0" fontId="43" fillId="60" borderId="10" xfId="0" applyFont="1" applyFill="1" applyBorder="1" applyAlignment="1">
      <alignment horizontal="center" vertical="center"/>
    </xf>
    <xf numFmtId="0" fontId="43" fillId="60" borderId="10" xfId="0" applyFont="1" applyFill="1" applyBorder="1" applyAlignment="1">
      <alignment horizontal="center" wrapText="1"/>
    </xf>
    <xf numFmtId="1" fontId="43" fillId="60" borderId="0" xfId="0" applyNumberFormat="1" applyFont="1" applyFill="1" applyAlignment="1" applyProtection="1">
      <alignment horizontal="center" vertical="top" wrapText="1"/>
      <protection locked="0"/>
    </xf>
    <xf numFmtId="0" fontId="43" fillId="60" borderId="0" xfId="0" applyFont="1" applyFill="1" applyAlignment="1" applyProtection="1">
      <alignment horizontal="center" vertical="top" wrapText="1"/>
      <protection locked="0"/>
    </xf>
    <xf numFmtId="4" fontId="48" fillId="60" borderId="10" xfId="409" applyNumberFormat="1" applyFont="1" applyFill="1" applyBorder="1" applyAlignment="1">
      <alignment horizontal="center"/>
    </xf>
    <xf numFmtId="0" fontId="128" fillId="60" borderId="13" xfId="0" applyFont="1" applyFill="1" applyBorder="1" applyAlignment="1">
      <alignment horizontal="center"/>
    </xf>
    <xf numFmtId="14" fontId="128" fillId="60" borderId="13" xfId="0" applyNumberFormat="1" applyFont="1" applyFill="1" applyBorder="1" applyAlignment="1">
      <alignment horizontal="center"/>
    </xf>
    <xf numFmtId="0" fontId="128" fillId="60" borderId="0" xfId="0" applyNumberFormat="1" applyFont="1" applyFill="1" applyAlignment="1">
      <alignment horizontal="center"/>
    </xf>
    <xf numFmtId="0" fontId="43" fillId="60" borderId="5" xfId="396" applyFont="1" applyFill="1" applyBorder="1" applyAlignment="1">
      <alignment horizontal="center" wrapText="1"/>
    </xf>
    <xf numFmtId="0" fontId="44" fillId="60" borderId="15" xfId="0" applyFont="1" applyFill="1" applyBorder="1" applyAlignment="1">
      <alignment horizontal="center"/>
    </xf>
    <xf numFmtId="14" fontId="44" fillId="60" borderId="15" xfId="0" applyNumberFormat="1" applyFont="1" applyFill="1" applyBorder="1" applyAlignment="1">
      <alignment horizontal="center"/>
    </xf>
    <xf numFmtId="0" fontId="44" fillId="60" borderId="15" xfId="0" applyFont="1" applyFill="1" applyBorder="1"/>
    <xf numFmtId="43" fontId="44" fillId="60" borderId="15" xfId="0" applyNumberFormat="1" applyFont="1" applyFill="1" applyBorder="1"/>
    <xf numFmtId="43" fontId="44" fillId="60" borderId="17" xfId="0" applyNumberFormat="1" applyFont="1" applyFill="1" applyBorder="1"/>
    <xf numFmtId="0" fontId="43" fillId="60" borderId="10" xfId="396" applyFont="1" applyFill="1" applyBorder="1" applyAlignment="1">
      <alignment horizontal="center" wrapText="1"/>
    </xf>
    <xf numFmtId="43" fontId="128" fillId="60" borderId="17" xfId="0" applyNumberFormat="1" applyFont="1" applyFill="1" applyBorder="1"/>
    <xf numFmtId="0" fontId="43" fillId="60" borderId="5" xfId="0" applyFont="1" applyFill="1" applyBorder="1" applyAlignment="1">
      <alignment horizontal="center" vertical="center" wrapText="1"/>
    </xf>
    <xf numFmtId="0" fontId="128" fillId="60" borderId="15" xfId="0" applyFont="1" applyFill="1" applyBorder="1" applyAlignment="1">
      <alignment horizontal="center"/>
    </xf>
    <xf numFmtId="14" fontId="128" fillId="60" borderId="15" xfId="0" applyNumberFormat="1" applyFont="1" applyFill="1" applyBorder="1" applyAlignment="1">
      <alignment horizontal="center"/>
    </xf>
    <xf numFmtId="0" fontId="128" fillId="60" borderId="15" xfId="0" applyFont="1" applyFill="1" applyBorder="1"/>
    <xf numFmtId="43" fontId="128" fillId="60" borderId="15" xfId="0" applyNumberFormat="1" applyFont="1" applyFill="1" applyBorder="1"/>
    <xf numFmtId="43" fontId="44" fillId="60" borderId="10" xfId="292" applyNumberFormat="1" applyFont="1" applyFill="1" applyBorder="1"/>
    <xf numFmtId="43" fontId="131" fillId="60" borderId="11" xfId="0" applyNumberFormat="1" applyFont="1" applyFill="1" applyBorder="1" applyAlignment="1">
      <alignment horizontal="right"/>
    </xf>
    <xf numFmtId="43" fontId="131" fillId="60" borderId="13" xfId="0" applyNumberFormat="1" applyFont="1" applyFill="1" applyBorder="1" applyAlignment="1">
      <alignment horizontal="right"/>
    </xf>
    <xf numFmtId="49" fontId="44" fillId="60" borderId="10" xfId="398" applyNumberFormat="1" applyFont="1" applyFill="1" applyBorder="1" applyAlignment="1">
      <alignment horizontal="center"/>
    </xf>
    <xf numFmtId="43" fontId="135" fillId="60" borderId="0" xfId="0" applyNumberFormat="1" applyFont="1" applyFill="1" applyBorder="1" applyAlignment="1">
      <alignment horizontal="center"/>
    </xf>
    <xf numFmtId="1" fontId="128" fillId="60" borderId="0" xfId="0" applyNumberFormat="1" applyFont="1" applyFill="1" applyBorder="1" applyAlignment="1">
      <alignment horizontal="right"/>
    </xf>
    <xf numFmtId="2" fontId="128" fillId="60" borderId="0" xfId="0" applyNumberFormat="1" applyFont="1" applyFill="1" applyBorder="1"/>
    <xf numFmtId="43" fontId="128" fillId="60" borderId="0" xfId="0" applyNumberFormat="1" applyFont="1" applyFill="1" applyBorder="1"/>
    <xf numFmtId="14" fontId="43" fillId="60" borderId="10" xfId="0" applyNumberFormat="1" applyFont="1" applyFill="1" applyBorder="1" applyAlignment="1">
      <alignment horizontal="center"/>
    </xf>
    <xf numFmtId="1" fontId="128" fillId="60" borderId="0" xfId="0" applyNumberFormat="1" applyFont="1" applyFill="1" applyAlignment="1">
      <alignment horizontal="right"/>
    </xf>
    <xf numFmtId="2" fontId="128" fillId="60" borderId="0" xfId="0" applyNumberFormat="1" applyFont="1" applyFill="1"/>
    <xf numFmtId="43" fontId="128" fillId="60" borderId="0" xfId="0" applyNumberFormat="1" applyFont="1" applyFill="1"/>
    <xf numFmtId="1" fontId="43" fillId="60" borderId="10" xfId="0" applyNumberFormat="1" applyFont="1" applyFill="1" applyBorder="1" applyAlignment="1">
      <alignment horizontal="center"/>
    </xf>
    <xf numFmtId="49" fontId="43" fillId="60" borderId="10" xfId="0" applyNumberFormat="1" applyFont="1" applyFill="1" applyBorder="1" applyAlignment="1">
      <alignment horizontal="center" wrapText="1"/>
    </xf>
    <xf numFmtId="14" fontId="0" fillId="60" borderId="10" xfId="0" applyNumberFormat="1" applyFill="1" applyBorder="1" applyAlignment="1">
      <alignment horizontal="center"/>
    </xf>
    <xf numFmtId="0" fontId="44" fillId="60" borderId="12" xfId="0" applyFont="1" applyFill="1" applyBorder="1" applyAlignment="1">
      <alignment horizontal="center"/>
    </xf>
    <xf numFmtId="14" fontId="44" fillId="60" borderId="12" xfId="0" applyNumberFormat="1" applyFont="1" applyFill="1" applyBorder="1" applyAlignment="1">
      <alignment horizontal="center"/>
    </xf>
    <xf numFmtId="0" fontId="44" fillId="60" borderId="12" xfId="0" applyFont="1" applyFill="1" applyBorder="1"/>
    <xf numFmtId="0" fontId="43" fillId="60" borderId="5" xfId="392" applyFont="1" applyFill="1" applyBorder="1" applyAlignment="1">
      <alignment horizontal="center" vertical="center" wrapText="1"/>
    </xf>
    <xf numFmtId="49" fontId="43" fillId="60" borderId="5" xfId="392" applyNumberFormat="1" applyFont="1" applyFill="1" applyBorder="1" applyAlignment="1">
      <alignment horizontal="center" vertical="center" wrapText="1"/>
    </xf>
    <xf numFmtId="49" fontId="44" fillId="60" borderId="0" xfId="0" applyNumberFormat="1" applyFont="1" applyFill="1" applyBorder="1" applyAlignment="1">
      <alignment horizontal="center"/>
    </xf>
    <xf numFmtId="49" fontId="43" fillId="60" borderId="0" xfId="392" applyNumberFormat="1" applyFont="1" applyFill="1" applyBorder="1" applyAlignment="1">
      <alignment horizontal="center" vertical="center" wrapText="1"/>
    </xf>
    <xf numFmtId="170" fontId="44" fillId="60" borderId="10" xfId="0" applyNumberFormat="1" applyFont="1" applyFill="1" applyBorder="1" applyAlignment="1">
      <alignment horizontal="center"/>
    </xf>
    <xf numFmtId="0" fontId="31" fillId="60" borderId="0" xfId="0" applyFont="1" applyFill="1" applyAlignment="1" applyProtection="1">
      <alignment horizontal="center" vertical="top" wrapText="1" readingOrder="1"/>
      <protection locked="0"/>
    </xf>
    <xf numFmtId="0" fontId="43" fillId="60" borderId="10" xfId="406" applyFont="1" applyFill="1" applyBorder="1" applyAlignment="1">
      <alignment horizontal="center" vertical="center"/>
    </xf>
    <xf numFmtId="49" fontId="44" fillId="60" borderId="10" xfId="392" applyNumberFormat="1" applyFont="1" applyFill="1" applyBorder="1" applyAlignment="1">
      <alignment horizontal="center" wrapText="1"/>
    </xf>
    <xf numFmtId="0" fontId="43" fillId="60" borderId="10" xfId="398" applyFont="1" applyFill="1" applyBorder="1" applyAlignment="1">
      <alignment horizontal="center" vertical="center" wrapText="1"/>
    </xf>
    <xf numFmtId="49" fontId="44" fillId="60" borderId="10" xfId="400" applyNumberFormat="1" applyFont="1" applyFill="1" applyBorder="1" applyAlignment="1">
      <alignment horizontal="center"/>
    </xf>
    <xf numFmtId="49" fontId="43" fillId="60" borderId="5" xfId="392" applyNumberFormat="1" applyFont="1" applyFill="1" applyBorder="1" applyAlignment="1">
      <alignment horizontal="center" wrapText="1"/>
    </xf>
    <xf numFmtId="49" fontId="43" fillId="60" borderId="5" xfId="404" applyNumberFormat="1" applyFont="1" applyFill="1" applyBorder="1" applyAlignment="1">
      <alignment horizontal="center" wrapText="1"/>
    </xf>
    <xf numFmtId="1" fontId="43" fillId="60" borderId="10" xfId="398" applyNumberFormat="1" applyFont="1" applyFill="1" applyBorder="1" applyAlignment="1" applyProtection="1">
      <alignment horizontal="center" vertical="top" wrapText="1" readingOrder="1"/>
      <protection locked="0"/>
    </xf>
    <xf numFmtId="43" fontId="44" fillId="60" borderId="11" xfId="0" applyNumberFormat="1" applyFont="1" applyFill="1" applyBorder="1" applyAlignment="1">
      <alignment horizontal="right"/>
    </xf>
    <xf numFmtId="0" fontId="43" fillId="60" borderId="0" xfId="0" applyFont="1" applyFill="1" applyBorder="1" applyAlignment="1">
      <alignment horizontal="center" vertical="center" wrapText="1"/>
    </xf>
    <xf numFmtId="165" fontId="47" fillId="60" borderId="10" xfId="292" applyFont="1" applyFill="1" applyBorder="1" applyAlignment="1">
      <alignment horizontal="right" vertical="center" wrapText="1"/>
    </xf>
    <xf numFmtId="43" fontId="44" fillId="60" borderId="10" xfId="409" applyNumberFormat="1" applyFont="1" applyFill="1" applyBorder="1" applyAlignment="1"/>
    <xf numFmtId="0" fontId="43" fillId="60" borderId="5" xfId="404" applyFont="1" applyFill="1" applyBorder="1" applyAlignment="1">
      <alignment horizontal="center" vertical="center" wrapText="1"/>
    </xf>
    <xf numFmtId="49" fontId="31" fillId="60" borderId="10" xfId="0" applyNumberFormat="1" applyFont="1" applyFill="1" applyBorder="1" applyAlignment="1" applyProtection="1">
      <alignment horizontal="center" vertical="top" wrapText="1" readingOrder="1"/>
      <protection locked="0"/>
    </xf>
    <xf numFmtId="0" fontId="31" fillId="60" borderId="10" xfId="0" applyFont="1" applyFill="1" applyBorder="1" applyAlignment="1" applyProtection="1">
      <alignment horizontal="center" vertical="top" wrapText="1" readingOrder="1"/>
      <protection locked="0"/>
    </xf>
    <xf numFmtId="1" fontId="44" fillId="60" borderId="0" xfId="0" applyNumberFormat="1" applyFont="1" applyFill="1" applyBorder="1" applyAlignment="1">
      <alignment horizontal="right"/>
    </xf>
    <xf numFmtId="2" fontId="44" fillId="60" borderId="0" xfId="0" applyNumberFormat="1" applyFont="1" applyFill="1" applyBorder="1"/>
    <xf numFmtId="43" fontId="47" fillId="60" borderId="26" xfId="409" applyNumberFormat="1" applyFont="1" applyFill="1" applyBorder="1" applyAlignment="1">
      <alignment horizontal="center"/>
    </xf>
    <xf numFmtId="43" fontId="47" fillId="60" borderId="27" xfId="409" applyNumberFormat="1" applyFont="1" applyFill="1" applyBorder="1" applyAlignment="1">
      <alignment horizontal="center"/>
    </xf>
    <xf numFmtId="43" fontId="47" fillId="60" borderId="28" xfId="409" applyNumberFormat="1" applyFont="1" applyFill="1" applyBorder="1" applyAlignment="1">
      <alignment horizontal="center"/>
    </xf>
    <xf numFmtId="4" fontId="45" fillId="60" borderId="0" xfId="409" applyNumberFormat="1" applyFont="1" applyFill="1" applyBorder="1" applyAlignment="1">
      <alignment horizontal="center"/>
    </xf>
    <xf numFmtId="4" fontId="60" fillId="60" borderId="0" xfId="409" applyNumberFormat="1" applyFont="1" applyFill="1" applyBorder="1" applyAlignment="1">
      <alignment horizontal="center"/>
    </xf>
    <xf numFmtId="173" fontId="128" fillId="60" borderId="0" xfId="0" applyNumberFormat="1" applyFont="1" applyFill="1" applyAlignment="1">
      <alignment horizontal="center"/>
    </xf>
    <xf numFmtId="4" fontId="44" fillId="60" borderId="0" xfId="409" applyNumberFormat="1" applyFont="1" applyFill="1" applyBorder="1" applyAlignment="1">
      <alignment horizontal="center"/>
    </xf>
    <xf numFmtId="43" fontId="0" fillId="60" borderId="0" xfId="0" applyNumberFormat="1" applyFill="1"/>
    <xf numFmtId="43" fontId="49" fillId="60" borderId="0" xfId="409" applyNumberFormat="1" applyFont="1" applyFill="1"/>
    <xf numFmtId="43" fontId="28" fillId="60" borderId="0" xfId="293" applyFont="1" applyFill="1" applyBorder="1"/>
    <xf numFmtId="43" fontId="29" fillId="60" borderId="0" xfId="293" applyFont="1" applyFill="1" applyBorder="1"/>
    <xf numFmtId="4" fontId="29" fillId="60" borderId="0" xfId="409" applyNumberFormat="1" applyFont="1" applyFill="1" applyBorder="1"/>
    <xf numFmtId="43" fontId="47" fillId="60" borderId="0" xfId="409" applyNumberFormat="1" applyFont="1" applyFill="1" applyBorder="1"/>
    <xf numFmtId="0" fontId="44" fillId="60" borderId="0" xfId="398" applyFont="1" applyFill="1" applyAlignment="1">
      <alignment horizontal="center"/>
    </xf>
    <xf numFmtId="4" fontId="50" fillId="60" borderId="0" xfId="0" applyNumberFormat="1" applyFont="1" applyFill="1"/>
    <xf numFmtId="43" fontId="5" fillId="60" borderId="0" xfId="293" applyFont="1" applyFill="1" applyBorder="1"/>
    <xf numFmtId="43" fontId="21" fillId="60" borderId="0" xfId="293" applyFont="1" applyFill="1" applyBorder="1"/>
    <xf numFmtId="4" fontId="21" fillId="60" borderId="0" xfId="409" applyNumberFormat="1" applyFont="1" applyFill="1" applyBorder="1"/>
    <xf numFmtId="43" fontId="43" fillId="60" borderId="0" xfId="409" applyNumberFormat="1" applyFont="1" applyFill="1" applyBorder="1"/>
    <xf numFmtId="4" fontId="21" fillId="60" borderId="0" xfId="409" applyNumberFormat="1" applyFont="1" applyFill="1"/>
    <xf numFmtId="4" fontId="36" fillId="60" borderId="0" xfId="398" applyNumberFormat="1" applyFont="1" applyFill="1"/>
    <xf numFmtId="0" fontId="2" fillId="60" borderId="0" xfId="0" applyFont="1" applyFill="1" applyAlignment="1">
      <alignment horizontal="center"/>
    </xf>
    <xf numFmtId="0" fontId="3" fillId="60" borderId="0" xfId="398" applyFill="1"/>
    <xf numFmtId="0" fontId="5" fillId="60" borderId="0" xfId="398" applyFont="1" applyFill="1" applyBorder="1"/>
    <xf numFmtId="43" fontId="44" fillId="60" borderId="0" xfId="398" applyNumberFormat="1" applyFont="1" applyFill="1" applyBorder="1"/>
    <xf numFmtId="0" fontId="128" fillId="60" borderId="0" xfId="0" applyFont="1" applyFill="1" applyBorder="1" applyAlignment="1"/>
    <xf numFmtId="4" fontId="5" fillId="60" borderId="0" xfId="409" applyNumberFormat="1" applyFont="1" applyFill="1" applyBorder="1"/>
    <xf numFmtId="4" fontId="5" fillId="60" borderId="0" xfId="411" applyNumberFormat="1" applyFont="1" applyFill="1" applyBorder="1" applyAlignment="1">
      <alignment horizontal="left"/>
    </xf>
    <xf numFmtId="4" fontId="5" fillId="60" borderId="0" xfId="409" applyNumberFormat="1" applyFont="1" applyFill="1" applyAlignment="1">
      <alignment horizontal="right"/>
    </xf>
    <xf numFmtId="4" fontId="49" fillId="60" borderId="0" xfId="409" applyNumberFormat="1" applyFont="1" applyFill="1"/>
    <xf numFmtId="0" fontId="44" fillId="60" borderId="0" xfId="0" applyFont="1" applyFill="1" applyAlignment="1">
      <alignment horizontal="center"/>
    </xf>
    <xf numFmtId="0" fontId="36" fillId="60" borderId="0" xfId="398" applyFont="1" applyFill="1" applyAlignment="1">
      <alignment horizontal="right"/>
    </xf>
    <xf numFmtId="43" fontId="50" fillId="60" borderId="0" xfId="0" applyNumberFormat="1" applyFont="1" applyFill="1"/>
    <xf numFmtId="0" fontId="93" fillId="60" borderId="0" xfId="0" applyFont="1" applyFill="1"/>
    <xf numFmtId="4" fontId="5" fillId="60" borderId="0" xfId="411" applyNumberFormat="1" applyFont="1" applyFill="1" applyBorder="1" applyAlignment="1">
      <alignment horizontal="right"/>
    </xf>
    <xf numFmtId="4" fontId="36" fillId="60" borderId="0" xfId="409" applyNumberFormat="1" applyFont="1" applyFill="1" applyAlignment="1">
      <alignment horizontal="right"/>
    </xf>
    <xf numFmtId="4" fontId="136" fillId="60" borderId="0" xfId="0" applyNumberFormat="1" applyFont="1" applyFill="1"/>
    <xf numFmtId="4" fontId="28" fillId="60" borderId="0" xfId="409" applyNumberFormat="1" applyFont="1" applyFill="1" applyAlignment="1">
      <alignment horizontal="right"/>
    </xf>
    <xf numFmtId="4" fontId="51" fillId="60" borderId="12" xfId="409" applyNumberFormat="1" applyFont="1" applyFill="1" applyBorder="1"/>
    <xf numFmtId="4" fontId="51" fillId="60" borderId="25" xfId="409" applyNumberFormat="1" applyFont="1" applyFill="1" applyBorder="1"/>
    <xf numFmtId="4" fontId="51" fillId="60" borderId="29" xfId="409" applyNumberFormat="1" applyFont="1" applyFill="1" applyBorder="1" applyAlignment="1">
      <alignment horizontal="center"/>
    </xf>
    <xf numFmtId="0" fontId="52" fillId="60" borderId="30" xfId="398" applyFont="1" applyFill="1" applyBorder="1" applyAlignment="1">
      <alignment horizontal="center"/>
    </xf>
    <xf numFmtId="0" fontId="36" fillId="60" borderId="29" xfId="398" applyFont="1" applyFill="1" applyBorder="1"/>
    <xf numFmtId="4" fontId="36" fillId="60" borderId="29" xfId="398" applyNumberFormat="1" applyFont="1" applyFill="1" applyBorder="1" applyAlignment="1">
      <alignment horizontal="right"/>
    </xf>
    <xf numFmtId="0" fontId="36" fillId="60" borderId="30" xfId="398" applyFont="1" applyFill="1" applyBorder="1"/>
    <xf numFmtId="4" fontId="36" fillId="60" borderId="30" xfId="398" applyNumberFormat="1" applyFont="1" applyFill="1" applyBorder="1" applyAlignment="1">
      <alignment horizontal="right"/>
    </xf>
    <xf numFmtId="2" fontId="128" fillId="60" borderId="0" xfId="0" applyNumberFormat="1" applyFont="1" applyFill="1" applyAlignment="1">
      <alignment horizontal="center"/>
    </xf>
    <xf numFmtId="0" fontId="1" fillId="60" borderId="0" xfId="0" applyFont="1" applyFill="1" applyBorder="1" applyAlignment="1">
      <alignment horizontal="center"/>
    </xf>
    <xf numFmtId="172" fontId="44" fillId="60" borderId="10" xfId="0" applyNumberFormat="1" applyFont="1" applyFill="1" applyBorder="1" applyAlignment="1">
      <alignment horizontal="center"/>
    </xf>
    <xf numFmtId="2" fontId="130" fillId="60" borderId="0" xfId="0" applyNumberFormat="1" applyFont="1" applyFill="1" applyAlignment="1">
      <alignment horizontal="center"/>
    </xf>
    <xf numFmtId="0" fontId="84" fillId="60" borderId="0" xfId="0" applyFont="1" applyFill="1"/>
    <xf numFmtId="0" fontId="130" fillId="60" borderId="0" xfId="0" applyFont="1" applyFill="1" applyBorder="1" applyAlignment="1"/>
    <xf numFmtId="0" fontId="137" fillId="60" borderId="0" xfId="0" applyFont="1" applyFill="1" applyAlignment="1">
      <alignment horizontal="center"/>
    </xf>
    <xf numFmtId="2" fontId="133" fillId="60" borderId="0" xfId="0" applyNumberFormat="1" applyFont="1" applyFill="1" applyAlignment="1">
      <alignment horizontal="center"/>
    </xf>
    <xf numFmtId="2" fontId="137" fillId="60" borderId="0" xfId="0" applyNumberFormat="1" applyFont="1" applyFill="1" applyAlignment="1">
      <alignment horizontal="center"/>
    </xf>
    <xf numFmtId="4" fontId="47" fillId="60" borderId="10" xfId="409" applyNumberFormat="1" applyFont="1" applyFill="1" applyBorder="1" applyAlignment="1">
      <alignment horizontal="center"/>
    </xf>
    <xf numFmtId="49" fontId="43" fillId="60" borderId="10" xfId="0" applyNumberFormat="1" applyFont="1" applyFill="1" applyBorder="1" applyAlignment="1" applyProtection="1">
      <alignment horizontal="center" vertical="top" wrapText="1" readingOrder="1"/>
      <protection locked="0"/>
    </xf>
    <xf numFmtId="169" fontId="43" fillId="60" borderId="10" xfId="398" applyNumberFormat="1" applyFont="1" applyFill="1" applyBorder="1" applyAlignment="1">
      <alignment horizontal="center" vertical="center"/>
    </xf>
    <xf numFmtId="2" fontId="0" fillId="60" borderId="0" xfId="0" applyNumberFormat="1" applyFill="1"/>
    <xf numFmtId="3" fontId="45" fillId="60" borderId="10" xfId="409" applyNumberFormat="1" applyFont="1" applyFill="1" applyBorder="1"/>
    <xf numFmtId="4" fontId="45" fillId="60" borderId="15" xfId="409" applyNumberFormat="1" applyFont="1" applyFill="1" applyBorder="1" applyAlignment="1">
      <alignment horizontal="center"/>
    </xf>
    <xf numFmtId="2" fontId="45" fillId="60" borderId="10" xfId="409" applyNumberFormat="1" applyFont="1" applyFill="1" applyBorder="1" applyAlignment="1">
      <alignment horizontal="center"/>
    </xf>
    <xf numFmtId="3" fontId="43" fillId="60" borderId="10" xfId="409" applyNumberFormat="1" applyFont="1" applyFill="1" applyBorder="1"/>
    <xf numFmtId="4" fontId="44" fillId="60" borderId="10" xfId="409" applyNumberFormat="1" applyFont="1" applyFill="1" applyBorder="1"/>
    <xf numFmtId="43" fontId="44" fillId="60" borderId="10" xfId="293" applyFont="1" applyFill="1" applyBorder="1"/>
    <xf numFmtId="1" fontId="42" fillId="60" borderId="10" xfId="400" applyNumberFormat="1" applyFont="1" applyFill="1" applyBorder="1" applyAlignment="1">
      <alignment vertical="center"/>
    </xf>
    <xf numFmtId="2" fontId="130" fillId="60" borderId="10" xfId="0" applyNumberFormat="1" applyFont="1" applyFill="1" applyBorder="1" applyAlignment="1"/>
    <xf numFmtId="0" fontId="42" fillId="60" borderId="10" xfId="392" applyFont="1" applyFill="1" applyBorder="1" applyAlignment="1">
      <alignment horizontal="center" vertical="center" wrapText="1"/>
    </xf>
    <xf numFmtId="0" fontId="133" fillId="60" borderId="0" xfId="0" applyFont="1" applyFill="1" applyAlignment="1">
      <alignment horizontal="center"/>
    </xf>
    <xf numFmtId="2" fontId="133" fillId="60" borderId="0" xfId="0" applyNumberFormat="1" applyFont="1" applyFill="1" applyBorder="1"/>
    <xf numFmtId="0" fontId="93" fillId="60" borderId="0" xfId="0" applyFont="1" applyFill="1" applyAlignment="1"/>
    <xf numFmtId="2" fontId="93" fillId="60" borderId="0" xfId="0" applyNumberFormat="1" applyFont="1" applyFill="1"/>
    <xf numFmtId="2" fontId="93" fillId="60" borderId="0" xfId="0" applyNumberFormat="1" applyFont="1" applyFill="1" applyAlignment="1"/>
    <xf numFmtId="2" fontId="131" fillId="60" borderId="0" xfId="0" applyNumberFormat="1" applyFont="1" applyFill="1" applyBorder="1" applyAlignment="1"/>
    <xf numFmtId="2" fontId="128" fillId="60" borderId="0" xfId="0" applyNumberFormat="1" applyFont="1" applyFill="1" applyBorder="1" applyAlignment="1"/>
    <xf numFmtId="1" fontId="131" fillId="60" borderId="10" xfId="0" applyNumberFormat="1" applyFont="1" applyFill="1" applyBorder="1" applyAlignment="1">
      <alignment horizontal="right"/>
    </xf>
    <xf numFmtId="0" fontId="131" fillId="60" borderId="10" xfId="0" applyFont="1" applyFill="1" applyBorder="1"/>
    <xf numFmtId="2" fontId="131" fillId="60" borderId="10" xfId="0" applyNumberFormat="1" applyFont="1" applyFill="1" applyBorder="1"/>
    <xf numFmtId="9" fontId="131" fillId="60" borderId="10" xfId="0" applyNumberFormat="1" applyFont="1" applyFill="1" applyBorder="1"/>
    <xf numFmtId="43" fontId="48" fillId="60" borderId="0" xfId="0" applyNumberFormat="1" applyFont="1" applyFill="1" applyBorder="1" applyAlignment="1">
      <alignment horizontal="center"/>
    </xf>
    <xf numFmtId="43" fontId="63" fillId="60" borderId="0" xfId="298" applyFont="1" applyFill="1"/>
    <xf numFmtId="43" fontId="130" fillId="60" borderId="0" xfId="0" applyNumberFormat="1" applyFont="1" applyFill="1" applyBorder="1"/>
    <xf numFmtId="43" fontId="129" fillId="60" borderId="0" xfId="0" applyNumberFormat="1" applyFont="1" applyFill="1" applyBorder="1"/>
    <xf numFmtId="43" fontId="131" fillId="60" borderId="0" xfId="0" applyNumberFormat="1" applyFont="1" applyFill="1" applyBorder="1"/>
    <xf numFmtId="43" fontId="48" fillId="60" borderId="0" xfId="0" applyNumberFormat="1" applyFont="1" applyFill="1" applyBorder="1"/>
    <xf numFmtId="43" fontId="48" fillId="60" borderId="0" xfId="0" applyNumberFormat="1" applyFont="1" applyFill="1" applyBorder="1" applyAlignment="1">
      <alignment horizontal="right"/>
    </xf>
    <xf numFmtId="43" fontId="47" fillId="60" borderId="27" xfId="410" applyNumberFormat="1" applyFont="1" applyFill="1" applyBorder="1" applyAlignment="1">
      <alignment horizontal="center"/>
    </xf>
    <xf numFmtId="4" fontId="45" fillId="60" borderId="0" xfId="410" applyNumberFormat="1" applyFont="1" applyFill="1" applyBorder="1" applyAlignment="1">
      <alignment horizontal="center"/>
    </xf>
    <xf numFmtId="43" fontId="128" fillId="60" borderId="0" xfId="0" applyNumberFormat="1" applyFont="1" applyFill="1" applyBorder="1" applyAlignment="1">
      <alignment horizontal="center"/>
    </xf>
    <xf numFmtId="43" fontId="131" fillId="60" borderId="0" xfId="0" applyNumberFormat="1" applyFont="1" applyFill="1" applyBorder="1" applyAlignment="1">
      <alignment horizontal="center"/>
    </xf>
    <xf numFmtId="0" fontId="93" fillId="60" borderId="0" xfId="0" applyFont="1" applyFill="1" applyAlignment="1">
      <alignment horizontal="center"/>
    </xf>
    <xf numFmtId="0" fontId="129" fillId="60" borderId="0" xfId="0" applyFont="1" applyFill="1" applyBorder="1" applyAlignment="1">
      <alignment horizontal="center"/>
    </xf>
    <xf numFmtId="4" fontId="47" fillId="60" borderId="10" xfId="409" applyNumberFormat="1" applyFont="1" applyFill="1" applyBorder="1" applyAlignment="1">
      <alignment horizontal="center" wrapText="1"/>
    </xf>
    <xf numFmtId="4" fontId="45" fillId="60" borderId="10" xfId="409" applyNumberFormat="1" applyFont="1" applyFill="1" applyBorder="1" applyAlignment="1">
      <alignment horizontal="left"/>
    </xf>
    <xf numFmtId="0" fontId="46" fillId="60" borderId="10" xfId="0" applyFont="1" applyFill="1" applyBorder="1" applyAlignment="1">
      <alignment horizontal="center"/>
    </xf>
    <xf numFmtId="0" fontId="44" fillId="60" borderId="11" xfId="409" applyNumberFormat="1" applyFont="1" applyFill="1" applyBorder="1" applyAlignment="1">
      <alignment horizontal="center"/>
    </xf>
    <xf numFmtId="49" fontId="56" fillId="60" borderId="13" xfId="409" applyNumberFormat="1" applyFont="1" applyFill="1" applyBorder="1" applyAlignment="1">
      <alignment horizontal="center"/>
    </xf>
    <xf numFmtId="43" fontId="44" fillId="60" borderId="15" xfId="293" applyFont="1" applyFill="1" applyBorder="1"/>
    <xf numFmtId="4" fontId="44" fillId="60" borderId="15" xfId="409" applyNumberFormat="1" applyFont="1" applyFill="1" applyBorder="1"/>
    <xf numFmtId="1" fontId="42" fillId="60" borderId="10" xfId="0" applyNumberFormat="1" applyFont="1" applyFill="1" applyBorder="1" applyAlignment="1">
      <alignment horizontal="center" vertical="center" wrapText="1"/>
    </xf>
    <xf numFmtId="0" fontId="44" fillId="60" borderId="13" xfId="0" applyFont="1" applyFill="1" applyBorder="1" applyAlignment="1">
      <alignment horizontal="left"/>
    </xf>
    <xf numFmtId="43" fontId="43" fillId="60" borderId="15" xfId="409" applyNumberFormat="1" applyFont="1" applyFill="1" applyBorder="1" applyAlignment="1">
      <alignment horizontal="left"/>
    </xf>
    <xf numFmtId="1" fontId="42" fillId="60" borderId="0" xfId="0" applyNumberFormat="1" applyFont="1" applyFill="1" applyBorder="1" applyAlignment="1">
      <alignment horizontal="center" vertical="center" wrapText="1"/>
    </xf>
    <xf numFmtId="3" fontId="43" fillId="60" borderId="21" xfId="409" applyNumberFormat="1" applyFont="1" applyFill="1" applyBorder="1"/>
    <xf numFmtId="49" fontId="43" fillId="60" borderId="0" xfId="409" applyNumberFormat="1" applyFont="1" applyFill="1" applyBorder="1" applyAlignment="1">
      <alignment horizontal="center"/>
    </xf>
    <xf numFmtId="169" fontId="42" fillId="60" borderId="10" xfId="392" applyNumberFormat="1" applyFont="1" applyFill="1" applyBorder="1" applyAlignment="1">
      <alignment horizontal="center" vertical="center" wrapText="1"/>
    </xf>
    <xf numFmtId="1" fontId="54" fillId="60" borderId="0" xfId="409" applyNumberFormat="1" applyFont="1" applyFill="1" applyBorder="1"/>
    <xf numFmtId="1" fontId="43" fillId="60" borderId="14" xfId="400" applyNumberFormat="1" applyFont="1" applyFill="1" applyBorder="1" applyAlignment="1">
      <alignment vertical="center"/>
    </xf>
    <xf numFmtId="0" fontId="131" fillId="60" borderId="0" xfId="0" applyFont="1" applyFill="1"/>
    <xf numFmtId="0" fontId="138" fillId="60" borderId="0" xfId="0" applyFont="1" applyFill="1"/>
    <xf numFmtId="0" fontId="56" fillId="60" borderId="0" xfId="0" applyFont="1" applyFill="1" applyBorder="1" applyAlignment="1">
      <alignment vertical="center" wrapText="1"/>
    </xf>
    <xf numFmtId="0" fontId="118" fillId="60" borderId="0" xfId="0" applyFont="1" applyFill="1"/>
    <xf numFmtId="2" fontId="118" fillId="60" borderId="0" xfId="0" applyNumberFormat="1" applyFont="1" applyFill="1"/>
    <xf numFmtId="0" fontId="118" fillId="60" borderId="0" xfId="0" applyFont="1" applyFill="1" applyAlignment="1">
      <alignment horizontal="center"/>
    </xf>
    <xf numFmtId="0" fontId="133" fillId="60" borderId="0" xfId="0" applyNumberFormat="1" applyFont="1" applyFill="1"/>
    <xf numFmtId="0" fontId="128" fillId="60" borderId="0" xfId="0" applyFont="1" applyFill="1" applyAlignment="1">
      <alignment horizontal="left"/>
    </xf>
    <xf numFmtId="0" fontId="44" fillId="60" borderId="0" xfId="0" applyFont="1" applyFill="1" applyBorder="1" applyAlignment="1">
      <alignment horizontal="center"/>
    </xf>
    <xf numFmtId="0" fontId="131" fillId="60" borderId="0" xfId="0" applyFont="1" applyFill="1" applyBorder="1" applyAlignment="1"/>
    <xf numFmtId="0" fontId="128" fillId="60" borderId="0" xfId="0" applyFont="1" applyFill="1" applyAlignment="1"/>
    <xf numFmtId="14" fontId="128" fillId="60" borderId="11" xfId="0" applyNumberFormat="1" applyFont="1" applyFill="1" applyBorder="1" applyAlignment="1">
      <alignment horizontal="center"/>
    </xf>
    <xf numFmtId="14" fontId="44" fillId="60" borderId="11" xfId="0" applyNumberFormat="1" applyFont="1" applyFill="1" applyBorder="1" applyAlignment="1">
      <alignment horizontal="center"/>
    </xf>
    <xf numFmtId="0" fontId="43" fillId="60" borderId="11" xfId="0" applyFont="1" applyFill="1" applyBorder="1" applyAlignment="1" applyProtection="1">
      <alignment vertical="top" wrapText="1" readingOrder="1"/>
      <protection locked="0"/>
    </xf>
    <xf numFmtId="0" fontId="1" fillId="60" borderId="10" xfId="0" applyFont="1" applyFill="1" applyBorder="1" applyAlignment="1">
      <alignment horizontal="center"/>
    </xf>
    <xf numFmtId="0" fontId="130" fillId="60" borderId="10" xfId="0" applyFont="1" applyFill="1" applyBorder="1" applyAlignment="1">
      <alignment horizontal="center"/>
    </xf>
    <xf numFmtId="0" fontId="128" fillId="68" borderId="10" xfId="0" applyFont="1" applyFill="1" applyBorder="1" applyAlignment="1">
      <alignment horizontal="center"/>
    </xf>
    <xf numFmtId="0" fontId="44" fillId="68" borderId="10" xfId="0" applyFont="1" applyFill="1" applyBorder="1" applyAlignment="1">
      <alignment horizontal="center"/>
    </xf>
    <xf numFmtId="14" fontId="44" fillId="68" borderId="10" xfId="0" applyNumberFormat="1" applyFont="1" applyFill="1" applyBorder="1" applyAlignment="1">
      <alignment horizontal="center"/>
    </xf>
    <xf numFmtId="14" fontId="128" fillId="68" borderId="10" xfId="0" applyNumberFormat="1" applyFont="1" applyFill="1" applyBorder="1" applyAlignment="1">
      <alignment horizontal="center"/>
    </xf>
    <xf numFmtId="0" fontId="44" fillId="68" borderId="10" xfId="0" applyFont="1" applyFill="1" applyBorder="1"/>
    <xf numFmtId="43" fontId="44" fillId="68" borderId="10" xfId="0" applyNumberFormat="1" applyFont="1" applyFill="1" applyBorder="1" applyAlignment="1">
      <alignment horizontal="right"/>
    </xf>
    <xf numFmtId="43" fontId="128" fillId="68" borderId="10" xfId="0" applyNumberFormat="1" applyFont="1" applyFill="1" applyBorder="1"/>
    <xf numFmtId="43" fontId="44" fillId="68" borderId="10" xfId="0" applyNumberFormat="1" applyFont="1" applyFill="1" applyBorder="1"/>
    <xf numFmtId="49" fontId="44" fillId="68" borderId="10" xfId="0" applyNumberFormat="1" applyFont="1" applyFill="1" applyBorder="1" applyAlignment="1">
      <alignment horizontal="center"/>
    </xf>
    <xf numFmtId="43" fontId="131" fillId="61" borderId="10" xfId="0" applyNumberFormat="1" applyFont="1" applyFill="1" applyBorder="1"/>
    <xf numFmtId="0" fontId="128" fillId="68" borderId="10" xfId="0" applyFont="1" applyFill="1" applyBorder="1" applyAlignment="1">
      <alignment horizontal="left"/>
    </xf>
    <xf numFmtId="43" fontId="128" fillId="68" borderId="11" xfId="0" applyNumberFormat="1" applyFont="1" applyFill="1" applyBorder="1"/>
    <xf numFmtId="43" fontId="128" fillId="68" borderId="13" xfId="0" applyNumberFormat="1" applyFont="1" applyFill="1" applyBorder="1"/>
    <xf numFmtId="1" fontId="43" fillId="68" borderId="10" xfId="400" applyNumberFormat="1" applyFont="1" applyFill="1" applyBorder="1" applyAlignment="1">
      <alignment horizontal="center" vertical="center"/>
    </xf>
    <xf numFmtId="1" fontId="128" fillId="68" borderId="10" xfId="0" applyNumberFormat="1" applyFont="1" applyFill="1" applyBorder="1" applyAlignment="1">
      <alignment horizontal="right"/>
    </xf>
    <xf numFmtId="0" fontId="128" fillId="68" borderId="10" xfId="0" applyFont="1" applyFill="1" applyBorder="1"/>
    <xf numFmtId="2" fontId="128" fillId="68" borderId="10" xfId="0" applyNumberFormat="1" applyFont="1" applyFill="1" applyBorder="1"/>
    <xf numFmtId="9" fontId="44" fillId="68" borderId="10" xfId="0" applyNumberFormat="1" applyFont="1" applyFill="1" applyBorder="1"/>
    <xf numFmtId="43" fontId="44" fillId="68" borderId="0" xfId="0" applyNumberFormat="1" applyFont="1" applyFill="1" applyBorder="1" applyAlignment="1">
      <alignment horizontal="center"/>
    </xf>
    <xf numFmtId="1" fontId="43" fillId="60" borderId="0" xfId="398" applyNumberFormat="1" applyFont="1" applyFill="1" applyBorder="1" applyAlignment="1">
      <alignment horizontal="center" vertical="center" wrapText="1"/>
    </xf>
    <xf numFmtId="0" fontId="128" fillId="71" borderId="0" xfId="0" applyFont="1" applyFill="1" applyAlignment="1">
      <alignment horizontal="center"/>
    </xf>
    <xf numFmtId="2" fontId="128" fillId="71" borderId="0" xfId="0" applyNumberFormat="1" applyFont="1" applyFill="1" applyAlignment="1">
      <alignment horizontal="center"/>
    </xf>
    <xf numFmtId="0" fontId="0" fillId="71" borderId="0" xfId="0" applyFill="1"/>
    <xf numFmtId="1" fontId="43" fillId="68" borderId="10" xfId="402" applyNumberFormat="1" applyFont="1" applyFill="1" applyBorder="1" applyAlignment="1">
      <alignment horizontal="center" vertical="center"/>
    </xf>
    <xf numFmtId="49" fontId="128" fillId="68" borderId="10" xfId="0" applyNumberFormat="1" applyFont="1" applyFill="1" applyBorder="1" applyAlignment="1">
      <alignment horizontal="center"/>
    </xf>
    <xf numFmtId="0" fontId="0" fillId="68" borderId="0" xfId="0" applyFill="1" applyBorder="1"/>
    <xf numFmtId="1" fontId="43" fillId="60" borderId="10" xfId="0" applyNumberFormat="1" applyFont="1" applyFill="1" applyBorder="1" applyAlignment="1">
      <alignment horizontal="center" wrapText="1" readingOrder="1"/>
    </xf>
    <xf numFmtId="174" fontId="44" fillId="60" borderId="10" xfId="0" applyNumberFormat="1" applyFont="1" applyFill="1" applyBorder="1" applyAlignment="1">
      <alignment horizontal="center"/>
    </xf>
    <xf numFmtId="0" fontId="43" fillId="68" borderId="10" xfId="400" applyFont="1" applyFill="1" applyBorder="1" applyAlignment="1">
      <alignment horizontal="center"/>
    </xf>
    <xf numFmtId="0" fontId="0" fillId="0" borderId="31" xfId="0" applyBorder="1"/>
    <xf numFmtId="0" fontId="79" fillId="61" borderId="10" xfId="0" applyFont="1" applyFill="1" applyBorder="1"/>
    <xf numFmtId="165" fontId="63" fillId="0" borderId="10" xfId="292" applyFont="1" applyBorder="1"/>
    <xf numFmtId="0" fontId="0" fillId="0" borderId="15" xfId="0" applyBorder="1"/>
    <xf numFmtId="165" fontId="63" fillId="0" borderId="15" xfId="292" applyFont="1" applyBorder="1"/>
    <xf numFmtId="0" fontId="139" fillId="61" borderId="32" xfId="0" applyFont="1" applyFill="1" applyBorder="1"/>
    <xf numFmtId="0" fontId="139" fillId="61" borderId="33" xfId="0" applyFont="1" applyFill="1" applyBorder="1"/>
    <xf numFmtId="165" fontId="139" fillId="61" borderId="34" xfId="0" applyNumberFormat="1" applyFont="1" applyFill="1" applyBorder="1"/>
    <xf numFmtId="0" fontId="79" fillId="0" borderId="0" xfId="0" applyFont="1" applyAlignment="1">
      <alignment horizontal="center"/>
    </xf>
    <xf numFmtId="43" fontId="130" fillId="0" borderId="31" xfId="0" applyNumberFormat="1" applyFont="1" applyBorder="1"/>
    <xf numFmtId="165" fontId="79" fillId="0" borderId="35" xfId="0" applyNumberFormat="1" applyFont="1" applyBorder="1"/>
    <xf numFmtId="165" fontId="79" fillId="0" borderId="10" xfId="292" applyFont="1" applyBorder="1"/>
    <xf numFmtId="0" fontId="79" fillId="0" borderId="15" xfId="0" applyFont="1" applyBorder="1"/>
    <xf numFmtId="165" fontId="139" fillId="61" borderId="30" xfId="0" applyNumberFormat="1" applyFont="1" applyFill="1" applyBorder="1"/>
    <xf numFmtId="165" fontId="79" fillId="0" borderId="34" xfId="0" applyNumberFormat="1" applyFont="1" applyBorder="1"/>
    <xf numFmtId="165" fontId="63" fillId="0" borderId="10" xfId="292" applyFont="1" applyBorder="1"/>
    <xf numFmtId="165" fontId="63" fillId="60" borderId="10" xfId="292" applyFont="1" applyFill="1" applyBorder="1"/>
    <xf numFmtId="0" fontId="0" fillId="0" borderId="13" xfId="0" applyBorder="1"/>
    <xf numFmtId="165" fontId="63" fillId="60" borderId="14" xfId="292" applyFont="1" applyFill="1" applyBorder="1"/>
    <xf numFmtId="165" fontId="63" fillId="60" borderId="15" xfId="292" applyFont="1" applyFill="1" applyBorder="1"/>
    <xf numFmtId="165" fontId="63" fillId="60" borderId="11" xfId="292" applyFont="1" applyFill="1" applyBorder="1"/>
    <xf numFmtId="0" fontId="0" fillId="60" borderId="15" xfId="0" applyFill="1" applyBorder="1"/>
    <xf numFmtId="165" fontId="100" fillId="61" borderId="30" xfId="292" applyFont="1" applyFill="1" applyBorder="1"/>
    <xf numFmtId="43" fontId="44" fillId="68" borderId="11" xfId="0" applyNumberFormat="1" applyFont="1" applyFill="1" applyBorder="1"/>
    <xf numFmtId="43" fontId="128" fillId="60" borderId="16" xfId="0" applyNumberFormat="1" applyFont="1" applyFill="1" applyBorder="1"/>
    <xf numFmtId="1" fontId="43" fillId="60" borderId="15" xfId="400" applyNumberFormat="1" applyFont="1" applyFill="1" applyBorder="1" applyAlignment="1">
      <alignment horizontal="center" vertical="center"/>
    </xf>
    <xf numFmtId="168" fontId="44" fillId="60" borderId="15" xfId="0" applyNumberFormat="1" applyFont="1" applyFill="1" applyBorder="1" applyAlignment="1">
      <alignment horizontal="center"/>
    </xf>
    <xf numFmtId="0" fontId="44" fillId="60" borderId="10" xfId="398" applyFont="1" applyFill="1" applyBorder="1" applyAlignment="1">
      <alignment horizontal="center" vertical="center"/>
    </xf>
    <xf numFmtId="0" fontId="43" fillId="68" borderId="10" xfId="403" applyFont="1" applyFill="1" applyBorder="1" applyAlignment="1">
      <alignment horizontal="center" vertical="center"/>
    </xf>
    <xf numFmtId="43" fontId="48" fillId="61" borderId="13" xfId="0" applyNumberFormat="1" applyFont="1" applyFill="1" applyBorder="1"/>
    <xf numFmtId="2" fontId="128" fillId="60" borderId="15" xfId="0" applyNumberFormat="1" applyFont="1" applyFill="1" applyBorder="1"/>
    <xf numFmtId="175" fontId="43" fillId="60" borderId="10" xfId="400" applyNumberFormat="1" applyFont="1" applyFill="1" applyBorder="1" applyAlignment="1">
      <alignment horizontal="center"/>
    </xf>
    <xf numFmtId="0" fontId="43" fillId="60" borderId="10" xfId="145" applyFont="1" applyFill="1" applyBorder="1" applyAlignment="1">
      <alignment horizontal="center"/>
    </xf>
    <xf numFmtId="14" fontId="43" fillId="60" borderId="11" xfId="145" applyNumberFormat="1" applyFont="1" applyFill="1" applyBorder="1" applyAlignment="1">
      <alignment horizontal="center"/>
    </xf>
    <xf numFmtId="14" fontId="43" fillId="60" borderId="10" xfId="145" applyNumberFormat="1" applyFont="1" applyFill="1" applyBorder="1" applyAlignment="1">
      <alignment horizontal="center"/>
    </xf>
    <xf numFmtId="0" fontId="43" fillId="60" borderId="13" xfId="145" applyFont="1" applyFill="1" applyBorder="1" applyAlignment="1">
      <alignment horizontal="center"/>
    </xf>
    <xf numFmtId="0" fontId="43" fillId="60" borderId="10" xfId="145" applyFont="1" applyFill="1" applyBorder="1"/>
    <xf numFmtId="0" fontId="43" fillId="60" borderId="10" xfId="145" applyFont="1" applyFill="1" applyBorder="1" applyAlignment="1">
      <alignment horizontal="left"/>
    </xf>
    <xf numFmtId="43" fontId="43" fillId="60" borderId="10" xfId="145" applyNumberFormat="1" applyFont="1" applyFill="1" applyBorder="1" applyAlignment="1">
      <alignment horizontal="right"/>
    </xf>
    <xf numFmtId="43" fontId="43" fillId="60" borderId="10" xfId="145" applyNumberFormat="1" applyFont="1" applyFill="1" applyBorder="1"/>
    <xf numFmtId="43" fontId="43" fillId="60" borderId="11" xfId="145" applyNumberFormat="1" applyFont="1" applyFill="1" applyBorder="1"/>
    <xf numFmtId="43" fontId="43" fillId="60" borderId="13" xfId="145" applyNumberFormat="1" applyFont="1" applyFill="1" applyBorder="1"/>
    <xf numFmtId="1" fontId="43" fillId="60" borderId="10" xfId="145" applyNumberFormat="1" applyFont="1" applyFill="1" applyBorder="1" applyAlignment="1">
      <alignment horizontal="center" vertical="center"/>
    </xf>
    <xf numFmtId="2" fontId="43" fillId="60" borderId="10" xfId="145" applyNumberFormat="1" applyFont="1" applyFill="1" applyBorder="1" applyAlignment="1">
      <alignment horizontal="right"/>
    </xf>
    <xf numFmtId="168" fontId="43" fillId="60" borderId="10" xfId="145" applyNumberFormat="1" applyFont="1" applyFill="1" applyBorder="1" applyAlignment="1">
      <alignment horizontal="center"/>
    </xf>
    <xf numFmtId="4" fontId="47" fillId="60" borderId="10" xfId="410" applyNumberFormat="1" applyFont="1" applyFill="1" applyBorder="1" applyAlignment="1">
      <alignment horizontal="center"/>
    </xf>
    <xf numFmtId="3" fontId="43" fillId="60" borderId="10" xfId="410" applyNumberFormat="1" applyFont="1" applyFill="1" applyBorder="1" applyAlignment="1">
      <alignment horizontal="center"/>
    </xf>
    <xf numFmtId="14" fontId="43" fillId="60" borderId="10" xfId="410" applyNumberFormat="1" applyFont="1" applyFill="1" applyBorder="1" applyAlignment="1">
      <alignment horizontal="center"/>
    </xf>
    <xf numFmtId="4" fontId="43" fillId="60" borderId="10" xfId="410" applyNumberFormat="1" applyFont="1" applyFill="1" applyBorder="1" applyAlignment="1">
      <alignment horizontal="left"/>
    </xf>
    <xf numFmtId="43" fontId="43" fillId="60" borderId="10" xfId="410" applyNumberFormat="1" applyFont="1" applyFill="1" applyBorder="1" applyAlignment="1">
      <alignment horizontal="left"/>
    </xf>
    <xf numFmtId="43" fontId="63" fillId="60" borderId="0" xfId="298" applyFont="1" applyFill="1" applyBorder="1"/>
    <xf numFmtId="43" fontId="43" fillId="60" borderId="10" xfId="410" applyNumberFormat="1" applyFont="1" applyFill="1" applyBorder="1" applyAlignment="1"/>
    <xf numFmtId="1" fontId="43" fillId="60" borderId="10" xfId="145" applyNumberFormat="1" applyFont="1" applyFill="1" applyBorder="1" applyAlignment="1">
      <alignment horizontal="center"/>
    </xf>
    <xf numFmtId="0" fontId="45" fillId="60" borderId="10" xfId="410" applyNumberFormat="1" applyFont="1" applyFill="1" applyBorder="1" applyAlignment="1">
      <alignment horizontal="center"/>
    </xf>
    <xf numFmtId="4" fontId="45" fillId="60" borderId="10" xfId="410" applyNumberFormat="1" applyFont="1" applyFill="1" applyBorder="1" applyAlignment="1">
      <alignment horizontal="center"/>
    </xf>
    <xf numFmtId="43" fontId="44" fillId="60" borderId="10" xfId="410" applyNumberFormat="1" applyFont="1" applyFill="1" applyBorder="1" applyAlignment="1"/>
    <xf numFmtId="0" fontId="47" fillId="60" borderId="10" xfId="410" applyNumberFormat="1" applyFont="1" applyFill="1" applyBorder="1" applyAlignment="1">
      <alignment horizontal="center"/>
    </xf>
    <xf numFmtId="4" fontId="60" fillId="60" borderId="0" xfId="410" applyNumberFormat="1" applyFont="1" applyFill="1" applyBorder="1" applyAlignment="1">
      <alignment horizontal="center"/>
    </xf>
    <xf numFmtId="43" fontId="47" fillId="60" borderId="0" xfId="410" applyNumberFormat="1" applyFont="1" applyFill="1" applyBorder="1" applyAlignment="1">
      <alignment horizontal="center"/>
    </xf>
    <xf numFmtId="4" fontId="5" fillId="60" borderId="0" xfId="410" applyNumberFormat="1" applyFont="1" applyFill="1" applyBorder="1" applyAlignment="1">
      <alignment horizontal="center"/>
    </xf>
    <xf numFmtId="43" fontId="49" fillId="60" borderId="0" xfId="410" applyNumberFormat="1" applyFont="1" applyFill="1"/>
    <xf numFmtId="43" fontId="28" fillId="60" borderId="0" xfId="298" applyFont="1" applyFill="1" applyBorder="1"/>
    <xf numFmtId="43" fontId="29" fillId="60" borderId="0" xfId="298" applyFont="1" applyFill="1" applyBorder="1"/>
    <xf numFmtId="4" fontId="29" fillId="60" borderId="0" xfId="410" applyNumberFormat="1" applyFont="1" applyFill="1" applyBorder="1"/>
    <xf numFmtId="43" fontId="47" fillId="60" borderId="0" xfId="410" applyNumberFormat="1" applyFont="1" applyFill="1" applyBorder="1"/>
    <xf numFmtId="43" fontId="21" fillId="60" borderId="0" xfId="298" applyFont="1" applyFill="1" applyBorder="1"/>
    <xf numFmtId="4" fontId="21" fillId="60" borderId="0" xfId="410" applyNumberFormat="1" applyFont="1" applyFill="1" applyBorder="1"/>
    <xf numFmtId="43" fontId="43" fillId="60" borderId="0" xfId="410" applyNumberFormat="1" applyFont="1" applyFill="1" applyBorder="1"/>
    <xf numFmtId="4" fontId="21" fillId="60" borderId="0" xfId="410" applyNumberFormat="1" applyFont="1" applyFill="1"/>
    <xf numFmtId="4" fontId="5" fillId="60" borderId="0" xfId="410" applyNumberFormat="1" applyFont="1" applyFill="1" applyBorder="1"/>
    <xf numFmtId="4" fontId="5" fillId="60" borderId="0" xfId="410" applyNumberFormat="1" applyFont="1" applyFill="1" applyAlignment="1">
      <alignment horizontal="right"/>
    </xf>
    <xf numFmtId="4" fontId="36" fillId="60" borderId="0" xfId="410" applyNumberFormat="1" applyFont="1" applyFill="1" applyAlignment="1">
      <alignment horizontal="right"/>
    </xf>
    <xf numFmtId="4" fontId="28" fillId="60" borderId="0" xfId="410" applyNumberFormat="1" applyFont="1" applyFill="1" applyAlignment="1">
      <alignment horizontal="right"/>
    </xf>
    <xf numFmtId="4" fontId="51" fillId="60" borderId="29" xfId="410" applyNumberFormat="1" applyFont="1" applyFill="1" applyBorder="1" applyAlignment="1">
      <alignment horizontal="center"/>
    </xf>
    <xf numFmtId="1" fontId="44" fillId="68" borderId="10" xfId="400" applyNumberFormat="1" applyFont="1" applyFill="1" applyBorder="1" applyAlignment="1">
      <alignment horizontal="center" vertical="center"/>
    </xf>
    <xf numFmtId="0" fontId="44" fillId="60" borderId="14" xfId="0" applyFont="1" applyFill="1" applyBorder="1"/>
    <xf numFmtId="43" fontId="44" fillId="60" borderId="14" xfId="0" applyNumberFormat="1" applyFont="1" applyFill="1" applyBorder="1"/>
    <xf numFmtId="43" fontId="128" fillId="60" borderId="20" xfId="0" applyNumberFormat="1" applyFont="1" applyFill="1" applyBorder="1"/>
    <xf numFmtId="0" fontId="128" fillId="60" borderId="14" xfId="0" applyFont="1" applyFill="1" applyBorder="1"/>
    <xf numFmtId="14" fontId="128" fillId="68" borderId="11" xfId="0" applyNumberFormat="1" applyFont="1" applyFill="1" applyBorder="1" applyAlignment="1">
      <alignment horizontal="center"/>
    </xf>
    <xf numFmtId="0" fontId="128" fillId="68" borderId="13" xfId="0" applyFont="1" applyFill="1" applyBorder="1" applyAlignment="1">
      <alignment horizontal="center"/>
    </xf>
    <xf numFmtId="2" fontId="43" fillId="68" borderId="10" xfId="410" applyNumberFormat="1" applyFont="1" applyFill="1" applyBorder="1" applyAlignment="1">
      <alignment horizontal="right"/>
    </xf>
    <xf numFmtId="0" fontId="47" fillId="72" borderId="10" xfId="409" applyNumberFormat="1" applyFont="1" applyFill="1" applyBorder="1" applyAlignment="1">
      <alignment horizontal="center"/>
    </xf>
    <xf numFmtId="43" fontId="131" fillId="72" borderId="10" xfId="0" applyNumberFormat="1" applyFont="1" applyFill="1" applyBorder="1"/>
    <xf numFmtId="0" fontId="43" fillId="68" borderId="10" xfId="145" applyFont="1" applyFill="1" applyBorder="1" applyAlignment="1">
      <alignment horizontal="center"/>
    </xf>
    <xf numFmtId="14" fontId="43" fillId="68" borderId="11" xfId="145" applyNumberFormat="1" applyFont="1" applyFill="1" applyBorder="1" applyAlignment="1">
      <alignment horizontal="center"/>
    </xf>
    <xf numFmtId="14" fontId="43" fillId="68" borderId="10" xfId="145" applyNumberFormat="1" applyFont="1" applyFill="1" applyBorder="1" applyAlignment="1">
      <alignment horizontal="center"/>
    </xf>
    <xf numFmtId="0" fontId="43" fillId="68" borderId="13" xfId="145" applyFont="1" applyFill="1" applyBorder="1" applyAlignment="1">
      <alignment horizontal="center"/>
    </xf>
    <xf numFmtId="0" fontId="43" fillId="68" borderId="10" xfId="145" applyFont="1" applyFill="1" applyBorder="1"/>
    <xf numFmtId="0" fontId="43" fillId="68" borderId="10" xfId="145" applyFont="1" applyFill="1" applyBorder="1" applyAlignment="1">
      <alignment horizontal="left"/>
    </xf>
    <xf numFmtId="43" fontId="43" fillId="68" borderId="10" xfId="145" applyNumberFormat="1" applyFont="1" applyFill="1" applyBorder="1" applyAlignment="1">
      <alignment horizontal="right"/>
    </xf>
    <xf numFmtId="43" fontId="43" fillId="68" borderId="10" xfId="145" applyNumberFormat="1" applyFont="1" applyFill="1" applyBorder="1"/>
    <xf numFmtId="43" fontId="43" fillId="68" borderId="11" xfId="145" applyNumberFormat="1" applyFont="1" applyFill="1" applyBorder="1"/>
    <xf numFmtId="43" fontId="43" fillId="68" borderId="13" xfId="145" applyNumberFormat="1" applyFont="1" applyFill="1" applyBorder="1"/>
    <xf numFmtId="1" fontId="43" fillId="68" borderId="10" xfId="145" applyNumberFormat="1" applyFont="1" applyFill="1" applyBorder="1" applyAlignment="1">
      <alignment horizontal="center" vertical="center"/>
    </xf>
    <xf numFmtId="1" fontId="43" fillId="68" borderId="10" xfId="145" applyNumberFormat="1" applyFont="1" applyFill="1" applyBorder="1" applyAlignment="1">
      <alignment horizontal="center"/>
    </xf>
    <xf numFmtId="2" fontId="43" fillId="68" borderId="10" xfId="145" applyNumberFormat="1" applyFont="1" applyFill="1" applyBorder="1" applyAlignment="1">
      <alignment horizontal="right"/>
    </xf>
    <xf numFmtId="168" fontId="43" fillId="68" borderId="10" xfId="145" applyNumberFormat="1" applyFont="1" applyFill="1" applyBorder="1" applyAlignment="1">
      <alignment horizontal="center"/>
    </xf>
    <xf numFmtId="0" fontId="128" fillId="68" borderId="0" xfId="0" applyFont="1" applyFill="1"/>
    <xf numFmtId="43" fontId="128" fillId="68" borderId="10" xfId="0" applyNumberFormat="1" applyFont="1" applyFill="1" applyBorder="1" applyAlignment="1">
      <alignment horizontal="right"/>
    </xf>
    <xf numFmtId="168" fontId="44" fillId="68" borderId="10" xfId="0" applyNumberFormat="1" applyFont="1" applyFill="1" applyBorder="1" applyAlignment="1">
      <alignment horizontal="center"/>
    </xf>
    <xf numFmtId="2" fontId="43" fillId="68" borderId="10" xfId="409" applyNumberFormat="1" applyFont="1" applyFill="1" applyBorder="1" applyAlignment="1">
      <alignment horizontal="right"/>
    </xf>
    <xf numFmtId="0" fontId="43" fillId="68" borderId="10" xfId="402" applyFont="1" applyFill="1" applyBorder="1" applyAlignment="1">
      <alignment horizontal="center" vertical="center"/>
    </xf>
    <xf numFmtId="4" fontId="47" fillId="68" borderId="10" xfId="409" applyNumberFormat="1" applyFont="1" applyFill="1" applyBorder="1" applyAlignment="1">
      <alignment horizontal="center"/>
    </xf>
    <xf numFmtId="14" fontId="128" fillId="62" borderId="11" xfId="0" applyNumberFormat="1" applyFont="1" applyFill="1" applyBorder="1" applyAlignment="1">
      <alignment horizontal="center"/>
    </xf>
    <xf numFmtId="0" fontId="128" fillId="62" borderId="13" xfId="0" applyFont="1" applyFill="1" applyBorder="1" applyAlignment="1">
      <alignment horizontal="center"/>
    </xf>
    <xf numFmtId="0" fontId="128" fillId="62" borderId="10" xfId="0" applyFont="1" applyFill="1" applyBorder="1" applyAlignment="1">
      <alignment horizontal="left"/>
    </xf>
    <xf numFmtId="43" fontId="44" fillId="62" borderId="10" xfId="0" applyNumberFormat="1" applyFont="1" applyFill="1" applyBorder="1" applyAlignment="1">
      <alignment horizontal="right"/>
    </xf>
    <xf numFmtId="1" fontId="43" fillId="62" borderId="10" xfId="402" applyNumberFormat="1" applyFont="1" applyFill="1" applyBorder="1" applyAlignment="1">
      <alignment horizontal="center" vertical="center"/>
    </xf>
    <xf numFmtId="2" fontId="43" fillId="62" borderId="10" xfId="410" applyNumberFormat="1" applyFont="1" applyFill="1" applyBorder="1" applyAlignment="1">
      <alignment horizontal="right"/>
    </xf>
    <xf numFmtId="2" fontId="128" fillId="62" borderId="10" xfId="0" applyNumberFormat="1" applyFont="1" applyFill="1" applyBorder="1" applyAlignment="1">
      <alignment horizontal="center"/>
    </xf>
    <xf numFmtId="0" fontId="44" fillId="62" borderId="13" xfId="0" applyFont="1" applyFill="1" applyBorder="1" applyAlignment="1">
      <alignment horizontal="center"/>
    </xf>
    <xf numFmtId="14" fontId="44" fillId="62" borderId="12" xfId="0" applyNumberFormat="1" applyFont="1" applyFill="1" applyBorder="1" applyAlignment="1">
      <alignment horizontal="center"/>
    </xf>
    <xf numFmtId="0" fontId="44" fillId="62" borderId="13" xfId="0" applyFont="1" applyFill="1" applyBorder="1"/>
    <xf numFmtId="2" fontId="43" fillId="62" borderId="10" xfId="409" applyNumberFormat="1" applyFont="1" applyFill="1" applyBorder="1" applyAlignment="1">
      <alignment horizontal="right"/>
    </xf>
    <xf numFmtId="168" fontId="44" fillId="62" borderId="10" xfId="0" applyNumberFormat="1" applyFont="1" applyFill="1" applyBorder="1" applyAlignment="1">
      <alignment horizontal="center"/>
    </xf>
    <xf numFmtId="168" fontId="128" fillId="62" borderId="10" xfId="0" applyNumberFormat="1" applyFont="1" applyFill="1" applyBorder="1" applyAlignment="1">
      <alignment horizontal="center"/>
    </xf>
    <xf numFmtId="43" fontId="128" fillId="62" borderId="10" xfId="0" applyNumberFormat="1" applyFont="1" applyFill="1" applyBorder="1" applyAlignment="1">
      <alignment horizontal="right"/>
    </xf>
    <xf numFmtId="1" fontId="43" fillId="68" borderId="10" xfId="402" applyNumberFormat="1" applyFont="1" applyFill="1" applyBorder="1" applyAlignment="1">
      <alignment horizontal="center"/>
    </xf>
    <xf numFmtId="0" fontId="43" fillId="62" borderId="10" xfId="145" applyFont="1" applyFill="1" applyBorder="1" applyAlignment="1">
      <alignment horizontal="center"/>
    </xf>
    <xf numFmtId="14" fontId="43" fillId="62" borderId="11" xfId="145" applyNumberFormat="1" applyFont="1" applyFill="1" applyBorder="1" applyAlignment="1">
      <alignment horizontal="center"/>
    </xf>
    <xf numFmtId="14" fontId="43" fillId="62" borderId="10" xfId="145" applyNumberFormat="1" applyFont="1" applyFill="1" applyBorder="1" applyAlignment="1">
      <alignment horizontal="center"/>
    </xf>
    <xf numFmtId="0" fontId="43" fillId="62" borderId="13" xfId="145" applyFont="1" applyFill="1" applyBorder="1" applyAlignment="1">
      <alignment horizontal="center"/>
    </xf>
    <xf numFmtId="0" fontId="43" fillId="62" borderId="10" xfId="145" applyFont="1" applyFill="1" applyBorder="1"/>
    <xf numFmtId="0" fontId="43" fillId="62" borderId="10" xfId="145" applyFont="1" applyFill="1" applyBorder="1" applyAlignment="1">
      <alignment horizontal="left"/>
    </xf>
    <xf numFmtId="43" fontId="43" fillId="62" borderId="10" xfId="145" applyNumberFormat="1" applyFont="1" applyFill="1" applyBorder="1" applyAlignment="1">
      <alignment horizontal="right"/>
    </xf>
    <xf numFmtId="43" fontId="43" fillId="62" borderId="10" xfId="145" applyNumberFormat="1" applyFont="1" applyFill="1" applyBorder="1"/>
    <xf numFmtId="43" fontId="43" fillId="62" borderId="11" xfId="145" applyNumberFormat="1" applyFont="1" applyFill="1" applyBorder="1"/>
    <xf numFmtId="43" fontId="43" fillId="62" borderId="13" xfId="145" applyNumberFormat="1" applyFont="1" applyFill="1" applyBorder="1"/>
    <xf numFmtId="1" fontId="43" fillId="62" borderId="10" xfId="145" applyNumberFormat="1" applyFont="1" applyFill="1" applyBorder="1" applyAlignment="1">
      <alignment horizontal="center" vertical="center"/>
    </xf>
    <xf numFmtId="1" fontId="43" fillId="62" borderId="10" xfId="145" applyNumberFormat="1" applyFont="1" applyFill="1" applyBorder="1" applyAlignment="1">
      <alignment horizontal="center"/>
    </xf>
    <xf numFmtId="2" fontId="43" fillId="62" borderId="10" xfId="145" applyNumberFormat="1" applyFont="1" applyFill="1" applyBorder="1" applyAlignment="1">
      <alignment horizontal="right"/>
    </xf>
    <xf numFmtId="168" fontId="43" fillId="62" borderId="10" xfId="145" applyNumberFormat="1" applyFont="1" applyFill="1" applyBorder="1" applyAlignment="1">
      <alignment horizontal="center"/>
    </xf>
    <xf numFmtId="0" fontId="128" fillId="62" borderId="0" xfId="0" applyFont="1" applyFill="1"/>
    <xf numFmtId="169" fontId="43" fillId="62" borderId="10" xfId="403" applyNumberFormat="1" applyFont="1" applyFill="1" applyBorder="1" applyAlignment="1">
      <alignment horizontal="center" vertical="center"/>
    </xf>
    <xf numFmtId="49" fontId="43" fillId="62" borderId="10" xfId="0" applyNumberFormat="1" applyFont="1" applyFill="1" applyBorder="1" applyAlignment="1" applyProtection="1">
      <alignment horizontal="center" vertical="top" wrapText="1" readingOrder="1"/>
      <protection locked="0"/>
    </xf>
    <xf numFmtId="1" fontId="43" fillId="62" borderId="10" xfId="0" applyNumberFormat="1" applyFont="1" applyFill="1" applyBorder="1" applyAlignment="1">
      <alignment horizontal="center" vertical="center" wrapText="1"/>
    </xf>
    <xf numFmtId="0" fontId="43" fillId="68" borderId="10" xfId="398" applyFont="1" applyFill="1" applyBorder="1" applyAlignment="1">
      <alignment horizontal="center" vertical="center"/>
    </xf>
    <xf numFmtId="1" fontId="43" fillId="68" borderId="10" xfId="392" applyNumberFormat="1" applyFont="1" applyFill="1" applyBorder="1" applyAlignment="1">
      <alignment horizontal="center" wrapText="1"/>
    </xf>
    <xf numFmtId="43" fontId="44" fillId="68" borderId="13" xfId="0" applyNumberFormat="1" applyFont="1" applyFill="1" applyBorder="1"/>
    <xf numFmtId="49" fontId="44" fillId="68" borderId="10" xfId="0" applyNumberFormat="1" applyFont="1" applyFill="1" applyBorder="1" applyAlignment="1">
      <alignment horizontal="right"/>
    </xf>
    <xf numFmtId="2" fontId="44" fillId="68" borderId="10" xfId="0" applyNumberFormat="1" applyFont="1" applyFill="1" applyBorder="1"/>
    <xf numFmtId="43" fontId="44" fillId="68" borderId="0" xfId="0" applyNumberFormat="1" applyFont="1" applyFill="1" applyBorder="1"/>
    <xf numFmtId="0" fontId="98" fillId="68" borderId="0" xfId="0" applyFont="1" applyFill="1"/>
    <xf numFmtId="0" fontId="98" fillId="68" borderId="0" xfId="0" applyFont="1" applyFill="1" applyBorder="1"/>
    <xf numFmtId="0" fontId="44" fillId="68" borderId="10" xfId="0" applyFont="1" applyFill="1" applyBorder="1" applyAlignment="1">
      <alignment horizontal="left"/>
    </xf>
    <xf numFmtId="0" fontId="44" fillId="68" borderId="10" xfId="392" applyFont="1" applyFill="1" applyBorder="1" applyAlignment="1">
      <alignment horizontal="center" vertical="center" wrapText="1"/>
    </xf>
    <xf numFmtId="4" fontId="48" fillId="68" borderId="10" xfId="409" applyNumberFormat="1" applyFont="1" applyFill="1" applyBorder="1" applyAlignment="1">
      <alignment horizontal="center"/>
    </xf>
    <xf numFmtId="1" fontId="44" fillId="68" borderId="10" xfId="409" applyNumberFormat="1" applyFont="1" applyFill="1" applyBorder="1" applyAlignment="1">
      <alignment horizontal="left"/>
    </xf>
    <xf numFmtId="9" fontId="128" fillId="68" borderId="10" xfId="0" applyNumberFormat="1" applyFont="1" applyFill="1" applyBorder="1"/>
    <xf numFmtId="1" fontId="44" fillId="68" borderId="10" xfId="0" applyNumberFormat="1" applyFont="1" applyFill="1" applyBorder="1" applyAlignment="1">
      <alignment horizontal="right"/>
    </xf>
    <xf numFmtId="0" fontId="128" fillId="68" borderId="0" xfId="0" applyFont="1" applyFill="1" applyBorder="1"/>
    <xf numFmtId="43" fontId="44" fillId="60" borderId="21" xfId="0" applyNumberFormat="1" applyFont="1" applyFill="1" applyBorder="1" applyAlignment="1">
      <alignment horizontal="center"/>
    </xf>
    <xf numFmtId="0" fontId="0" fillId="60" borderId="21" xfId="0" applyFill="1" applyBorder="1"/>
    <xf numFmtId="0" fontId="0" fillId="60" borderId="12" xfId="0" applyFill="1" applyBorder="1"/>
    <xf numFmtId="14" fontId="44" fillId="62" borderId="11" xfId="0" applyNumberFormat="1" applyFont="1" applyFill="1" applyBorder="1" applyAlignment="1">
      <alignment horizontal="center"/>
    </xf>
    <xf numFmtId="9" fontId="128" fillId="62" borderId="10" xfId="0" applyNumberFormat="1" applyFont="1" applyFill="1" applyBorder="1"/>
    <xf numFmtId="0" fontId="44" fillId="68" borderId="13" xfId="0" applyFont="1" applyFill="1" applyBorder="1" applyAlignment="1">
      <alignment horizontal="center"/>
    </xf>
    <xf numFmtId="14" fontId="44" fillId="68" borderId="12" xfId="0" applyNumberFormat="1" applyFont="1" applyFill="1" applyBorder="1" applyAlignment="1">
      <alignment horizontal="center"/>
    </xf>
    <xf numFmtId="0" fontId="44" fillId="68" borderId="13" xfId="0" applyFont="1" applyFill="1" applyBorder="1"/>
    <xf numFmtId="49" fontId="43" fillId="68" borderId="15" xfId="0" applyNumberFormat="1" applyFont="1" applyFill="1" applyBorder="1" applyAlignment="1" applyProtection="1">
      <alignment horizontal="center" vertical="top" wrapText="1" readingOrder="1"/>
      <protection locked="0"/>
    </xf>
    <xf numFmtId="169" fontId="43" fillId="68" borderId="10" xfId="403" applyNumberFormat="1" applyFont="1" applyFill="1" applyBorder="1" applyAlignment="1">
      <alignment horizontal="center" vertical="center"/>
    </xf>
    <xf numFmtId="0" fontId="128" fillId="60" borderId="0" xfId="0" applyFont="1" applyFill="1" applyBorder="1" applyAlignment="1">
      <alignment horizontal="center"/>
    </xf>
    <xf numFmtId="43" fontId="128" fillId="60" borderId="0" xfId="0" applyNumberFormat="1" applyFont="1" applyFill="1" applyBorder="1" applyAlignment="1">
      <alignment horizontal="center"/>
    </xf>
    <xf numFmtId="0" fontId="93" fillId="60" borderId="0" xfId="0" applyFont="1" applyFill="1" applyAlignment="1">
      <alignment horizontal="center"/>
    </xf>
    <xf numFmtId="0" fontId="128" fillId="60" borderId="0" xfId="0" applyFont="1" applyFill="1" applyAlignment="1">
      <alignment horizontal="center"/>
    </xf>
    <xf numFmtId="0" fontId="132" fillId="60" borderId="0" xfId="0" applyFont="1" applyFill="1" applyAlignment="1">
      <alignment horizontal="center"/>
    </xf>
    <xf numFmtId="0" fontId="131" fillId="60" borderId="0" xfId="0" applyFont="1" applyFill="1" applyBorder="1" applyAlignment="1">
      <alignment horizontal="center"/>
    </xf>
    <xf numFmtId="0" fontId="129" fillId="60" borderId="21" xfId="0" applyFont="1" applyFill="1" applyBorder="1" applyAlignment="1">
      <alignment horizontal="center"/>
    </xf>
    <xf numFmtId="0" fontId="132" fillId="60" borderId="0" xfId="0" applyFont="1" applyFill="1" applyBorder="1" applyAlignment="1">
      <alignment horizontal="right"/>
    </xf>
    <xf numFmtId="0" fontId="0" fillId="60" borderId="0" xfId="0" applyFill="1" applyBorder="1" applyAlignment="1">
      <alignment horizontal="right"/>
    </xf>
    <xf numFmtId="0" fontId="54" fillId="60" borderId="0" xfId="0" applyFont="1" applyFill="1" applyBorder="1" applyAlignment="1">
      <alignment horizontal="right"/>
    </xf>
    <xf numFmtId="165" fontId="63" fillId="60" borderId="0" xfId="292" applyFont="1" applyFill="1" applyBorder="1" applyAlignment="1">
      <alignment horizontal="right"/>
    </xf>
    <xf numFmtId="43" fontId="63" fillId="60" borderId="0" xfId="293" applyFont="1" applyFill="1" applyBorder="1" applyAlignment="1">
      <alignment horizontal="right"/>
    </xf>
    <xf numFmtId="165" fontId="63" fillId="60" borderId="0" xfId="292" applyFont="1" applyFill="1" applyAlignment="1">
      <alignment horizontal="right"/>
    </xf>
    <xf numFmtId="165" fontId="63" fillId="60" borderId="0" xfId="292" applyFont="1" applyFill="1" applyBorder="1" applyAlignment="1">
      <alignment horizontal="right"/>
    </xf>
    <xf numFmtId="43" fontId="0" fillId="60" borderId="0" xfId="0" applyNumberFormat="1" applyFill="1" applyBorder="1" applyAlignment="1">
      <alignment horizontal="right"/>
    </xf>
    <xf numFmtId="165" fontId="63" fillId="73" borderId="0" xfId="205" applyNumberFormat="1" applyFont="1" applyFill="1" applyBorder="1" applyAlignment="1">
      <alignment horizontal="right"/>
    </xf>
    <xf numFmtId="43" fontId="0" fillId="73" borderId="0" xfId="0" applyNumberFormat="1" applyFill="1" applyBorder="1" applyAlignment="1">
      <alignment horizontal="right"/>
    </xf>
    <xf numFmtId="43" fontId="63" fillId="73" borderId="0" xfId="293" applyFont="1" applyFill="1" applyBorder="1" applyAlignment="1">
      <alignment horizontal="right"/>
    </xf>
    <xf numFmtId="165" fontId="98" fillId="60" borderId="0" xfId="292" applyFont="1" applyFill="1" applyBorder="1" applyAlignment="1">
      <alignment horizontal="right"/>
    </xf>
    <xf numFmtId="165" fontId="63" fillId="68" borderId="0" xfId="292" applyFont="1" applyFill="1" applyBorder="1" applyAlignment="1">
      <alignment horizontal="right"/>
    </xf>
    <xf numFmtId="165" fontId="63" fillId="62" borderId="0" xfId="292" applyFont="1" applyFill="1" applyAlignment="1">
      <alignment horizontal="right"/>
    </xf>
    <xf numFmtId="165" fontId="44" fillId="60" borderId="0" xfId="292" applyFont="1" applyFill="1" applyBorder="1" applyAlignment="1">
      <alignment horizontal="right"/>
    </xf>
    <xf numFmtId="165" fontId="0" fillId="73" borderId="0" xfId="0" applyNumberFormat="1" applyFill="1" applyBorder="1" applyAlignment="1">
      <alignment horizontal="right"/>
    </xf>
    <xf numFmtId="165" fontId="63" fillId="73" borderId="0" xfId="292" applyFont="1" applyFill="1" applyBorder="1" applyAlignment="1">
      <alignment horizontal="right"/>
    </xf>
    <xf numFmtId="0" fontId="0" fillId="60" borderId="11" xfId="0" applyFill="1" applyBorder="1"/>
    <xf numFmtId="0" fontId="0" fillId="71" borderId="0" xfId="0" applyFill="1" applyBorder="1"/>
    <xf numFmtId="43" fontId="44" fillId="60" borderId="15" xfId="0" applyNumberFormat="1" applyFont="1" applyFill="1" applyBorder="1" applyAlignment="1">
      <alignment horizontal="right"/>
    </xf>
    <xf numFmtId="9" fontId="44" fillId="60" borderId="15" xfId="0" applyNumberFormat="1" applyFont="1" applyFill="1" applyBorder="1"/>
    <xf numFmtId="43" fontId="44" fillId="60" borderId="15" xfId="0" applyNumberFormat="1" applyFont="1" applyFill="1" applyBorder="1" applyAlignment="1">
      <alignment horizontal="center"/>
    </xf>
    <xf numFmtId="0" fontId="0" fillId="60" borderId="17" xfId="0" applyFill="1" applyBorder="1"/>
    <xf numFmtId="0" fontId="43" fillId="60" borderId="10" xfId="147" applyFont="1" applyFill="1" applyBorder="1" applyAlignment="1">
      <alignment horizontal="left"/>
    </xf>
    <xf numFmtId="0" fontId="43" fillId="60" borderId="10" xfId="147" applyFont="1" applyFill="1" applyBorder="1"/>
    <xf numFmtId="0" fontId="43" fillId="60" borderId="10" xfId="147" applyFont="1" applyFill="1" applyBorder="1" applyAlignment="1">
      <alignment horizontal="center"/>
    </xf>
    <xf numFmtId="14" fontId="43" fillId="60" borderId="11" xfId="147" applyNumberFormat="1" applyFont="1" applyFill="1" applyBorder="1" applyAlignment="1">
      <alignment horizontal="center"/>
    </xf>
    <xf numFmtId="14" fontId="43" fillId="60" borderId="10" xfId="147" applyNumberFormat="1" applyFont="1" applyFill="1" applyBorder="1" applyAlignment="1">
      <alignment horizontal="center"/>
    </xf>
    <xf numFmtId="0" fontId="43" fillId="60" borderId="13" xfId="147" applyFont="1" applyFill="1" applyBorder="1" applyAlignment="1">
      <alignment horizontal="center"/>
    </xf>
    <xf numFmtId="43" fontId="43" fillId="60" borderId="10" xfId="147" applyNumberFormat="1" applyFont="1" applyFill="1" applyBorder="1" applyAlignment="1">
      <alignment horizontal="right"/>
    </xf>
    <xf numFmtId="43" fontId="43" fillId="60" borderId="10" xfId="147" applyNumberFormat="1" applyFont="1" applyFill="1" applyBorder="1"/>
    <xf numFmtId="43" fontId="43" fillId="60" borderId="11" xfId="147" applyNumberFormat="1" applyFont="1" applyFill="1" applyBorder="1"/>
    <xf numFmtId="43" fontId="43" fillId="60" borderId="13" xfId="147" applyNumberFormat="1" applyFont="1" applyFill="1" applyBorder="1"/>
    <xf numFmtId="43" fontId="128" fillId="60" borderId="15" xfId="0" applyNumberFormat="1" applyFont="1" applyFill="1" applyBorder="1" applyAlignment="1">
      <alignment horizontal="right"/>
    </xf>
    <xf numFmtId="2" fontId="43" fillId="60" borderId="15" xfId="410" applyNumberFormat="1" applyFont="1" applyFill="1" applyBorder="1" applyAlignment="1">
      <alignment horizontal="right"/>
    </xf>
    <xf numFmtId="43" fontId="48" fillId="60" borderId="14" xfId="0" applyNumberFormat="1" applyFont="1" applyFill="1" applyBorder="1"/>
    <xf numFmtId="0" fontId="128" fillId="60" borderId="16" xfId="0" applyFont="1" applyFill="1" applyBorder="1" applyAlignment="1">
      <alignment horizontal="center"/>
    </xf>
    <xf numFmtId="165" fontId="128" fillId="60" borderId="10" xfId="292" applyFont="1" applyFill="1" applyBorder="1"/>
    <xf numFmtId="43" fontId="131" fillId="60" borderId="15" xfId="0" applyNumberFormat="1" applyFont="1" applyFill="1" applyBorder="1"/>
    <xf numFmtId="1" fontId="128" fillId="60" borderId="15" xfId="0" applyNumberFormat="1" applyFont="1" applyFill="1" applyBorder="1" applyAlignment="1">
      <alignment horizontal="right"/>
    </xf>
    <xf numFmtId="43" fontId="44" fillId="60" borderId="11" xfId="0" applyNumberFormat="1" applyFont="1" applyFill="1" applyBorder="1" applyAlignment="1">
      <alignment horizontal="center"/>
    </xf>
    <xf numFmtId="0" fontId="0" fillId="60" borderId="13" xfId="0" applyFill="1" applyBorder="1"/>
    <xf numFmtId="4" fontId="45" fillId="74" borderId="10" xfId="410" applyNumberFormat="1" applyFont="1" applyFill="1" applyBorder="1" applyAlignment="1">
      <alignment horizontal="center" vertical="center" wrapText="1"/>
    </xf>
    <xf numFmtId="2" fontId="44" fillId="74" borderId="10" xfId="0" applyNumberFormat="1" applyFont="1" applyFill="1" applyBorder="1" applyAlignment="1">
      <alignment horizontal="center" vertical="center" wrapText="1"/>
    </xf>
    <xf numFmtId="0" fontId="0" fillId="74" borderId="0" xfId="0" applyFill="1" applyAlignment="1">
      <alignment horizontal="center" vertical="center" wrapText="1"/>
    </xf>
    <xf numFmtId="0" fontId="0" fillId="60" borderId="0" xfId="0" applyFill="1" applyBorder="1" applyAlignment="1">
      <alignment horizontal="center" vertical="center" wrapText="1"/>
    </xf>
    <xf numFmtId="0" fontId="0" fillId="74" borderId="0" xfId="0" applyFill="1" applyBorder="1" applyAlignment="1">
      <alignment horizontal="center" vertical="center" wrapText="1"/>
    </xf>
    <xf numFmtId="0" fontId="45" fillId="60" borderId="10" xfId="410" applyNumberFormat="1" applyFont="1" applyFill="1" applyBorder="1" applyAlignment="1">
      <alignment horizontal="center" vertical="center" wrapText="1"/>
    </xf>
    <xf numFmtId="4" fontId="45" fillId="74" borderId="11" xfId="410" applyNumberFormat="1" applyFont="1" applyFill="1" applyBorder="1" applyAlignment="1">
      <alignment horizontal="center" vertical="center" wrapText="1"/>
    </xf>
    <xf numFmtId="4" fontId="45" fillId="74" borderId="13" xfId="410" applyNumberFormat="1" applyFont="1" applyFill="1" applyBorder="1" applyAlignment="1">
      <alignment horizontal="center" vertical="center" wrapText="1"/>
    </xf>
    <xf numFmtId="4" fontId="45" fillId="74" borderId="10" xfId="410" applyNumberFormat="1" applyFont="1" applyFill="1" applyBorder="1" applyAlignment="1">
      <alignment horizontal="center" vertical="center"/>
    </xf>
    <xf numFmtId="164" fontId="45" fillId="74" borderId="10" xfId="410" applyNumberFormat="1" applyFont="1" applyFill="1" applyBorder="1" applyAlignment="1">
      <alignment horizontal="center" vertical="center" wrapText="1"/>
    </xf>
    <xf numFmtId="43" fontId="60" fillId="74" borderId="10" xfId="298" applyFont="1" applyFill="1" applyBorder="1" applyAlignment="1">
      <alignment horizontal="center" vertical="center" wrapText="1"/>
    </xf>
    <xf numFmtId="43" fontId="45" fillId="74" borderId="10" xfId="298" applyFont="1" applyFill="1" applyBorder="1" applyAlignment="1">
      <alignment horizontal="center" vertical="center" wrapText="1"/>
    </xf>
    <xf numFmtId="43" fontId="45" fillId="74" borderId="13" xfId="410" applyNumberFormat="1" applyFont="1" applyFill="1" applyBorder="1" applyAlignment="1">
      <alignment horizontal="center" vertical="center" wrapText="1"/>
    </xf>
    <xf numFmtId="43" fontId="140" fillId="74" borderId="13" xfId="410" applyNumberFormat="1" applyFont="1" applyFill="1" applyBorder="1" applyAlignment="1">
      <alignment horizontal="center" vertical="center" wrapText="1"/>
    </xf>
    <xf numFmtId="4" fontId="47" fillId="74" borderId="10" xfId="410" applyNumberFormat="1" applyFont="1" applyFill="1" applyBorder="1" applyAlignment="1">
      <alignment horizontal="center" vertical="center" wrapText="1"/>
    </xf>
    <xf numFmtId="2" fontId="43" fillId="74" borderId="10" xfId="410" applyNumberFormat="1" applyFont="1" applyFill="1" applyBorder="1" applyAlignment="1">
      <alignment horizontal="center" vertical="center" wrapText="1"/>
    </xf>
    <xf numFmtId="2" fontId="43" fillId="60" borderId="10" xfId="410" applyNumberFormat="1" applyFont="1" applyFill="1" applyBorder="1" applyAlignment="1">
      <alignment horizontal="center"/>
    </xf>
    <xf numFmtId="43" fontId="47" fillId="61" borderId="27" xfId="410" applyNumberFormat="1" applyFont="1" applyFill="1" applyBorder="1" applyAlignment="1">
      <alignment horizontal="center"/>
    </xf>
    <xf numFmtId="43" fontId="47" fillId="61" borderId="10" xfId="410" applyNumberFormat="1" applyFont="1" applyFill="1" applyBorder="1" applyAlignment="1">
      <alignment horizontal="center"/>
    </xf>
    <xf numFmtId="4" fontId="5" fillId="60" borderId="10" xfId="410" applyNumberFormat="1" applyFont="1" applyFill="1" applyBorder="1" applyAlignment="1">
      <alignment horizontal="center"/>
    </xf>
    <xf numFmtId="0" fontId="136" fillId="0" borderId="0" xfId="0" applyFont="1"/>
    <xf numFmtId="2" fontId="43" fillId="60" borderId="10" xfId="292" applyNumberFormat="1" applyFont="1" applyFill="1" applyBorder="1" applyAlignment="1">
      <alignment horizontal="right"/>
    </xf>
    <xf numFmtId="165" fontId="141" fillId="60" borderId="10" xfId="292" applyFont="1" applyFill="1" applyBorder="1"/>
    <xf numFmtId="0" fontId="43" fillId="60" borderId="17" xfId="0" applyFont="1" applyFill="1" applyBorder="1" applyAlignment="1" applyProtection="1">
      <alignment vertical="top" wrapText="1" readingOrder="1"/>
      <protection locked="0"/>
    </xf>
    <xf numFmtId="0" fontId="128" fillId="60" borderId="18" xfId="0" applyFont="1" applyFill="1" applyBorder="1" applyAlignment="1">
      <alignment horizontal="center"/>
    </xf>
    <xf numFmtId="0" fontId="0" fillId="60" borderId="10" xfId="0" applyFill="1" applyBorder="1"/>
    <xf numFmtId="0" fontId="0" fillId="62" borderId="0" xfId="0" applyFill="1"/>
    <xf numFmtId="43" fontId="128" fillId="62" borderId="11" xfId="0" applyNumberFormat="1" applyFont="1" applyFill="1" applyBorder="1"/>
    <xf numFmtId="0" fontId="44" fillId="62" borderId="10" xfId="0" applyFont="1" applyFill="1" applyBorder="1" applyAlignment="1">
      <alignment horizontal="center"/>
    </xf>
    <xf numFmtId="14" fontId="128" fillId="62" borderId="10" xfId="0" applyNumberFormat="1" applyFont="1" applyFill="1" applyBorder="1" applyAlignment="1">
      <alignment horizontal="center"/>
    </xf>
    <xf numFmtId="0" fontId="128" fillId="62" borderId="10" xfId="0" applyFont="1" applyFill="1" applyBorder="1" applyAlignment="1">
      <alignment horizontal="center"/>
    </xf>
    <xf numFmtId="0" fontId="128" fillId="62" borderId="10" xfId="0" applyFont="1" applyFill="1" applyBorder="1" applyAlignment="1">
      <alignment horizontal="left"/>
    </xf>
    <xf numFmtId="43" fontId="128" fillId="62" borderId="10" xfId="0" applyNumberFormat="1" applyFont="1" applyFill="1" applyBorder="1"/>
    <xf numFmtId="43" fontId="44" fillId="62" borderId="10" xfId="0" applyNumberFormat="1" applyFont="1" applyFill="1" applyBorder="1"/>
    <xf numFmtId="43" fontId="128" fillId="62" borderId="13" xfId="0" applyNumberFormat="1" applyFont="1" applyFill="1" applyBorder="1"/>
    <xf numFmtId="0" fontId="128" fillId="62" borderId="10" xfId="0" applyFont="1" applyFill="1" applyBorder="1"/>
    <xf numFmtId="43" fontId="44" fillId="62" borderId="0" xfId="0" applyNumberFormat="1" applyFont="1" applyFill="1" applyBorder="1" applyAlignment="1">
      <alignment horizontal="center"/>
    </xf>
    <xf numFmtId="0" fontId="128" fillId="60" borderId="10" xfId="0" applyFont="1" applyFill="1" applyBorder="1" applyAlignment="1">
      <alignment horizontal="center"/>
    </xf>
    <xf numFmtId="43" fontId="128" fillId="60" borderId="10" xfId="0" applyNumberFormat="1" applyFont="1" applyFill="1" applyBorder="1"/>
    <xf numFmtId="43" fontId="128" fillId="60" borderId="11" xfId="0" applyNumberFormat="1" applyFont="1" applyFill="1" applyBorder="1"/>
    <xf numFmtId="43" fontId="128" fillId="62" borderId="10" xfId="0" applyNumberFormat="1" applyFont="1" applyFill="1" applyBorder="1" applyAlignment="1">
      <alignment horizontal="right"/>
    </xf>
    <xf numFmtId="4" fontId="45" fillId="60" borderId="14" xfId="410" applyNumberFormat="1" applyFont="1" applyFill="1" applyBorder="1" applyAlignment="1">
      <alignment horizontal="center"/>
    </xf>
    <xf numFmtId="165" fontId="128" fillId="60" borderId="15" xfId="292" applyFont="1" applyFill="1" applyBorder="1"/>
    <xf numFmtId="43" fontId="128" fillId="62" borderId="17" xfId="0" applyNumberFormat="1" applyFont="1" applyFill="1" applyBorder="1"/>
    <xf numFmtId="43" fontId="129" fillId="60" borderId="0" xfId="0" applyNumberFormat="1" applyFont="1" applyFill="1" applyBorder="1" applyAlignment="1">
      <alignment horizontal="center"/>
    </xf>
    <xf numFmtId="0" fontId="84" fillId="60" borderId="0" xfId="0" applyFont="1" applyFill="1" applyAlignment="1">
      <alignment horizontal="center"/>
    </xf>
    <xf numFmtId="0" fontId="129" fillId="60" borderId="0" xfId="0" applyFont="1" applyFill="1" applyBorder="1" applyAlignment="1">
      <alignment horizontal="center"/>
    </xf>
    <xf numFmtId="0" fontId="128" fillId="60" borderId="0" xfId="0" applyFont="1" applyFill="1" applyAlignment="1">
      <alignment horizontal="center"/>
    </xf>
    <xf numFmtId="0" fontId="48" fillId="60" borderId="10" xfId="0" applyFont="1" applyFill="1" applyBorder="1" applyAlignment="1">
      <alignment horizontal="left"/>
    </xf>
    <xf numFmtId="0" fontId="1" fillId="60" borderId="0" xfId="0" applyFont="1" applyFill="1" applyAlignment="1">
      <alignment horizontal="center"/>
    </xf>
    <xf numFmtId="0" fontId="129" fillId="60" borderId="21" xfId="0" applyFont="1" applyFill="1" applyBorder="1" applyAlignment="1">
      <alignment horizontal="center"/>
    </xf>
    <xf numFmtId="165" fontId="142" fillId="60" borderId="10" xfId="292" applyFont="1" applyFill="1" applyBorder="1"/>
    <xf numFmtId="9" fontId="128" fillId="60" borderId="0" xfId="0" applyNumberFormat="1" applyFont="1" applyFill="1" applyBorder="1"/>
    <xf numFmtId="0" fontId="128" fillId="61" borderId="10" xfId="0" applyFont="1" applyFill="1" applyBorder="1" applyAlignment="1">
      <alignment horizontal="center"/>
    </xf>
    <xf numFmtId="0" fontId="128" fillId="75" borderId="10" xfId="0" applyFont="1" applyFill="1" applyBorder="1" applyAlignment="1">
      <alignment horizontal="center"/>
    </xf>
    <xf numFmtId="0" fontId="47" fillId="75" borderId="10" xfId="410" applyNumberFormat="1" applyFont="1" applyFill="1" applyBorder="1" applyAlignment="1">
      <alignment horizontal="center"/>
    </xf>
    <xf numFmtId="43" fontId="47" fillId="75" borderId="10" xfId="410" applyNumberFormat="1" applyFont="1" applyFill="1" applyBorder="1" applyAlignment="1">
      <alignment horizontal="center"/>
    </xf>
    <xf numFmtId="43" fontId="131" fillId="75" borderId="10" xfId="0" applyNumberFormat="1" applyFont="1" applyFill="1" applyBorder="1"/>
    <xf numFmtId="0" fontId="47" fillId="75" borderId="10" xfId="410" applyNumberFormat="1" applyFont="1" applyFill="1" applyBorder="1" applyAlignment="1">
      <alignment horizontal="center" vertical="center" wrapText="1"/>
    </xf>
    <xf numFmtId="4" fontId="47" fillId="75" borderId="10" xfId="410" applyNumberFormat="1" applyFont="1" applyFill="1" applyBorder="1" applyAlignment="1">
      <alignment horizontal="center" vertical="center" wrapText="1"/>
    </xf>
    <xf numFmtId="4" fontId="47" fillId="75" borderId="10" xfId="410" applyNumberFormat="1" applyFont="1" applyFill="1" applyBorder="1" applyAlignment="1">
      <alignment horizontal="center" vertical="center"/>
    </xf>
    <xf numFmtId="164" fontId="47" fillId="75" borderId="10" xfId="410" applyNumberFormat="1" applyFont="1" applyFill="1" applyBorder="1" applyAlignment="1">
      <alignment horizontal="center" vertical="center" wrapText="1"/>
    </xf>
    <xf numFmtId="43" fontId="48" fillId="75" borderId="10" xfId="298" applyFont="1" applyFill="1" applyBorder="1" applyAlignment="1">
      <alignment horizontal="center" vertical="center" wrapText="1"/>
    </xf>
    <xf numFmtId="43" fontId="47" fillId="75" borderId="10" xfId="298" applyFont="1" applyFill="1" applyBorder="1" applyAlignment="1">
      <alignment horizontal="center" vertical="center" wrapText="1"/>
    </xf>
    <xf numFmtId="0" fontId="128" fillId="60" borderId="0" xfId="0" applyFont="1" applyFill="1" applyAlignment="1">
      <alignment horizontal="center" vertical="center" wrapText="1"/>
    </xf>
    <xf numFmtId="0" fontId="128" fillId="60" borderId="0" xfId="0" applyFont="1" applyFill="1" applyBorder="1" applyAlignment="1">
      <alignment horizontal="center" vertical="center" wrapText="1"/>
    </xf>
    <xf numFmtId="0" fontId="44" fillId="75" borderId="10" xfId="0" applyFont="1" applyFill="1" applyBorder="1" applyAlignment="1">
      <alignment horizontal="center"/>
    </xf>
    <xf numFmtId="0" fontId="48" fillId="60" borderId="10" xfId="0" applyFont="1" applyFill="1" applyBorder="1" applyAlignment="1"/>
    <xf numFmtId="43" fontId="47" fillId="75" borderId="10" xfId="410" applyNumberFormat="1" applyFont="1" applyFill="1" applyBorder="1" applyAlignment="1">
      <alignment horizontal="center" vertical="center" wrapText="1"/>
    </xf>
    <xf numFmtId="43" fontId="48" fillId="75" borderId="10" xfId="0" applyNumberFormat="1" applyFont="1" applyFill="1" applyBorder="1"/>
    <xf numFmtId="0" fontId="0" fillId="60" borderId="0" xfId="0" applyFill="1" applyAlignment="1">
      <alignment horizontal="center"/>
    </xf>
    <xf numFmtId="0" fontId="1" fillId="60" borderId="0" xfId="0" applyFont="1" applyFill="1" applyAlignment="1">
      <alignment horizontal="center"/>
    </xf>
    <xf numFmtId="43" fontId="48" fillId="61" borderId="10" xfId="0" applyNumberFormat="1" applyFont="1" applyFill="1" applyBorder="1"/>
    <xf numFmtId="43" fontId="128" fillId="60" borderId="12" xfId="0" applyNumberFormat="1" applyFont="1" applyFill="1" applyBorder="1"/>
    <xf numFmtId="43" fontId="60" fillId="60" borderId="10" xfId="293" applyFont="1" applyFill="1" applyBorder="1" applyAlignment="1">
      <alignment horizontal="center" wrapText="1"/>
    </xf>
    <xf numFmtId="0" fontId="129" fillId="0" borderId="0" xfId="0" applyFont="1" applyAlignment="1">
      <alignment horizontal="center"/>
    </xf>
    <xf numFmtId="165" fontId="130" fillId="0" borderId="36" xfId="292" applyFont="1" applyBorder="1"/>
    <xf numFmtId="43" fontId="130" fillId="0" borderId="36" xfId="0" applyNumberFormat="1" applyFont="1" applyBorder="1"/>
    <xf numFmtId="1" fontId="43" fillId="60" borderId="15" xfId="402" applyNumberFormat="1" applyFont="1" applyFill="1" applyBorder="1" applyAlignment="1">
      <alignment horizontal="center" vertical="center"/>
    </xf>
    <xf numFmtId="0" fontId="129" fillId="0" borderId="0" xfId="0" applyFont="1" applyAlignment="1">
      <alignment horizontal="center"/>
    </xf>
    <xf numFmtId="43" fontId="129" fillId="60" borderId="0" xfId="0" applyNumberFormat="1" applyFont="1" applyFill="1" applyBorder="1" applyAlignment="1"/>
    <xf numFmtId="165" fontId="128" fillId="60" borderId="0" xfId="292" applyFont="1" applyFill="1"/>
    <xf numFmtId="0" fontId="0" fillId="62" borderId="0" xfId="0" applyFill="1" applyBorder="1"/>
    <xf numFmtId="0" fontId="52" fillId="24" borderId="30" xfId="398" applyFont="1" applyFill="1" applyBorder="1" applyAlignment="1">
      <alignment horizontal="center"/>
    </xf>
    <xf numFmtId="14" fontId="36" fillId="0" borderId="29" xfId="398" applyNumberFormat="1" applyFont="1" applyBorder="1"/>
    <xf numFmtId="14" fontId="36" fillId="0" borderId="30" xfId="398" applyNumberFormat="1" applyFont="1" applyBorder="1"/>
    <xf numFmtId="4" fontId="49" fillId="60" borderId="0" xfId="410" applyNumberFormat="1" applyFont="1" applyFill="1" applyAlignment="1">
      <alignment horizontal="right" wrapText="1"/>
    </xf>
    <xf numFmtId="4" fontId="36" fillId="60" borderId="0" xfId="398" applyNumberFormat="1" applyFont="1" applyFill="1" applyAlignment="1">
      <alignment horizontal="right" wrapText="1"/>
    </xf>
    <xf numFmtId="165" fontId="63" fillId="60" borderId="0" xfId="292" applyFont="1" applyFill="1" applyAlignment="1">
      <alignment horizontal="right" wrapText="1"/>
    </xf>
    <xf numFmtId="4" fontId="136" fillId="60" borderId="0" xfId="0" applyNumberFormat="1" applyFont="1" applyFill="1" applyAlignment="1">
      <alignment horizontal="right" wrapText="1"/>
    </xf>
    <xf numFmtId="4" fontId="51" fillId="60" borderId="12" xfId="410" applyNumberFormat="1" applyFont="1" applyFill="1" applyBorder="1" applyAlignment="1">
      <alignment horizontal="right" wrapText="1"/>
    </xf>
    <xf numFmtId="4" fontId="51" fillId="60" borderId="25" xfId="410" applyNumberFormat="1" applyFont="1" applyFill="1" applyBorder="1" applyAlignment="1">
      <alignment horizontal="right" wrapText="1"/>
    </xf>
    <xf numFmtId="4" fontId="0" fillId="60" borderId="0" xfId="0" applyNumberFormat="1" applyFill="1" applyAlignment="1">
      <alignment horizontal="right" wrapText="1"/>
    </xf>
    <xf numFmtId="0" fontId="129" fillId="60" borderId="0" xfId="0" applyFont="1" applyFill="1" applyBorder="1" applyAlignment="1">
      <alignment horizontal="center"/>
    </xf>
    <xf numFmtId="0" fontId="128" fillId="60" borderId="0" xfId="0" applyFont="1" applyFill="1" applyAlignment="1">
      <alignment horizontal="center"/>
    </xf>
    <xf numFmtId="0" fontId="48" fillId="60" borderId="10" xfId="0" applyFont="1" applyFill="1" applyBorder="1" applyAlignment="1">
      <alignment horizontal="left"/>
    </xf>
    <xf numFmtId="4" fontId="47" fillId="75" borderId="10" xfId="410" applyNumberFormat="1" applyFont="1" applyFill="1" applyBorder="1" applyAlignment="1">
      <alignment horizontal="left" vertical="center"/>
    </xf>
    <xf numFmtId="43" fontId="79" fillId="61" borderId="10" xfId="0" applyNumberFormat="1" applyFont="1" applyFill="1" applyBorder="1"/>
    <xf numFmtId="0" fontId="139" fillId="60" borderId="21" xfId="0" applyFont="1" applyFill="1" applyBorder="1" applyAlignment="1">
      <alignment vertical="center"/>
    </xf>
    <xf numFmtId="0" fontId="79" fillId="71" borderId="10" xfId="0" applyFont="1" applyFill="1" applyBorder="1" applyAlignment="1">
      <alignment horizontal="center"/>
    </xf>
    <xf numFmtId="43" fontId="79" fillId="60" borderId="10" xfId="0" applyNumberFormat="1" applyFont="1" applyFill="1" applyBorder="1"/>
    <xf numFmtId="0" fontId="129" fillId="0" borderId="0" xfId="0" applyFont="1" applyAlignment="1">
      <alignment horizontal="center"/>
    </xf>
    <xf numFmtId="43" fontId="44" fillId="62" borderId="15" xfId="0" applyNumberFormat="1" applyFont="1" applyFill="1" applyBorder="1"/>
    <xf numFmtId="0" fontId="44" fillId="62" borderId="10" xfId="0" applyFont="1" applyFill="1" applyBorder="1" applyAlignment="1">
      <alignment horizontal="left"/>
    </xf>
    <xf numFmtId="43" fontId="128" fillId="62" borderId="15" xfId="0" applyNumberFormat="1" applyFont="1" applyFill="1" applyBorder="1"/>
    <xf numFmtId="1" fontId="43" fillId="62" borderId="15" xfId="400" applyNumberFormat="1" applyFont="1" applyFill="1" applyBorder="1" applyAlignment="1">
      <alignment horizontal="center" vertical="center"/>
    </xf>
    <xf numFmtId="2" fontId="43" fillId="62" borderId="15" xfId="410" applyNumberFormat="1" applyFont="1" applyFill="1" applyBorder="1" applyAlignment="1">
      <alignment horizontal="right"/>
    </xf>
    <xf numFmtId="168" fontId="44" fillId="62" borderId="15" xfId="0" applyNumberFormat="1" applyFont="1" applyFill="1" applyBorder="1" applyAlignment="1">
      <alignment horizontal="center"/>
    </xf>
    <xf numFmtId="0" fontId="44" fillId="62" borderId="13" xfId="0" applyFont="1" applyFill="1" applyBorder="1" applyAlignment="1">
      <alignment horizontal="left"/>
    </xf>
    <xf numFmtId="43" fontId="128" fillId="62" borderId="16" xfId="0" applyNumberFormat="1" applyFont="1" applyFill="1" applyBorder="1"/>
    <xf numFmtId="1" fontId="43" fillId="62" borderId="15" xfId="402" applyNumberFormat="1" applyFont="1" applyFill="1" applyBorder="1" applyAlignment="1">
      <alignment horizontal="center" vertical="center"/>
    </xf>
    <xf numFmtId="0" fontId="44" fillId="62" borderId="11" xfId="0" applyFont="1" applyFill="1" applyBorder="1" applyAlignment="1">
      <alignment horizontal="center"/>
    </xf>
    <xf numFmtId="0" fontId="43" fillId="62" borderId="10" xfId="0" applyFont="1" applyFill="1" applyBorder="1" applyAlignment="1" applyProtection="1">
      <alignment horizontal="center" vertical="top" wrapText="1" readingOrder="1"/>
      <protection locked="0"/>
    </xf>
    <xf numFmtId="0" fontId="43" fillId="62" borderId="10" xfId="0" applyFont="1" applyFill="1" applyBorder="1" applyAlignment="1" applyProtection="1">
      <alignment vertical="top" wrapText="1" readingOrder="1"/>
      <protection locked="0"/>
    </xf>
    <xf numFmtId="14" fontId="128" fillId="62" borderId="12" xfId="0" applyNumberFormat="1" applyFont="1" applyFill="1" applyBorder="1" applyAlignment="1">
      <alignment horizontal="center"/>
    </xf>
    <xf numFmtId="0" fontId="128" fillId="62" borderId="12" xfId="0" applyFont="1" applyFill="1" applyBorder="1" applyAlignment="1">
      <alignment horizontal="center"/>
    </xf>
    <xf numFmtId="49" fontId="43" fillId="62" borderId="10" xfId="0" applyNumberFormat="1" applyFont="1" applyFill="1" applyBorder="1" applyAlignment="1" applyProtection="1">
      <alignment horizontal="center" vertical="top" wrapText="1"/>
      <protection locked="0"/>
    </xf>
    <xf numFmtId="0" fontId="129" fillId="60" borderId="0" xfId="0" applyFont="1" applyFill="1" applyBorder="1" applyAlignment="1">
      <alignment horizontal="center"/>
    </xf>
    <xf numFmtId="0" fontId="128" fillId="60" borderId="0" xfId="0" applyFont="1" applyFill="1" applyAlignment="1">
      <alignment horizontal="center"/>
    </xf>
    <xf numFmtId="0" fontId="131" fillId="60" borderId="0" xfId="0" applyFont="1" applyFill="1" applyAlignment="1">
      <alignment horizontal="center"/>
    </xf>
    <xf numFmtId="0" fontId="130" fillId="60" borderId="0" xfId="0" applyFont="1" applyFill="1" applyBorder="1" applyAlignment="1">
      <alignment horizontal="center"/>
    </xf>
    <xf numFmtId="43" fontId="130" fillId="60" borderId="0" xfId="0" applyNumberFormat="1" applyFont="1" applyFill="1" applyBorder="1" applyAlignment="1">
      <alignment horizontal="center"/>
    </xf>
    <xf numFmtId="0" fontId="130" fillId="60" borderId="0" xfId="0" applyFont="1" applyFill="1" applyAlignment="1">
      <alignment horizontal="center"/>
    </xf>
    <xf numFmtId="0" fontId="129" fillId="0" borderId="0" xfId="0" applyFont="1" applyAlignment="1">
      <alignment horizontal="center"/>
    </xf>
    <xf numFmtId="0" fontId="129" fillId="60" borderId="0" xfId="0" applyFont="1" applyFill="1" applyBorder="1"/>
    <xf numFmtId="0" fontId="143" fillId="0" borderId="0" xfId="0" applyFont="1" applyAlignment="1">
      <alignment horizontal="center"/>
    </xf>
    <xf numFmtId="0" fontId="129" fillId="0" borderId="10" xfId="0" applyFont="1" applyBorder="1"/>
    <xf numFmtId="0" fontId="130" fillId="0" borderId="10" xfId="0" applyFont="1" applyBorder="1"/>
    <xf numFmtId="165" fontId="130" fillId="0" borderId="10" xfId="292" applyFont="1" applyBorder="1"/>
    <xf numFmtId="43" fontId="130" fillId="0" borderId="10" xfId="0" applyNumberFormat="1" applyFont="1" applyBorder="1"/>
    <xf numFmtId="43" fontId="129" fillId="0" borderId="10" xfId="0" applyNumberFormat="1" applyFont="1" applyBorder="1"/>
    <xf numFmtId="0" fontId="129" fillId="76" borderId="10" xfId="0" applyFont="1" applyFill="1" applyBorder="1"/>
    <xf numFmtId="0" fontId="129" fillId="76" borderId="10" xfId="0" applyFont="1" applyFill="1" applyBorder="1" applyAlignment="1">
      <alignment horizontal="center"/>
    </xf>
    <xf numFmtId="0" fontId="129" fillId="71" borderId="10" xfId="0" applyFont="1" applyFill="1" applyBorder="1"/>
    <xf numFmtId="43" fontId="128" fillId="0" borderId="10" xfId="0" applyNumberFormat="1" applyFont="1" applyBorder="1"/>
    <xf numFmtId="43" fontId="131" fillId="0" borderId="10" xfId="0" applyNumberFormat="1" applyFont="1" applyBorder="1"/>
    <xf numFmtId="43" fontId="138" fillId="60" borderId="10" xfId="0" applyNumberFormat="1" applyFont="1" applyFill="1" applyBorder="1"/>
    <xf numFmtId="0" fontId="138" fillId="60" borderId="10" xfId="0" applyFont="1" applyFill="1" applyBorder="1" applyAlignment="1">
      <alignment horizontal="center"/>
    </xf>
    <xf numFmtId="14" fontId="138" fillId="60" borderId="10" xfId="0" applyNumberFormat="1" applyFont="1" applyFill="1" applyBorder="1" applyAlignment="1">
      <alignment horizontal="center"/>
    </xf>
    <xf numFmtId="0" fontId="56" fillId="60" borderId="10" xfId="0" applyFont="1" applyFill="1" applyBorder="1" applyAlignment="1" applyProtection="1">
      <alignment vertical="top" wrapText="1" readingOrder="1"/>
      <protection locked="0"/>
    </xf>
    <xf numFmtId="14" fontId="138" fillId="60" borderId="12" xfId="0" applyNumberFormat="1" applyFont="1" applyFill="1" applyBorder="1" applyAlignment="1">
      <alignment horizontal="center"/>
    </xf>
    <xf numFmtId="0" fontId="138" fillId="60" borderId="12" xfId="0" applyFont="1" applyFill="1" applyBorder="1" applyAlignment="1">
      <alignment horizontal="center"/>
    </xf>
    <xf numFmtId="43" fontId="54" fillId="60" borderId="10" xfId="0" applyNumberFormat="1" applyFont="1" applyFill="1" applyBorder="1" applyAlignment="1">
      <alignment horizontal="right"/>
    </xf>
    <xf numFmtId="14" fontId="54" fillId="60" borderId="10" xfId="0" applyNumberFormat="1" applyFont="1" applyFill="1" applyBorder="1" applyAlignment="1">
      <alignment horizontal="center"/>
    </xf>
    <xf numFmtId="14" fontId="54" fillId="60" borderId="12" xfId="0" applyNumberFormat="1" applyFont="1" applyFill="1" applyBorder="1" applyAlignment="1">
      <alignment horizontal="center"/>
    </xf>
    <xf numFmtId="43" fontId="54" fillId="60" borderId="14" xfId="0" applyNumberFormat="1" applyFont="1" applyFill="1" applyBorder="1"/>
    <xf numFmtId="0" fontId="48" fillId="60" borderId="13" xfId="0" applyFont="1" applyFill="1" applyBorder="1" applyAlignment="1">
      <alignment horizontal="center"/>
    </xf>
    <xf numFmtId="0" fontId="48" fillId="60" borderId="13" xfId="0" applyFont="1" applyFill="1" applyBorder="1" applyAlignment="1">
      <alignment horizontal="left"/>
    </xf>
    <xf numFmtId="4" fontId="47" fillId="60" borderId="12" xfId="410" applyNumberFormat="1" applyFont="1" applyFill="1" applyBorder="1" applyAlignment="1">
      <alignment horizontal="center"/>
    </xf>
    <xf numFmtId="0" fontId="129" fillId="60" borderId="0" xfId="0" applyFont="1" applyFill="1" applyBorder="1" applyAlignment="1">
      <alignment horizontal="center"/>
    </xf>
    <xf numFmtId="0" fontId="48" fillId="60" borderId="23" xfId="0" applyFont="1" applyFill="1" applyBorder="1" applyAlignment="1">
      <alignment horizontal="left"/>
    </xf>
    <xf numFmtId="0" fontId="131" fillId="60" borderId="13" xfId="0" applyFont="1" applyFill="1" applyBorder="1" applyAlignment="1">
      <alignment horizontal="center"/>
    </xf>
    <xf numFmtId="0" fontId="131" fillId="60" borderId="13" xfId="0" applyFont="1" applyFill="1" applyBorder="1" applyAlignment="1">
      <alignment horizontal="left"/>
    </xf>
    <xf numFmtId="0" fontId="131" fillId="60" borderId="0" xfId="0" applyFont="1" applyFill="1" applyAlignment="1">
      <alignment horizontal="center"/>
    </xf>
    <xf numFmtId="0" fontId="128" fillId="60" borderId="0" xfId="0" applyFont="1" applyFill="1" applyAlignment="1">
      <alignment horizontal="center"/>
    </xf>
    <xf numFmtId="0" fontId="132" fillId="60" borderId="0" xfId="0" applyFont="1" applyFill="1" applyAlignment="1">
      <alignment horizontal="center"/>
    </xf>
    <xf numFmtId="0" fontId="130" fillId="60" borderId="0" xfId="0" applyFont="1" applyFill="1" applyBorder="1" applyAlignment="1">
      <alignment horizontal="center"/>
    </xf>
    <xf numFmtId="0" fontId="130" fillId="60" borderId="0" xfId="0" applyFont="1" applyFill="1" applyAlignment="1">
      <alignment horizontal="center"/>
    </xf>
    <xf numFmtId="43" fontId="130" fillId="60" borderId="0" xfId="0" applyNumberFormat="1" applyFont="1" applyFill="1" applyBorder="1" applyAlignment="1">
      <alignment horizontal="center"/>
    </xf>
    <xf numFmtId="164" fontId="45" fillId="60" borderId="0" xfId="410" applyNumberFormat="1" applyFont="1" applyFill="1" applyBorder="1" applyAlignment="1">
      <alignment horizontal="center" wrapText="1"/>
    </xf>
    <xf numFmtId="4" fontId="45" fillId="60" borderId="0" xfId="410" applyNumberFormat="1" applyFont="1" applyFill="1" applyBorder="1" applyAlignment="1">
      <alignment horizontal="center" wrapText="1"/>
    </xf>
    <xf numFmtId="43" fontId="60" fillId="60" borderId="0" xfId="298" applyFont="1" applyFill="1" applyBorder="1" applyAlignment="1">
      <alignment horizontal="center"/>
    </xf>
    <xf numFmtId="43" fontId="45" fillId="60" borderId="0" xfId="298" applyFont="1" applyFill="1" applyBorder="1" applyAlignment="1">
      <alignment horizontal="center"/>
    </xf>
    <xf numFmtId="43" fontId="45" fillId="60" borderId="0" xfId="298" applyFont="1" applyFill="1" applyBorder="1" applyAlignment="1">
      <alignment horizontal="center" wrapText="1"/>
    </xf>
    <xf numFmtId="43" fontId="45" fillId="60" borderId="0" xfId="410" applyNumberFormat="1" applyFont="1" applyFill="1" applyBorder="1" applyAlignment="1">
      <alignment horizontal="center" wrapText="1"/>
    </xf>
    <xf numFmtId="4" fontId="47" fillId="60" borderId="0" xfId="410" applyNumberFormat="1" applyFont="1" applyFill="1" applyBorder="1" applyAlignment="1">
      <alignment horizontal="center"/>
    </xf>
    <xf numFmtId="49" fontId="44" fillId="60" borderId="0" xfId="0" applyNumberFormat="1" applyFont="1" applyFill="1" applyBorder="1" applyAlignment="1">
      <alignment horizontal="center" wrapText="1"/>
    </xf>
    <xf numFmtId="1" fontId="44" fillId="60" borderId="0" xfId="0" applyNumberFormat="1" applyFont="1" applyFill="1" applyBorder="1" applyAlignment="1">
      <alignment horizontal="right" wrapText="1"/>
    </xf>
    <xf numFmtId="164" fontId="45" fillId="60" borderId="14" xfId="410" applyNumberFormat="1" applyFont="1" applyFill="1" applyBorder="1" applyAlignment="1">
      <alignment horizontal="center" wrapText="1"/>
    </xf>
    <xf numFmtId="4" fontId="45" fillId="60" borderId="14" xfId="410" applyNumberFormat="1" applyFont="1" applyFill="1" applyBorder="1" applyAlignment="1">
      <alignment horizontal="center" wrapText="1"/>
    </xf>
    <xf numFmtId="43" fontId="60" fillId="60" borderId="14" xfId="298" applyFont="1" applyFill="1" applyBorder="1" applyAlignment="1">
      <alignment horizontal="center"/>
    </xf>
    <xf numFmtId="43" fontId="45" fillId="60" borderId="20" xfId="298" applyFont="1" applyFill="1" applyBorder="1" applyAlignment="1">
      <alignment horizontal="center"/>
    </xf>
    <xf numFmtId="43" fontId="45" fillId="60" borderId="20" xfId="298" applyFont="1" applyFill="1" applyBorder="1" applyAlignment="1">
      <alignment horizontal="center" wrapText="1"/>
    </xf>
    <xf numFmtId="4" fontId="45" fillId="60" borderId="20" xfId="410" applyNumberFormat="1" applyFont="1" applyFill="1" applyBorder="1" applyAlignment="1">
      <alignment horizontal="center" wrapText="1"/>
    </xf>
    <xf numFmtId="43" fontId="45" fillId="60" borderId="14" xfId="410" applyNumberFormat="1" applyFont="1" applyFill="1" applyBorder="1" applyAlignment="1">
      <alignment horizontal="center" wrapText="1"/>
    </xf>
    <xf numFmtId="4" fontId="45" fillId="60" borderId="23" xfId="410" applyNumberFormat="1" applyFont="1" applyFill="1" applyBorder="1" applyAlignment="1">
      <alignment horizontal="center" wrapText="1"/>
    </xf>
    <xf numFmtId="4" fontId="47" fillId="60" borderId="14" xfId="410" applyNumberFormat="1" applyFont="1" applyFill="1" applyBorder="1" applyAlignment="1">
      <alignment horizontal="center"/>
    </xf>
    <xf numFmtId="49" fontId="44" fillId="60" borderId="14" xfId="0" applyNumberFormat="1" applyFont="1" applyFill="1" applyBorder="1" applyAlignment="1">
      <alignment horizontal="center" wrapText="1"/>
    </xf>
    <xf numFmtId="1" fontId="44" fillId="60" borderId="14" xfId="0" applyNumberFormat="1" applyFont="1" applyFill="1" applyBorder="1" applyAlignment="1">
      <alignment horizontal="right" wrapText="1"/>
    </xf>
    <xf numFmtId="2" fontId="128" fillId="60" borderId="14" xfId="0" applyNumberFormat="1" applyFont="1" applyFill="1" applyBorder="1"/>
    <xf numFmtId="3" fontId="43" fillId="60" borderId="11" xfId="410" applyNumberFormat="1" applyFont="1" applyFill="1" applyBorder="1" applyAlignment="1"/>
    <xf numFmtId="14" fontId="44" fillId="62" borderId="10" xfId="0" applyNumberFormat="1" applyFont="1" applyFill="1" applyBorder="1" applyAlignment="1">
      <alignment horizontal="center"/>
    </xf>
    <xf numFmtId="3" fontId="43" fillId="62" borderId="11" xfId="410" applyNumberFormat="1" applyFont="1" applyFill="1" applyBorder="1" applyAlignment="1"/>
    <xf numFmtId="1" fontId="44" fillId="60" borderId="10" xfId="410" applyNumberFormat="1" applyFont="1" applyFill="1" applyBorder="1" applyAlignment="1">
      <alignment horizontal="left"/>
    </xf>
    <xf numFmtId="3" fontId="43" fillId="60" borderId="10" xfId="410" applyNumberFormat="1" applyFont="1" applyFill="1" applyBorder="1" applyAlignment="1"/>
    <xf numFmtId="43" fontId="128" fillId="60" borderId="10" xfId="298" applyNumberFormat="1" applyFont="1" applyFill="1" applyBorder="1"/>
    <xf numFmtId="49" fontId="43" fillId="60" borderId="10" xfId="410" applyNumberFormat="1" applyFont="1" applyFill="1" applyBorder="1" applyAlignment="1">
      <alignment horizontal="center"/>
    </xf>
    <xf numFmtId="3" fontId="44" fillId="60" borderId="11" xfId="410" applyNumberFormat="1" applyFont="1" applyFill="1" applyBorder="1" applyAlignment="1"/>
    <xf numFmtId="0" fontId="44" fillId="60" borderId="10" xfId="394" applyFont="1" applyFill="1" applyBorder="1" applyAlignment="1">
      <alignment horizontal="center" vertical="center" wrapText="1"/>
    </xf>
    <xf numFmtId="0" fontId="128" fillId="60" borderId="14" xfId="0" applyFont="1" applyFill="1" applyBorder="1" applyAlignment="1">
      <alignment horizontal="center"/>
    </xf>
    <xf numFmtId="0" fontId="44" fillId="60" borderId="14" xfId="0" applyFont="1" applyFill="1" applyBorder="1" applyAlignment="1">
      <alignment horizontal="center"/>
    </xf>
    <xf numFmtId="14" fontId="44" fillId="60" borderId="20" xfId="0" applyNumberFormat="1" applyFont="1" applyFill="1" applyBorder="1" applyAlignment="1">
      <alignment horizontal="center"/>
    </xf>
    <xf numFmtId="14" fontId="128" fillId="60" borderId="14" xfId="0" applyNumberFormat="1" applyFont="1" applyFill="1" applyBorder="1" applyAlignment="1">
      <alignment horizontal="center"/>
    </xf>
    <xf numFmtId="0" fontId="128" fillId="60" borderId="23" xfId="0" applyFont="1" applyFill="1" applyBorder="1" applyAlignment="1">
      <alignment horizontal="center"/>
    </xf>
    <xf numFmtId="43" fontId="131" fillId="60" borderId="14" xfId="0" applyNumberFormat="1" applyFont="1" applyFill="1" applyBorder="1"/>
    <xf numFmtId="43" fontId="128" fillId="60" borderId="23" xfId="0" applyNumberFormat="1" applyFont="1" applyFill="1" applyBorder="1"/>
    <xf numFmtId="1" fontId="43" fillId="60" borderId="14" xfId="400" applyNumberFormat="1" applyFont="1" applyFill="1" applyBorder="1" applyAlignment="1">
      <alignment horizontal="center" vertical="center"/>
    </xf>
    <xf numFmtId="169" fontId="43" fillId="60" borderId="14" xfId="398" applyNumberFormat="1" applyFont="1" applyFill="1" applyBorder="1" applyAlignment="1">
      <alignment horizontal="right" vertical="center"/>
    </xf>
    <xf numFmtId="2" fontId="43" fillId="60" borderId="14" xfId="410" applyNumberFormat="1" applyFont="1" applyFill="1" applyBorder="1" applyAlignment="1">
      <alignment horizontal="right"/>
    </xf>
    <xf numFmtId="168" fontId="128" fillId="60" borderId="14" xfId="0" applyNumberFormat="1" applyFont="1" applyFill="1" applyBorder="1" applyAlignment="1">
      <alignment horizontal="center"/>
    </xf>
    <xf numFmtId="1" fontId="128" fillId="60" borderId="14" xfId="0" applyNumberFormat="1" applyFont="1" applyFill="1" applyBorder="1" applyAlignment="1">
      <alignment horizontal="right"/>
    </xf>
    <xf numFmtId="9" fontId="128" fillId="60" borderId="14" xfId="0" applyNumberFormat="1" applyFont="1" applyFill="1" applyBorder="1"/>
    <xf numFmtId="0" fontId="128" fillId="77" borderId="10" xfId="0" applyFont="1" applyFill="1" applyBorder="1" applyAlignment="1">
      <alignment horizontal="center"/>
    </xf>
    <xf numFmtId="14" fontId="128" fillId="77" borderId="10" xfId="0" applyNumberFormat="1" applyFont="1" applyFill="1" applyBorder="1" applyAlignment="1">
      <alignment horizontal="center"/>
    </xf>
    <xf numFmtId="0" fontId="128" fillId="77" borderId="10" xfId="0" applyFont="1" applyFill="1" applyBorder="1"/>
    <xf numFmtId="0" fontId="128" fillId="77" borderId="10" xfId="0" applyFont="1" applyFill="1" applyBorder="1" applyAlignment="1">
      <alignment horizontal="left"/>
    </xf>
    <xf numFmtId="0" fontId="44" fillId="77" borderId="10" xfId="0" applyFont="1" applyFill="1" applyBorder="1"/>
    <xf numFmtId="43" fontId="128" fillId="77" borderId="10" xfId="0" applyNumberFormat="1" applyFont="1" applyFill="1" applyBorder="1" applyAlignment="1">
      <alignment horizontal="right"/>
    </xf>
    <xf numFmtId="43" fontId="128" fillId="77" borderId="10" xfId="0" applyNumberFormat="1" applyFont="1" applyFill="1" applyBorder="1"/>
    <xf numFmtId="43" fontId="44" fillId="77" borderId="10" xfId="0" applyNumberFormat="1" applyFont="1" applyFill="1" applyBorder="1"/>
    <xf numFmtId="43" fontId="128" fillId="77" borderId="11" xfId="0" applyNumberFormat="1" applyFont="1" applyFill="1" applyBorder="1"/>
    <xf numFmtId="43" fontId="128" fillId="77" borderId="13" xfId="0" applyNumberFormat="1" applyFont="1" applyFill="1" applyBorder="1"/>
    <xf numFmtId="1" fontId="43" fillId="77" borderId="10" xfId="400" applyNumberFormat="1" applyFont="1" applyFill="1" applyBorder="1" applyAlignment="1">
      <alignment horizontal="center" vertical="center"/>
    </xf>
    <xf numFmtId="1" fontId="43" fillId="77" borderId="10" xfId="402" applyNumberFormat="1" applyFont="1" applyFill="1" applyBorder="1" applyAlignment="1">
      <alignment horizontal="center" vertical="center"/>
    </xf>
    <xf numFmtId="2" fontId="43" fillId="77" borderId="10" xfId="410" applyNumberFormat="1" applyFont="1" applyFill="1" applyBorder="1" applyAlignment="1">
      <alignment horizontal="right"/>
    </xf>
    <xf numFmtId="168" fontId="44" fillId="77" borderId="10" xfId="0" applyNumberFormat="1" applyFont="1" applyFill="1" applyBorder="1" applyAlignment="1">
      <alignment horizontal="center"/>
    </xf>
    <xf numFmtId="0" fontId="0" fillId="77" borderId="0" xfId="0" applyFill="1"/>
    <xf numFmtId="0" fontId="0" fillId="77" borderId="0" xfId="0" applyFill="1" applyBorder="1"/>
    <xf numFmtId="14" fontId="44" fillId="60" borderId="17" xfId="0" applyNumberFormat="1" applyFont="1" applyFill="1" applyBorder="1" applyAlignment="1">
      <alignment horizontal="center"/>
    </xf>
    <xf numFmtId="169" fontId="43" fillId="60" borderId="15" xfId="398" applyNumberFormat="1" applyFont="1" applyFill="1" applyBorder="1" applyAlignment="1">
      <alignment horizontal="center" vertical="center"/>
    </xf>
    <xf numFmtId="9" fontId="128" fillId="60" borderId="15" xfId="0" applyNumberFormat="1" applyFont="1" applyFill="1" applyBorder="1"/>
    <xf numFmtId="4" fontId="48" fillId="60" borderId="10" xfId="410" applyNumberFormat="1" applyFont="1" applyFill="1" applyBorder="1" applyAlignment="1">
      <alignment horizontal="center"/>
    </xf>
    <xf numFmtId="0" fontId="43" fillId="60" borderId="5" xfId="397" applyFont="1" applyFill="1" applyBorder="1" applyAlignment="1">
      <alignment horizontal="center" wrapText="1"/>
    </xf>
    <xf numFmtId="1" fontId="43" fillId="60" borderId="10" xfId="147" applyNumberFormat="1" applyFont="1" applyFill="1" applyBorder="1" applyAlignment="1">
      <alignment horizontal="center" vertical="center"/>
    </xf>
    <xf numFmtId="1" fontId="43" fillId="60" borderId="10" xfId="147" applyNumberFormat="1" applyFont="1" applyFill="1" applyBorder="1" applyAlignment="1">
      <alignment horizontal="right"/>
    </xf>
    <xf numFmtId="2" fontId="43" fillId="60" borderId="10" xfId="147" applyNumberFormat="1" applyFont="1" applyFill="1" applyBorder="1" applyAlignment="1">
      <alignment horizontal="right"/>
    </xf>
    <xf numFmtId="168" fontId="43" fillId="60" borderId="10" xfId="147" applyNumberFormat="1" applyFont="1" applyFill="1" applyBorder="1" applyAlignment="1">
      <alignment horizontal="center"/>
    </xf>
    <xf numFmtId="1" fontId="43" fillId="60" borderId="10" xfId="147" applyNumberFormat="1" applyFont="1" applyFill="1" applyBorder="1" applyAlignment="1">
      <alignment horizontal="center"/>
    </xf>
    <xf numFmtId="1" fontId="43" fillId="60" borderId="10" xfId="402" applyNumberFormat="1" applyFont="1" applyFill="1" applyBorder="1" applyAlignment="1">
      <alignment horizontal="right" vertical="center"/>
    </xf>
    <xf numFmtId="0" fontId="44" fillId="77" borderId="10" xfId="0" applyFont="1" applyFill="1" applyBorder="1" applyAlignment="1">
      <alignment horizontal="center"/>
    </xf>
    <xf numFmtId="1" fontId="43" fillId="77" borderId="10" xfId="402" applyNumberFormat="1" applyFont="1" applyFill="1" applyBorder="1" applyAlignment="1">
      <alignment horizontal="center"/>
    </xf>
    <xf numFmtId="4" fontId="47" fillId="77" borderId="10" xfId="410" applyNumberFormat="1" applyFont="1" applyFill="1" applyBorder="1" applyAlignment="1">
      <alignment horizontal="center"/>
    </xf>
    <xf numFmtId="49" fontId="128" fillId="77" borderId="10" xfId="0" applyNumberFormat="1" applyFont="1" applyFill="1" applyBorder="1" applyAlignment="1">
      <alignment horizontal="center"/>
    </xf>
    <xf numFmtId="1" fontId="128" fillId="77" borderId="10" xfId="0" applyNumberFormat="1" applyFont="1" applyFill="1" applyBorder="1" applyAlignment="1">
      <alignment horizontal="right"/>
    </xf>
    <xf numFmtId="2" fontId="128" fillId="77" borderId="10" xfId="0" applyNumberFormat="1" applyFont="1" applyFill="1" applyBorder="1"/>
    <xf numFmtId="9" fontId="44" fillId="77" borderId="10" xfId="0" applyNumberFormat="1" applyFont="1" applyFill="1" applyBorder="1"/>
    <xf numFmtId="43" fontId="44" fillId="77" borderId="0" xfId="0" applyNumberFormat="1" applyFont="1" applyFill="1" applyBorder="1" applyAlignment="1">
      <alignment horizontal="center"/>
    </xf>
    <xf numFmtId="2" fontId="47" fillId="60" borderId="10" xfId="410" applyNumberFormat="1" applyFont="1" applyFill="1" applyBorder="1" applyAlignment="1">
      <alignment horizontal="right"/>
    </xf>
    <xf numFmtId="1" fontId="43" fillId="60" borderId="15" xfId="402" applyNumberFormat="1" applyFont="1" applyFill="1" applyBorder="1" applyAlignment="1">
      <alignment horizontal="right" vertical="center"/>
    </xf>
    <xf numFmtId="49" fontId="44" fillId="60" borderId="15" xfId="0" applyNumberFormat="1" applyFont="1" applyFill="1" applyBorder="1" applyAlignment="1">
      <alignment horizontal="center"/>
    </xf>
    <xf numFmtId="49" fontId="43" fillId="60" borderId="5" xfId="405" applyNumberFormat="1" applyFont="1" applyFill="1" applyBorder="1" applyAlignment="1">
      <alignment horizontal="center" wrapText="1"/>
    </xf>
    <xf numFmtId="0" fontId="43" fillId="60" borderId="10" xfId="397" applyFont="1" applyFill="1" applyBorder="1" applyAlignment="1">
      <alignment horizontal="center" wrapText="1"/>
    </xf>
    <xf numFmtId="1" fontId="43" fillId="60" borderId="0" xfId="402" applyNumberFormat="1" applyFont="1" applyFill="1" applyBorder="1" applyAlignment="1">
      <alignment horizontal="center" vertical="center"/>
    </xf>
    <xf numFmtId="1" fontId="43" fillId="60" borderId="15" xfId="400" applyNumberFormat="1" applyFont="1" applyFill="1" applyBorder="1" applyAlignment="1">
      <alignment horizontal="right"/>
    </xf>
    <xf numFmtId="14" fontId="128" fillId="60" borderId="20" xfId="0" applyNumberFormat="1" applyFont="1" applyFill="1" applyBorder="1" applyAlignment="1">
      <alignment horizontal="center"/>
    </xf>
    <xf numFmtId="43" fontId="128" fillId="60" borderId="14" xfId="0" applyNumberFormat="1" applyFont="1" applyFill="1" applyBorder="1" applyAlignment="1">
      <alignment horizontal="right"/>
    </xf>
    <xf numFmtId="1" fontId="43" fillId="60" borderId="14" xfId="402" applyNumberFormat="1" applyFont="1" applyFill="1" applyBorder="1" applyAlignment="1">
      <alignment horizontal="center" vertical="center"/>
    </xf>
    <xf numFmtId="168" fontId="44" fillId="60" borderId="14" xfId="0" applyNumberFormat="1" applyFont="1" applyFill="1" applyBorder="1" applyAlignment="1">
      <alignment horizontal="center"/>
    </xf>
    <xf numFmtId="0" fontId="43" fillId="60" borderId="5" xfId="405" applyFont="1" applyFill="1" applyBorder="1" applyAlignment="1">
      <alignment horizontal="center" vertical="center" wrapText="1"/>
    </xf>
    <xf numFmtId="169" fontId="43" fillId="60" borderId="10" xfId="392" applyNumberFormat="1" applyFont="1" applyFill="1" applyBorder="1" applyAlignment="1">
      <alignment horizontal="center" vertical="center" wrapText="1"/>
    </xf>
    <xf numFmtId="14" fontId="44" fillId="77" borderId="10" xfId="0" applyNumberFormat="1" applyFont="1" applyFill="1" applyBorder="1" applyAlignment="1">
      <alignment horizontal="center"/>
    </xf>
    <xf numFmtId="43" fontId="128" fillId="77" borderId="15" xfId="0" applyNumberFormat="1" applyFont="1" applyFill="1" applyBorder="1"/>
    <xf numFmtId="43" fontId="44" fillId="77" borderId="15" xfId="0" applyNumberFormat="1" applyFont="1" applyFill="1" applyBorder="1"/>
    <xf numFmtId="43" fontId="128" fillId="77" borderId="17" xfId="0" applyNumberFormat="1" applyFont="1" applyFill="1" applyBorder="1"/>
    <xf numFmtId="43" fontId="128" fillId="77" borderId="16" xfId="0" applyNumberFormat="1" applyFont="1" applyFill="1" applyBorder="1"/>
    <xf numFmtId="43" fontId="128" fillId="77" borderId="0" xfId="0" applyNumberFormat="1" applyFont="1" applyFill="1" applyBorder="1"/>
    <xf numFmtId="1" fontId="43" fillId="77" borderId="0" xfId="400" applyNumberFormat="1" applyFont="1" applyFill="1" applyBorder="1" applyAlignment="1">
      <alignment horizontal="center" vertical="center"/>
    </xf>
    <xf numFmtId="1" fontId="43" fillId="77" borderId="0" xfId="392" applyNumberFormat="1" applyFont="1" applyFill="1" applyBorder="1" applyAlignment="1">
      <alignment horizontal="center" wrapText="1"/>
    </xf>
    <xf numFmtId="2" fontId="43" fillId="77" borderId="0" xfId="410" applyNumberFormat="1" applyFont="1" applyFill="1" applyBorder="1" applyAlignment="1">
      <alignment horizontal="right"/>
    </xf>
    <xf numFmtId="168" fontId="44" fillId="77" borderId="0" xfId="0" applyNumberFormat="1" applyFont="1" applyFill="1" applyBorder="1" applyAlignment="1">
      <alignment horizontal="center"/>
    </xf>
    <xf numFmtId="1" fontId="128" fillId="77" borderId="0" xfId="0" applyNumberFormat="1" applyFont="1" applyFill="1" applyBorder="1" applyAlignment="1">
      <alignment horizontal="right"/>
    </xf>
    <xf numFmtId="2" fontId="128" fillId="77" borderId="0" xfId="0" applyNumberFormat="1" applyFont="1" applyFill="1" applyBorder="1"/>
    <xf numFmtId="43" fontId="44" fillId="77" borderId="0" xfId="0" applyNumberFormat="1" applyFont="1" applyFill="1" applyBorder="1"/>
    <xf numFmtId="0" fontId="128" fillId="77" borderId="0" xfId="0" applyFont="1" applyFill="1" applyBorder="1"/>
    <xf numFmtId="0" fontId="54" fillId="77" borderId="10" xfId="0" applyFont="1" applyFill="1" applyBorder="1" applyAlignment="1">
      <alignment horizontal="center"/>
    </xf>
    <xf numFmtId="14" fontId="54" fillId="77" borderId="10" xfId="0" applyNumberFormat="1" applyFont="1" applyFill="1" applyBorder="1" applyAlignment="1">
      <alignment horizontal="center"/>
    </xf>
    <xf numFmtId="14" fontId="138" fillId="77" borderId="10" xfId="0" applyNumberFormat="1" applyFont="1" applyFill="1" applyBorder="1" applyAlignment="1">
      <alignment horizontal="center"/>
    </xf>
    <xf numFmtId="0" fontId="138" fillId="77" borderId="10" xfId="0" applyFont="1" applyFill="1" applyBorder="1" applyAlignment="1">
      <alignment horizontal="center"/>
    </xf>
    <xf numFmtId="43" fontId="138" fillId="77" borderId="10" xfId="0" applyNumberFormat="1" applyFont="1" applyFill="1" applyBorder="1"/>
    <xf numFmtId="43" fontId="47" fillId="60" borderId="26" xfId="410" applyNumberFormat="1" applyFont="1" applyFill="1" applyBorder="1" applyAlignment="1">
      <alignment horizontal="center"/>
    </xf>
    <xf numFmtId="43" fontId="47" fillId="60" borderId="28" xfId="410" applyNumberFormat="1" applyFont="1" applyFill="1" applyBorder="1" applyAlignment="1">
      <alignment horizontal="center"/>
    </xf>
    <xf numFmtId="0" fontId="47" fillId="60" borderId="0" xfId="410" applyNumberFormat="1" applyFont="1" applyFill="1" applyBorder="1" applyAlignment="1">
      <alignment horizontal="center"/>
    </xf>
    <xf numFmtId="4" fontId="44" fillId="60" borderId="0" xfId="410" applyNumberFormat="1" applyFont="1" applyFill="1" applyBorder="1" applyAlignment="1">
      <alignment horizontal="center"/>
    </xf>
    <xf numFmtId="43" fontId="5" fillId="60" borderId="0" xfId="298" applyFont="1" applyFill="1" applyBorder="1"/>
    <xf numFmtId="4" fontId="45" fillId="60" borderId="10" xfId="410" applyNumberFormat="1" applyFont="1" applyFill="1" applyBorder="1" applyAlignment="1">
      <alignment horizontal="center" vertical="center" wrapText="1"/>
    </xf>
    <xf numFmtId="4" fontId="45" fillId="60" borderId="11" xfId="410" applyNumberFormat="1" applyFont="1" applyFill="1" applyBorder="1" applyAlignment="1">
      <alignment horizontal="center" vertical="center" wrapText="1"/>
    </xf>
    <xf numFmtId="4" fontId="45" fillId="60" borderId="13" xfId="410" applyNumberFormat="1" applyFont="1" applyFill="1" applyBorder="1" applyAlignment="1">
      <alignment horizontal="center" vertical="center" wrapText="1"/>
    </xf>
    <xf numFmtId="4" fontId="45" fillId="60" borderId="10" xfId="410" applyNumberFormat="1" applyFont="1" applyFill="1" applyBorder="1" applyAlignment="1">
      <alignment horizontal="center" vertical="center"/>
    </xf>
    <xf numFmtId="164" fontId="45" fillId="60" borderId="10" xfId="410" applyNumberFormat="1" applyFont="1" applyFill="1" applyBorder="1" applyAlignment="1">
      <alignment horizontal="center" vertical="center" wrapText="1"/>
    </xf>
    <xf numFmtId="43" fontId="60" fillId="60" borderId="10" xfId="298" applyFont="1" applyFill="1" applyBorder="1" applyAlignment="1">
      <alignment horizontal="center" vertical="center" wrapText="1"/>
    </xf>
    <xf numFmtId="43" fontId="45" fillId="60" borderId="10" xfId="298" applyFont="1" applyFill="1" applyBorder="1" applyAlignment="1">
      <alignment horizontal="center" vertical="center" wrapText="1"/>
    </xf>
    <xf numFmtId="43" fontId="45" fillId="60" borderId="13" xfId="410" applyNumberFormat="1" applyFont="1" applyFill="1" applyBorder="1" applyAlignment="1">
      <alignment horizontal="center" vertical="center" wrapText="1"/>
    </xf>
    <xf numFmtId="43" fontId="140" fillId="60" borderId="13" xfId="410" applyNumberFormat="1" applyFont="1" applyFill="1" applyBorder="1" applyAlignment="1">
      <alignment horizontal="center" vertical="center" wrapText="1"/>
    </xf>
    <xf numFmtId="4" fontId="47" fillId="60" borderId="10" xfId="410" applyNumberFormat="1" applyFont="1" applyFill="1" applyBorder="1" applyAlignment="1">
      <alignment horizontal="center" vertical="center" wrapText="1"/>
    </xf>
    <xf numFmtId="2" fontId="43" fillId="60" borderId="10" xfId="410" applyNumberFormat="1" applyFont="1" applyFill="1" applyBorder="1" applyAlignment="1">
      <alignment horizontal="center" vertical="center" wrapText="1"/>
    </xf>
    <xf numFmtId="2" fontId="44" fillId="60" borderId="10" xfId="0" applyNumberFormat="1" applyFont="1" applyFill="1" applyBorder="1" applyAlignment="1">
      <alignment horizontal="center" vertical="center" wrapText="1"/>
    </xf>
    <xf numFmtId="0" fontId="0" fillId="60" borderId="0" xfId="0" applyFill="1" applyAlignment="1">
      <alignment horizontal="center" vertical="center" wrapText="1"/>
    </xf>
    <xf numFmtId="43" fontId="144" fillId="60" borderId="10" xfId="0" applyNumberFormat="1" applyFont="1" applyFill="1" applyBorder="1"/>
    <xf numFmtId="43" fontId="60" fillId="60" borderId="10" xfId="0" applyNumberFormat="1" applyFont="1" applyFill="1" applyBorder="1"/>
    <xf numFmtId="43" fontId="144" fillId="60" borderId="11" xfId="0" applyNumberFormat="1" applyFont="1" applyFill="1" applyBorder="1"/>
    <xf numFmtId="43" fontId="144" fillId="60" borderId="13" xfId="0" applyNumberFormat="1" applyFont="1" applyFill="1" applyBorder="1"/>
    <xf numFmtId="1" fontId="56" fillId="60" borderId="10" xfId="400" applyNumberFormat="1" applyFont="1" applyFill="1" applyBorder="1" applyAlignment="1">
      <alignment horizontal="center" vertical="center"/>
    </xf>
    <xf numFmtId="0" fontId="56" fillId="60" borderId="10" xfId="403" applyFont="1" applyFill="1" applyBorder="1" applyAlignment="1">
      <alignment horizontal="center" vertical="center"/>
    </xf>
    <xf numFmtId="49" fontId="138" fillId="60" borderId="10" xfId="0" applyNumberFormat="1" applyFont="1" applyFill="1" applyBorder="1" applyAlignment="1">
      <alignment horizontal="center"/>
    </xf>
    <xf numFmtId="1" fontId="138" fillId="60" borderId="10" xfId="0" applyNumberFormat="1" applyFont="1" applyFill="1" applyBorder="1" applyAlignment="1">
      <alignment horizontal="right"/>
    </xf>
    <xf numFmtId="0" fontId="138" fillId="60" borderId="10" xfId="0" applyFont="1" applyFill="1" applyBorder="1"/>
    <xf numFmtId="2" fontId="138" fillId="60" borderId="10" xfId="0" applyNumberFormat="1" applyFont="1" applyFill="1" applyBorder="1"/>
    <xf numFmtId="43" fontId="54" fillId="60" borderId="10" xfId="0" applyNumberFormat="1" applyFont="1" applyFill="1" applyBorder="1"/>
    <xf numFmtId="43" fontId="54" fillId="60" borderId="0" xfId="0" applyNumberFormat="1" applyFont="1" applyFill="1" applyBorder="1" applyAlignment="1">
      <alignment horizontal="center"/>
    </xf>
    <xf numFmtId="0" fontId="118" fillId="60" borderId="0" xfId="0" applyFont="1" applyFill="1" applyBorder="1"/>
    <xf numFmtId="43" fontId="60" fillId="60" borderId="10" xfId="0" applyNumberFormat="1" applyFont="1" applyFill="1" applyBorder="1" applyAlignment="1">
      <alignment horizontal="right"/>
    </xf>
    <xf numFmtId="43" fontId="60" fillId="60" borderId="11" xfId="0" applyNumberFormat="1" applyFont="1" applyFill="1" applyBorder="1" applyAlignment="1">
      <alignment horizontal="right"/>
    </xf>
    <xf numFmtId="43" fontId="60" fillId="60" borderId="13" xfId="0" applyNumberFormat="1" applyFont="1" applyFill="1" applyBorder="1" applyAlignment="1">
      <alignment horizontal="right"/>
    </xf>
    <xf numFmtId="0" fontId="56" fillId="60" borderId="10" xfId="0" applyFont="1" applyFill="1" applyBorder="1" applyAlignment="1">
      <alignment horizontal="center" vertical="center" wrapText="1"/>
    </xf>
    <xf numFmtId="2" fontId="56" fillId="60" borderId="10" xfId="410" applyNumberFormat="1" applyFont="1" applyFill="1" applyBorder="1" applyAlignment="1">
      <alignment horizontal="center"/>
    </xf>
    <xf numFmtId="2" fontId="54" fillId="60" borderId="10" xfId="0" applyNumberFormat="1" applyFont="1" applyFill="1" applyBorder="1" applyAlignment="1">
      <alignment horizontal="center"/>
    </xf>
    <xf numFmtId="0" fontId="138" fillId="60" borderId="10" xfId="0" applyFont="1" applyFill="1" applyBorder="1" applyAlignment="1">
      <alignment horizontal="left"/>
    </xf>
    <xf numFmtId="43" fontId="138" fillId="60" borderId="10" xfId="0" applyNumberFormat="1" applyFont="1" applyFill="1" applyBorder="1" applyAlignment="1">
      <alignment horizontal="right"/>
    </xf>
    <xf numFmtId="1" fontId="56" fillId="60" borderId="10" xfId="402" applyNumberFormat="1" applyFont="1" applyFill="1" applyBorder="1" applyAlignment="1">
      <alignment horizontal="center" vertical="center"/>
    </xf>
    <xf numFmtId="2" fontId="56" fillId="60" borderId="10" xfId="410" applyNumberFormat="1" applyFont="1" applyFill="1" applyBorder="1" applyAlignment="1">
      <alignment horizontal="right"/>
    </xf>
    <xf numFmtId="168" fontId="54" fillId="60" borderId="10" xfId="0" applyNumberFormat="1" applyFont="1" applyFill="1" applyBorder="1" applyAlignment="1">
      <alignment horizontal="center"/>
    </xf>
    <xf numFmtId="0" fontId="54" fillId="67" borderId="10" xfId="0" applyFont="1" applyFill="1" applyBorder="1" applyAlignment="1">
      <alignment horizontal="center"/>
    </xf>
    <xf numFmtId="0" fontId="138" fillId="67" borderId="10" xfId="0" applyFont="1" applyFill="1" applyBorder="1" applyAlignment="1">
      <alignment horizontal="center"/>
    </xf>
    <xf numFmtId="14" fontId="138" fillId="67" borderId="10" xfId="0" applyNumberFormat="1" applyFont="1" applyFill="1" applyBorder="1" applyAlignment="1">
      <alignment horizontal="center"/>
    </xf>
    <xf numFmtId="0" fontId="138" fillId="67" borderId="10" xfId="0" applyFont="1" applyFill="1" applyBorder="1"/>
    <xf numFmtId="0" fontId="138" fillId="67" borderId="10" xfId="0" applyFont="1" applyFill="1" applyBorder="1" applyAlignment="1">
      <alignment horizontal="left"/>
    </xf>
    <xf numFmtId="43" fontId="138" fillId="67" borderId="10" xfId="0" applyNumberFormat="1" applyFont="1" applyFill="1" applyBorder="1" applyAlignment="1">
      <alignment horizontal="right"/>
    </xf>
    <xf numFmtId="43" fontId="138" fillId="67" borderId="10" xfId="0" applyNumberFormat="1" applyFont="1" applyFill="1" applyBorder="1"/>
    <xf numFmtId="43" fontId="54" fillId="67" borderId="10" xfId="0" applyNumberFormat="1" applyFont="1" applyFill="1" applyBorder="1"/>
    <xf numFmtId="1" fontId="56" fillId="67" borderId="10" xfId="400" applyNumberFormat="1" applyFont="1" applyFill="1" applyBorder="1" applyAlignment="1">
      <alignment horizontal="center" vertical="center"/>
    </xf>
    <xf numFmtId="1" fontId="56" fillId="67" borderId="10" xfId="402" applyNumberFormat="1" applyFont="1" applyFill="1" applyBorder="1" applyAlignment="1">
      <alignment horizontal="center" vertical="center"/>
    </xf>
    <xf numFmtId="2" fontId="56" fillId="67" borderId="10" xfId="410" applyNumberFormat="1" applyFont="1" applyFill="1" applyBorder="1" applyAlignment="1">
      <alignment horizontal="right"/>
    </xf>
    <xf numFmtId="168" fontId="54" fillId="67" borderId="10" xfId="0" applyNumberFormat="1" applyFont="1" applyFill="1" applyBorder="1" applyAlignment="1">
      <alignment horizontal="center"/>
    </xf>
    <xf numFmtId="0" fontId="118" fillId="67" borderId="0" xfId="0" applyFont="1" applyFill="1"/>
    <xf numFmtId="0" fontId="118" fillId="67" borderId="0" xfId="0" applyFont="1" applyFill="1" applyBorder="1"/>
    <xf numFmtId="43" fontId="144" fillId="60" borderId="10" xfId="0" applyNumberFormat="1" applyFont="1" applyFill="1" applyBorder="1" applyAlignment="1">
      <alignment horizontal="right"/>
    </xf>
    <xf numFmtId="2" fontId="138" fillId="60" borderId="10" xfId="0" applyNumberFormat="1" applyFont="1" applyFill="1" applyBorder="1" applyAlignment="1">
      <alignment horizontal="center"/>
    </xf>
    <xf numFmtId="49" fontId="56" fillId="60" borderId="10" xfId="398" applyNumberFormat="1" applyFont="1" applyFill="1" applyBorder="1" applyAlignment="1">
      <alignment horizontal="center"/>
    </xf>
    <xf numFmtId="0" fontId="54" fillId="60" borderId="11" xfId="0" applyFont="1" applyFill="1" applyBorder="1" applyAlignment="1">
      <alignment horizontal="center"/>
    </xf>
    <xf numFmtId="0" fontId="56" fillId="60" borderId="10" xfId="0" applyFont="1" applyFill="1" applyBorder="1" applyAlignment="1" applyProtection="1">
      <alignment horizontal="center" vertical="top" wrapText="1" readingOrder="1"/>
      <protection locked="0"/>
    </xf>
    <xf numFmtId="43" fontId="138" fillId="60" borderId="11" xfId="0" applyNumberFormat="1" applyFont="1" applyFill="1" applyBorder="1"/>
    <xf numFmtId="43" fontId="138" fillId="60" borderId="13" xfId="0" applyNumberFormat="1" applyFont="1" applyFill="1" applyBorder="1"/>
    <xf numFmtId="49" fontId="56" fillId="60" borderId="10" xfId="0" applyNumberFormat="1" applyFont="1" applyFill="1" applyBorder="1" applyAlignment="1" applyProtection="1">
      <alignment horizontal="center" vertical="top" wrapText="1"/>
      <protection locked="0"/>
    </xf>
    <xf numFmtId="49" fontId="54" fillId="60" borderId="10" xfId="0" applyNumberFormat="1" applyFont="1" applyFill="1" applyBorder="1" applyAlignment="1">
      <alignment horizontal="center"/>
    </xf>
    <xf numFmtId="9" fontId="54" fillId="60" borderId="10" xfId="0" applyNumberFormat="1" applyFont="1" applyFill="1" applyBorder="1"/>
    <xf numFmtId="43" fontId="144" fillId="60" borderId="14" xfId="0" applyNumberFormat="1" applyFont="1" applyFill="1" applyBorder="1"/>
    <xf numFmtId="0" fontId="118" fillId="60" borderId="12" xfId="0" applyFont="1" applyFill="1" applyBorder="1"/>
    <xf numFmtId="14" fontId="138" fillId="60" borderId="11" xfId="0" applyNumberFormat="1" applyFont="1" applyFill="1" applyBorder="1" applyAlignment="1">
      <alignment horizontal="center"/>
    </xf>
    <xf numFmtId="0" fontId="138" fillId="60" borderId="13" xfId="0" applyFont="1" applyFill="1" applyBorder="1" applyAlignment="1">
      <alignment horizontal="center"/>
    </xf>
    <xf numFmtId="168" fontId="138" fillId="60" borderId="10" xfId="0" applyNumberFormat="1" applyFont="1" applyFill="1" applyBorder="1" applyAlignment="1">
      <alignment horizontal="center"/>
    </xf>
    <xf numFmtId="43" fontId="138" fillId="60" borderId="15" xfId="0" applyNumberFormat="1" applyFont="1" applyFill="1" applyBorder="1"/>
    <xf numFmtId="43" fontId="54" fillId="60" borderId="15" xfId="0" applyNumberFormat="1" applyFont="1" applyFill="1" applyBorder="1"/>
    <xf numFmtId="43" fontId="138" fillId="60" borderId="16" xfId="0" applyNumberFormat="1" applyFont="1" applyFill="1" applyBorder="1"/>
    <xf numFmtId="1" fontId="56" fillId="60" borderId="15" xfId="400" applyNumberFormat="1" applyFont="1" applyFill="1" applyBorder="1" applyAlignment="1">
      <alignment horizontal="center" vertical="center"/>
    </xf>
    <xf numFmtId="1" fontId="56" fillId="60" borderId="15" xfId="402" applyNumberFormat="1" applyFont="1" applyFill="1" applyBorder="1" applyAlignment="1">
      <alignment horizontal="center" vertical="center"/>
    </xf>
    <xf numFmtId="2" fontId="56" fillId="60" borderId="15" xfId="410" applyNumberFormat="1" applyFont="1" applyFill="1" applyBorder="1" applyAlignment="1">
      <alignment horizontal="right"/>
    </xf>
    <xf numFmtId="168" fontId="54" fillId="60" borderId="15" xfId="0" applyNumberFormat="1" applyFont="1" applyFill="1" applyBorder="1" applyAlignment="1">
      <alignment horizontal="center"/>
    </xf>
    <xf numFmtId="0" fontId="138" fillId="60" borderId="13" xfId="0" applyFont="1" applyFill="1" applyBorder="1"/>
    <xf numFmtId="43" fontId="138" fillId="60" borderId="14" xfId="0" applyNumberFormat="1" applyFont="1" applyFill="1" applyBorder="1"/>
    <xf numFmtId="169" fontId="56" fillId="60" borderId="10" xfId="403" applyNumberFormat="1" applyFont="1" applyFill="1" applyBorder="1" applyAlignment="1">
      <alignment horizontal="center" vertical="center"/>
    </xf>
    <xf numFmtId="43" fontId="144" fillId="60" borderId="15" xfId="0" applyNumberFormat="1" applyFont="1" applyFill="1" applyBorder="1"/>
    <xf numFmtId="49" fontId="56" fillId="60" borderId="10" xfId="402" applyNumberFormat="1" applyFont="1" applyFill="1" applyBorder="1" applyAlignment="1">
      <alignment horizontal="center"/>
    </xf>
    <xf numFmtId="9" fontId="138" fillId="60" borderId="10" xfId="0" applyNumberFormat="1" applyFont="1" applyFill="1" applyBorder="1"/>
    <xf numFmtId="43" fontId="54" fillId="60" borderId="11" xfId="0" applyNumberFormat="1" applyFont="1" applyFill="1" applyBorder="1" applyAlignment="1">
      <alignment horizontal="center"/>
    </xf>
    <xf numFmtId="0" fontId="118" fillId="60" borderId="13" xfId="0" applyFont="1" applyFill="1" applyBorder="1"/>
    <xf numFmtId="0" fontId="54" fillId="60" borderId="10" xfId="0" applyFont="1" applyFill="1" applyBorder="1" applyAlignment="1">
      <alignment horizontal="left"/>
    </xf>
    <xf numFmtId="1" fontId="138" fillId="60" borderId="10" xfId="0" applyNumberFormat="1" applyFont="1" applyFill="1" applyBorder="1" applyAlignment="1">
      <alignment horizontal="center"/>
    </xf>
    <xf numFmtId="14" fontId="54" fillId="60" borderId="11" xfId="0" applyNumberFormat="1" applyFont="1" applyFill="1" applyBorder="1" applyAlignment="1">
      <alignment horizontal="center"/>
    </xf>
    <xf numFmtId="0" fontId="56" fillId="60" borderId="10" xfId="147" applyFont="1" applyFill="1" applyBorder="1" applyAlignment="1">
      <alignment horizontal="left"/>
    </xf>
    <xf numFmtId="0" fontId="138" fillId="67" borderId="11" xfId="0" applyFont="1" applyFill="1" applyBorder="1" applyAlignment="1">
      <alignment horizontal="center"/>
    </xf>
    <xf numFmtId="0" fontId="54" fillId="67" borderId="12" xfId="0" applyFont="1" applyFill="1" applyBorder="1" applyAlignment="1">
      <alignment horizontal="center"/>
    </xf>
    <xf numFmtId="14" fontId="54" fillId="67" borderId="12" xfId="0" applyNumberFormat="1" applyFont="1" applyFill="1" applyBorder="1" applyAlignment="1">
      <alignment horizontal="center"/>
    </xf>
    <xf numFmtId="14" fontId="138" fillId="67" borderId="12" xfId="0" applyNumberFormat="1" applyFont="1" applyFill="1" applyBorder="1" applyAlignment="1">
      <alignment horizontal="center"/>
    </xf>
    <xf numFmtId="0" fontId="138" fillId="67" borderId="12" xfId="0" applyFont="1" applyFill="1" applyBorder="1" applyAlignment="1">
      <alignment horizontal="center"/>
    </xf>
    <xf numFmtId="0" fontId="54" fillId="67" borderId="10" xfId="0" applyFont="1" applyFill="1" applyBorder="1"/>
    <xf numFmtId="0" fontId="56" fillId="67" borderId="10" xfId="147" applyFont="1" applyFill="1" applyBorder="1" applyAlignment="1">
      <alignment horizontal="left"/>
    </xf>
    <xf numFmtId="43" fontId="138" fillId="67" borderId="11" xfId="0" applyNumberFormat="1" applyFont="1" applyFill="1" applyBorder="1"/>
    <xf numFmtId="43" fontId="138" fillId="67" borderId="13" xfId="0" applyNumberFormat="1" applyFont="1" applyFill="1" applyBorder="1"/>
    <xf numFmtId="1" fontId="138" fillId="67" borderId="10" xfId="0" applyNumberFormat="1" applyFont="1" applyFill="1" applyBorder="1" applyAlignment="1">
      <alignment horizontal="right"/>
    </xf>
    <xf numFmtId="2" fontId="138" fillId="67" borderId="10" xfId="0" applyNumberFormat="1" applyFont="1" applyFill="1" applyBorder="1"/>
    <xf numFmtId="9" fontId="138" fillId="67" borderId="10" xfId="0" applyNumberFormat="1" applyFont="1" applyFill="1" applyBorder="1"/>
    <xf numFmtId="43" fontId="54" fillId="67" borderId="0" xfId="0" applyNumberFormat="1" applyFont="1" applyFill="1" applyBorder="1" applyAlignment="1">
      <alignment horizontal="center"/>
    </xf>
    <xf numFmtId="43" fontId="60" fillId="60" borderId="13" xfId="0" applyNumberFormat="1" applyFont="1" applyFill="1" applyBorder="1"/>
    <xf numFmtId="1" fontId="45" fillId="60" borderId="10" xfId="400" applyNumberFormat="1" applyFont="1" applyFill="1" applyBorder="1" applyAlignment="1">
      <alignment horizontal="center" vertical="center"/>
    </xf>
    <xf numFmtId="49" fontId="45" fillId="60" borderId="10" xfId="402" applyNumberFormat="1" applyFont="1" applyFill="1" applyBorder="1" applyAlignment="1">
      <alignment horizontal="center"/>
    </xf>
    <xf numFmtId="2" fontId="45" fillId="60" borderId="10" xfId="410" applyNumberFormat="1" applyFont="1" applyFill="1" applyBorder="1" applyAlignment="1">
      <alignment horizontal="center"/>
    </xf>
    <xf numFmtId="2" fontId="60" fillId="60" borderId="10" xfId="0" applyNumberFormat="1" applyFont="1" applyFill="1" applyBorder="1" applyAlignment="1">
      <alignment horizontal="center"/>
    </xf>
    <xf numFmtId="1" fontId="144" fillId="60" borderId="10" xfId="0" applyNumberFormat="1" applyFont="1" applyFill="1" applyBorder="1" applyAlignment="1">
      <alignment horizontal="right"/>
    </xf>
    <xf numFmtId="0" fontId="144" fillId="60" borderId="10" xfId="0" applyFont="1" applyFill="1" applyBorder="1"/>
    <xf numFmtId="2" fontId="144" fillId="60" borderId="10" xfId="0" applyNumberFormat="1" applyFont="1" applyFill="1" applyBorder="1"/>
    <xf numFmtId="9" fontId="144" fillId="60" borderId="10" xfId="0" applyNumberFormat="1" applyFont="1" applyFill="1" applyBorder="1"/>
    <xf numFmtId="43" fontId="60" fillId="60" borderId="0" xfId="0" applyNumberFormat="1" applyFont="1" applyFill="1" applyBorder="1" applyAlignment="1">
      <alignment horizontal="center"/>
    </xf>
    <xf numFmtId="0" fontId="145" fillId="60" borderId="0" xfId="0" applyFont="1" applyFill="1" applyBorder="1"/>
    <xf numFmtId="0" fontId="145" fillId="60" borderId="0" xfId="0" applyFont="1" applyFill="1"/>
    <xf numFmtId="0" fontId="56" fillId="60" borderId="10" xfId="147" applyFont="1" applyFill="1" applyBorder="1"/>
    <xf numFmtId="0" fontId="56" fillId="67" borderId="10" xfId="147" applyFont="1" applyFill="1" applyBorder="1"/>
    <xf numFmtId="1" fontId="138" fillId="67" borderId="0" xfId="0" applyNumberFormat="1" applyFont="1" applyFill="1" applyBorder="1" applyAlignment="1">
      <alignment horizontal="right"/>
    </xf>
    <xf numFmtId="0" fontId="138" fillId="67" borderId="0" xfId="0" applyFont="1" applyFill="1" applyBorder="1"/>
    <xf numFmtId="2" fontId="138" fillId="67" borderId="0" xfId="0" applyNumberFormat="1" applyFont="1" applyFill="1" applyBorder="1"/>
    <xf numFmtId="43" fontId="54" fillId="67" borderId="0" xfId="0" applyNumberFormat="1" applyFont="1" applyFill="1" applyBorder="1"/>
    <xf numFmtId="43" fontId="138" fillId="67" borderId="0" xfId="0" applyNumberFormat="1" applyFont="1" applyFill="1" applyBorder="1"/>
    <xf numFmtId="9" fontId="138" fillId="67" borderId="0" xfId="0" applyNumberFormat="1" applyFont="1" applyFill="1" applyBorder="1"/>
    <xf numFmtId="1" fontId="138" fillId="60" borderId="0" xfId="0" applyNumberFormat="1" applyFont="1" applyFill="1" applyBorder="1" applyAlignment="1">
      <alignment horizontal="right"/>
    </xf>
    <xf numFmtId="0" fontId="138" fillId="60" borderId="0" xfId="0" applyFont="1" applyFill="1" applyBorder="1"/>
    <xf numFmtId="2" fontId="138" fillId="60" borderId="0" xfId="0" applyNumberFormat="1" applyFont="1" applyFill="1" applyBorder="1"/>
    <xf numFmtId="43" fontId="54" fillId="60" borderId="0" xfId="0" applyNumberFormat="1" applyFont="1" applyFill="1" applyBorder="1"/>
    <xf numFmtId="43" fontId="138" fillId="60" borderId="0" xfId="0" applyNumberFormat="1" applyFont="1" applyFill="1" applyBorder="1"/>
    <xf numFmtId="9" fontId="138" fillId="60" borderId="0" xfId="0" applyNumberFormat="1" applyFont="1" applyFill="1" applyBorder="1"/>
    <xf numFmtId="169" fontId="56" fillId="60" borderId="10" xfId="392" applyNumberFormat="1" applyFont="1" applyFill="1" applyBorder="1" applyAlignment="1">
      <alignment horizontal="right" vertical="center" wrapText="1"/>
    </xf>
    <xf numFmtId="172" fontId="54" fillId="60" borderId="10" xfId="0" applyNumberFormat="1" applyFont="1" applyFill="1" applyBorder="1" applyAlignment="1">
      <alignment horizontal="center"/>
    </xf>
    <xf numFmtId="1" fontId="56" fillId="60" borderId="10" xfId="392" applyNumberFormat="1" applyFont="1" applyFill="1" applyBorder="1" applyAlignment="1">
      <alignment horizontal="center" wrapText="1"/>
    </xf>
    <xf numFmtId="0" fontId="56" fillId="60" borderId="11" xfId="0" applyFont="1" applyFill="1" applyBorder="1" applyAlignment="1" applyProtection="1">
      <alignment vertical="top" wrapText="1" readingOrder="1"/>
      <protection locked="0"/>
    </xf>
    <xf numFmtId="49" fontId="56" fillId="60" borderId="15" xfId="0" applyNumberFormat="1" applyFont="1" applyFill="1" applyBorder="1" applyAlignment="1" applyProtection="1">
      <alignment horizontal="center" vertical="top" wrapText="1"/>
      <protection locked="0"/>
    </xf>
    <xf numFmtId="2" fontId="56" fillId="60" borderId="10" xfId="292" applyNumberFormat="1" applyFont="1" applyFill="1" applyBorder="1" applyAlignment="1">
      <alignment horizontal="right"/>
    </xf>
    <xf numFmtId="168" fontId="56" fillId="60" borderId="10" xfId="0" applyNumberFormat="1" applyFont="1" applyFill="1" applyBorder="1" applyAlignment="1" applyProtection="1">
      <alignment horizontal="center" vertical="top" wrapText="1"/>
      <protection locked="0"/>
    </xf>
    <xf numFmtId="0" fontId="146" fillId="60" borderId="0" xfId="0" applyFont="1" applyFill="1"/>
    <xf numFmtId="0" fontId="54" fillId="60" borderId="13" xfId="0" applyFont="1" applyFill="1" applyBorder="1" applyAlignment="1">
      <alignment horizontal="center"/>
    </xf>
    <xf numFmtId="1" fontId="56" fillId="60" borderId="10" xfId="0" applyNumberFormat="1" applyFont="1" applyFill="1" applyBorder="1" applyAlignment="1">
      <alignment horizontal="center" vertical="center" wrapText="1"/>
    </xf>
    <xf numFmtId="1" fontId="54" fillId="60" borderId="10" xfId="400" applyNumberFormat="1" applyFont="1" applyFill="1" applyBorder="1" applyAlignment="1">
      <alignment horizontal="center" vertical="center"/>
    </xf>
    <xf numFmtId="1" fontId="56" fillId="60" borderId="10" xfId="0" applyNumberFormat="1" applyFont="1" applyFill="1" applyBorder="1" applyAlignment="1" applyProtection="1">
      <alignment horizontal="center" vertical="top" wrapText="1"/>
      <protection locked="0"/>
    </xf>
    <xf numFmtId="168" fontId="56" fillId="60" borderId="10" xfId="0" applyNumberFormat="1" applyFont="1" applyFill="1" applyBorder="1" applyAlignment="1" applyProtection="1">
      <alignment horizontal="center" vertical="top" wrapText="1" readingOrder="1"/>
      <protection locked="0"/>
    </xf>
    <xf numFmtId="43" fontId="54" fillId="60" borderId="11" xfId="0" applyNumberFormat="1" applyFont="1" applyFill="1" applyBorder="1"/>
    <xf numFmtId="43" fontId="54" fillId="60" borderId="13" xfId="0" applyNumberFormat="1" applyFont="1" applyFill="1" applyBorder="1"/>
    <xf numFmtId="49" fontId="54" fillId="60" borderId="15" xfId="0" applyNumberFormat="1" applyFont="1" applyFill="1" applyBorder="1" applyAlignment="1" applyProtection="1">
      <alignment horizontal="center" vertical="top" wrapText="1"/>
      <protection locked="0"/>
    </xf>
    <xf numFmtId="2" fontId="54" fillId="60" borderId="10" xfId="292" applyNumberFormat="1" applyFont="1" applyFill="1" applyBorder="1" applyAlignment="1">
      <alignment horizontal="right"/>
    </xf>
    <xf numFmtId="0" fontId="54" fillId="67" borderId="11" xfId="0" applyFont="1" applyFill="1" applyBorder="1" applyAlignment="1">
      <alignment horizontal="center"/>
    </xf>
    <xf numFmtId="0" fontId="56" fillId="67" borderId="10" xfId="0" applyFont="1" applyFill="1" applyBorder="1" applyAlignment="1" applyProtection="1">
      <alignment horizontal="center" vertical="top" wrapText="1" readingOrder="1"/>
      <protection locked="0"/>
    </xf>
    <xf numFmtId="0" fontId="56" fillId="67" borderId="12" xfId="0" applyFont="1" applyFill="1" applyBorder="1" applyAlignment="1" applyProtection="1">
      <alignment vertical="top" wrapText="1" readingOrder="1"/>
      <protection locked="0"/>
    </xf>
    <xf numFmtId="0" fontId="56" fillId="67" borderId="10" xfId="0" applyFont="1" applyFill="1" applyBorder="1" applyAlignment="1" applyProtection="1">
      <alignment vertical="top" wrapText="1" readingOrder="1"/>
      <protection locked="0"/>
    </xf>
    <xf numFmtId="43" fontId="54" fillId="67" borderId="10" xfId="0" applyNumberFormat="1" applyFont="1" applyFill="1" applyBorder="1" applyAlignment="1">
      <alignment horizontal="right"/>
    </xf>
    <xf numFmtId="43" fontId="54" fillId="67" borderId="14" xfId="0" applyNumberFormat="1" applyFont="1" applyFill="1" applyBorder="1"/>
    <xf numFmtId="49" fontId="56" fillId="67" borderId="10" xfId="0" applyNumberFormat="1" applyFont="1" applyFill="1" applyBorder="1" applyAlignment="1" applyProtection="1">
      <alignment horizontal="center" vertical="top" wrapText="1"/>
      <protection locked="0"/>
    </xf>
    <xf numFmtId="49" fontId="54" fillId="67" borderId="10" xfId="0" applyNumberFormat="1" applyFont="1" applyFill="1" applyBorder="1" applyAlignment="1">
      <alignment horizontal="center"/>
    </xf>
    <xf numFmtId="9" fontId="54" fillId="67" borderId="10" xfId="0" applyNumberFormat="1" applyFont="1" applyFill="1" applyBorder="1"/>
    <xf numFmtId="43" fontId="60" fillId="60" borderId="14" xfId="0" applyNumberFormat="1" applyFont="1" applyFill="1" applyBorder="1"/>
    <xf numFmtId="165" fontId="147" fillId="60" borderId="10" xfId="292" applyFont="1" applyFill="1" applyBorder="1"/>
    <xf numFmtId="49" fontId="56" fillId="60" borderId="10" xfId="400" applyNumberFormat="1" applyFont="1" applyFill="1" applyBorder="1" applyAlignment="1">
      <alignment horizontal="center"/>
    </xf>
    <xf numFmtId="43" fontId="60" fillId="60" borderId="15" xfId="0" applyNumberFormat="1" applyFont="1" applyFill="1" applyBorder="1"/>
    <xf numFmtId="0" fontId="54" fillId="60" borderId="15" xfId="0" applyFont="1" applyFill="1" applyBorder="1"/>
    <xf numFmtId="43" fontId="54" fillId="60" borderId="15" xfId="0" applyNumberFormat="1" applyFont="1" applyFill="1" applyBorder="1" applyAlignment="1">
      <alignment horizontal="right"/>
    </xf>
    <xf numFmtId="165" fontId="118" fillId="60" borderId="10" xfId="292" applyFont="1" applyFill="1" applyBorder="1"/>
    <xf numFmtId="165" fontId="118" fillId="60" borderId="15" xfId="292" applyFont="1" applyFill="1" applyBorder="1"/>
    <xf numFmtId="0" fontId="118" fillId="60" borderId="15" xfId="0" applyFont="1" applyFill="1" applyBorder="1"/>
    <xf numFmtId="0" fontId="54" fillId="60" borderId="15" xfId="0" applyFont="1" applyFill="1" applyBorder="1" applyAlignment="1">
      <alignment horizontal="center"/>
    </xf>
    <xf numFmtId="14" fontId="54" fillId="60" borderId="15" xfId="0" applyNumberFormat="1" applyFont="1" applyFill="1" applyBorder="1" applyAlignment="1">
      <alignment horizontal="center"/>
    </xf>
    <xf numFmtId="14" fontId="138" fillId="60" borderId="15" xfId="0" applyNumberFormat="1" applyFont="1" applyFill="1" applyBorder="1" applyAlignment="1">
      <alignment horizontal="center"/>
    </xf>
    <xf numFmtId="0" fontId="138" fillId="60" borderId="15" xfId="0" applyFont="1" applyFill="1" applyBorder="1" applyAlignment="1">
      <alignment horizontal="center"/>
    </xf>
    <xf numFmtId="1" fontId="56" fillId="60" borderId="15" xfId="400" applyNumberFormat="1" applyFont="1" applyFill="1" applyBorder="1" applyAlignment="1">
      <alignment horizontal="center"/>
    </xf>
    <xf numFmtId="49" fontId="54" fillId="60" borderId="15" xfId="0" applyNumberFormat="1" applyFont="1" applyFill="1" applyBorder="1" applyAlignment="1">
      <alignment horizontal="center"/>
    </xf>
    <xf numFmtId="0" fontId="138" fillId="60" borderId="15" xfId="0" applyFont="1" applyFill="1" applyBorder="1"/>
    <xf numFmtId="2" fontId="138" fillId="60" borderId="15" xfId="0" applyNumberFormat="1" applyFont="1" applyFill="1" applyBorder="1"/>
    <xf numFmtId="9" fontId="54" fillId="60" borderId="15" xfId="0" applyNumberFormat="1" applyFont="1" applyFill="1" applyBorder="1"/>
    <xf numFmtId="43" fontId="54" fillId="60" borderId="15" xfId="0" applyNumberFormat="1" applyFont="1" applyFill="1" applyBorder="1" applyAlignment="1">
      <alignment horizontal="center"/>
    </xf>
    <xf numFmtId="0" fontId="118" fillId="60" borderId="17" xfId="0" applyFont="1" applyFill="1" applyBorder="1"/>
    <xf numFmtId="165" fontId="138" fillId="60" borderId="10" xfId="292" applyFont="1" applyFill="1" applyBorder="1"/>
    <xf numFmtId="169" fontId="56" fillId="60" borderId="10" xfId="400" applyNumberFormat="1" applyFont="1" applyFill="1" applyBorder="1" applyAlignment="1">
      <alignment horizontal="center"/>
    </xf>
    <xf numFmtId="0" fontId="138" fillId="60" borderId="15" xfId="0" applyFont="1" applyFill="1" applyBorder="1" applyAlignment="1">
      <alignment horizontal="left"/>
    </xf>
    <xf numFmtId="165" fontId="138" fillId="60" borderId="15" xfId="292" applyFont="1" applyFill="1" applyBorder="1"/>
    <xf numFmtId="43" fontId="138" fillId="60" borderId="17" xfId="0" applyNumberFormat="1" applyFont="1" applyFill="1" applyBorder="1"/>
    <xf numFmtId="169" fontId="56" fillId="60" borderId="15" xfId="400" applyNumberFormat="1" applyFont="1" applyFill="1" applyBorder="1" applyAlignment="1">
      <alignment horizontal="center"/>
    </xf>
    <xf numFmtId="1" fontId="138" fillId="60" borderId="15" xfId="0" applyNumberFormat="1" applyFont="1" applyFill="1" applyBorder="1" applyAlignment="1">
      <alignment horizontal="right"/>
    </xf>
    <xf numFmtId="43" fontId="144" fillId="60" borderId="16" xfId="0" applyNumberFormat="1" applyFont="1" applyFill="1" applyBorder="1"/>
    <xf numFmtId="2" fontId="138" fillId="60" borderId="0" xfId="0" applyNumberFormat="1" applyFont="1" applyFill="1" applyAlignment="1">
      <alignment horizontal="center"/>
    </xf>
    <xf numFmtId="2" fontId="56" fillId="60" borderId="0" xfId="410" applyNumberFormat="1" applyFont="1" applyFill="1" applyBorder="1" applyAlignment="1">
      <alignment horizontal="right"/>
    </xf>
    <xf numFmtId="175" fontId="56" fillId="60" borderId="10" xfId="400" applyNumberFormat="1" applyFont="1" applyFill="1" applyBorder="1" applyAlignment="1">
      <alignment horizontal="center"/>
    </xf>
    <xf numFmtId="43" fontId="54" fillId="60" borderId="21" xfId="0" applyNumberFormat="1" applyFont="1" applyFill="1" applyBorder="1" applyAlignment="1">
      <alignment horizontal="center"/>
    </xf>
    <xf numFmtId="0" fontId="118" fillId="60" borderId="21" xfId="0" applyFont="1" applyFill="1" applyBorder="1"/>
    <xf numFmtId="0" fontId="118" fillId="60" borderId="11" xfId="0" applyFont="1" applyFill="1" applyBorder="1"/>
    <xf numFmtId="43" fontId="138" fillId="60" borderId="20" xfId="0" applyNumberFormat="1" applyFont="1" applyFill="1" applyBorder="1"/>
    <xf numFmtId="0" fontId="118" fillId="60" borderId="14" xfId="0" applyFont="1" applyFill="1" applyBorder="1"/>
    <xf numFmtId="43" fontId="138" fillId="60" borderId="23" xfId="0" applyNumberFormat="1" applyFont="1" applyFill="1" applyBorder="1"/>
    <xf numFmtId="1" fontId="56" fillId="60" borderId="14" xfId="400" applyNumberFormat="1" applyFont="1" applyFill="1" applyBorder="1" applyAlignment="1">
      <alignment horizontal="center" vertical="center"/>
    </xf>
    <xf numFmtId="169" fontId="56" fillId="60" borderId="14" xfId="400" applyNumberFormat="1" applyFont="1" applyFill="1" applyBorder="1" applyAlignment="1">
      <alignment horizontal="center"/>
    </xf>
    <xf numFmtId="2" fontId="56" fillId="60" borderId="14" xfId="410" applyNumberFormat="1" applyFont="1" applyFill="1" applyBorder="1" applyAlignment="1">
      <alignment horizontal="right"/>
    </xf>
    <xf numFmtId="168" fontId="54" fillId="60" borderId="14" xfId="0" applyNumberFormat="1" applyFont="1" applyFill="1" applyBorder="1" applyAlignment="1">
      <alignment horizontal="center"/>
    </xf>
    <xf numFmtId="1" fontId="54" fillId="60" borderId="14" xfId="402" applyNumberFormat="1" applyFont="1" applyFill="1" applyBorder="1" applyAlignment="1">
      <alignment horizontal="center" vertical="center"/>
    </xf>
    <xf numFmtId="2" fontId="56" fillId="60" borderId="14" xfId="410" applyNumberFormat="1" applyFont="1" applyFill="1" applyBorder="1" applyAlignment="1">
      <alignment horizontal="center"/>
    </xf>
    <xf numFmtId="2" fontId="54" fillId="60" borderId="14" xfId="0" applyNumberFormat="1" applyFont="1" applyFill="1" applyBorder="1" applyAlignment="1">
      <alignment horizontal="center"/>
    </xf>
    <xf numFmtId="43" fontId="131" fillId="60" borderId="10" xfId="0" applyNumberFormat="1" applyFont="1" applyFill="1" applyBorder="1" applyAlignment="1">
      <alignment horizontal="center"/>
    </xf>
    <xf numFmtId="43" fontId="45" fillId="60" borderId="27" xfId="410" applyNumberFormat="1" applyFont="1" applyFill="1" applyBorder="1" applyAlignment="1">
      <alignment horizontal="center"/>
    </xf>
    <xf numFmtId="43" fontId="45" fillId="60" borderId="10" xfId="410" applyNumberFormat="1" applyFont="1" applyFill="1" applyBorder="1" applyAlignment="1">
      <alignment horizontal="center"/>
    </xf>
    <xf numFmtId="0" fontId="138" fillId="60" borderId="0" xfId="0" applyFont="1" applyFill="1" applyAlignment="1">
      <alignment horizontal="center"/>
    </xf>
    <xf numFmtId="0" fontId="136" fillId="60" borderId="0" xfId="0" applyFont="1" applyFill="1"/>
    <xf numFmtId="14" fontId="36" fillId="60" borderId="29" xfId="398" applyNumberFormat="1" applyFont="1" applyFill="1" applyBorder="1"/>
    <xf numFmtId="14" fontId="36" fillId="60" borderId="30" xfId="398" applyNumberFormat="1" applyFont="1" applyFill="1" applyBorder="1"/>
    <xf numFmtId="0" fontId="128" fillId="78" borderId="10" xfId="0" applyFont="1" applyFill="1" applyBorder="1" applyAlignment="1">
      <alignment horizontal="center"/>
    </xf>
    <xf numFmtId="0" fontId="54" fillId="78" borderId="15" xfId="0" applyFont="1" applyFill="1" applyBorder="1" applyAlignment="1">
      <alignment horizontal="center"/>
    </xf>
    <xf numFmtId="0" fontId="44" fillId="78" borderId="10" xfId="0" applyFont="1" applyFill="1" applyBorder="1" applyAlignment="1">
      <alignment horizontal="center"/>
    </xf>
    <xf numFmtId="14" fontId="43" fillId="78" borderId="10" xfId="410" applyNumberFormat="1" applyFont="1" applyFill="1" applyBorder="1" applyAlignment="1">
      <alignment horizontal="center"/>
    </xf>
    <xf numFmtId="14" fontId="128" fillId="78" borderId="10" xfId="0" applyNumberFormat="1" applyFont="1" applyFill="1" applyBorder="1" applyAlignment="1">
      <alignment horizontal="center"/>
    </xf>
    <xf numFmtId="0" fontId="54" fillId="78" borderId="15" xfId="0" applyFont="1" applyFill="1" applyBorder="1"/>
    <xf numFmtId="0" fontId="128" fillId="78" borderId="10" xfId="0" applyFont="1" applyFill="1" applyBorder="1" applyAlignment="1">
      <alignment horizontal="left"/>
    </xf>
    <xf numFmtId="0" fontId="44" fillId="78" borderId="10" xfId="0" applyFont="1" applyFill="1" applyBorder="1"/>
    <xf numFmtId="43" fontId="44" fillId="78" borderId="10" xfId="0" applyNumberFormat="1" applyFont="1" applyFill="1" applyBorder="1" applyAlignment="1">
      <alignment horizontal="right"/>
    </xf>
    <xf numFmtId="0" fontId="48" fillId="78" borderId="10" xfId="0" applyFont="1" applyFill="1" applyBorder="1" applyAlignment="1">
      <alignment horizontal="left"/>
    </xf>
    <xf numFmtId="0" fontId="138" fillId="78" borderId="10" xfId="0" applyFont="1" applyFill="1" applyBorder="1" applyAlignment="1">
      <alignment horizontal="center"/>
    </xf>
    <xf numFmtId="0" fontId="138" fillId="78" borderId="10" xfId="0" applyFont="1" applyFill="1" applyBorder="1"/>
    <xf numFmtId="43" fontId="128" fillId="78" borderId="10" xfId="0" applyNumberFormat="1" applyFont="1" applyFill="1" applyBorder="1"/>
    <xf numFmtId="43" fontId="48" fillId="78" borderId="10" xfId="0" applyNumberFormat="1" applyFont="1" applyFill="1" applyBorder="1"/>
    <xf numFmtId="43" fontId="131" fillId="78" borderId="11" xfId="0" applyNumberFormat="1" applyFont="1" applyFill="1" applyBorder="1"/>
    <xf numFmtId="43" fontId="131" fillId="78" borderId="10" xfId="0" applyNumberFormat="1" applyFont="1" applyFill="1" applyBorder="1"/>
    <xf numFmtId="43" fontId="131" fillId="78" borderId="13" xfId="0" applyNumberFormat="1" applyFont="1" applyFill="1" applyBorder="1"/>
    <xf numFmtId="1" fontId="43" fillId="78" borderId="10" xfId="400" applyNumberFormat="1" applyFont="1" applyFill="1" applyBorder="1" applyAlignment="1">
      <alignment horizontal="center" vertical="center"/>
    </xf>
    <xf numFmtId="1" fontId="43" fillId="78" borderId="10" xfId="402" applyNumberFormat="1" applyFont="1" applyFill="1" applyBorder="1" applyAlignment="1">
      <alignment horizontal="center"/>
    </xf>
    <xf numFmtId="4" fontId="47" fillId="78" borderId="10" xfId="410" applyNumberFormat="1" applyFont="1" applyFill="1" applyBorder="1" applyAlignment="1">
      <alignment horizontal="center"/>
    </xf>
    <xf numFmtId="49" fontId="128" fillId="78" borderId="10" xfId="0" applyNumberFormat="1" applyFont="1" applyFill="1" applyBorder="1" applyAlignment="1">
      <alignment horizontal="center"/>
    </xf>
    <xf numFmtId="1" fontId="128" fillId="78" borderId="10" xfId="0" applyNumberFormat="1" applyFont="1" applyFill="1" applyBorder="1" applyAlignment="1">
      <alignment horizontal="right"/>
    </xf>
    <xf numFmtId="0" fontId="128" fillId="78" borderId="10" xfId="0" applyFont="1" applyFill="1" applyBorder="1"/>
    <xf numFmtId="2" fontId="128" fillId="78" borderId="10" xfId="0" applyNumberFormat="1" applyFont="1" applyFill="1" applyBorder="1"/>
    <xf numFmtId="43" fontId="44" fillId="78" borderId="10" xfId="0" applyNumberFormat="1" applyFont="1" applyFill="1" applyBorder="1"/>
    <xf numFmtId="43" fontId="44" fillId="78" borderId="0" xfId="0" applyNumberFormat="1" applyFont="1" applyFill="1" applyBorder="1" applyAlignment="1">
      <alignment horizontal="center"/>
    </xf>
    <xf numFmtId="0" fontId="0" fillId="78" borderId="0" xfId="0" applyFill="1"/>
    <xf numFmtId="0" fontId="0" fillId="78" borderId="0" xfId="0" applyFill="1" applyBorder="1"/>
    <xf numFmtId="3" fontId="43" fillId="78" borderId="11" xfId="410" applyNumberFormat="1" applyFont="1" applyFill="1" applyBorder="1" applyAlignment="1"/>
    <xf numFmtId="0" fontId="43" fillId="78" borderId="10" xfId="398" applyFont="1" applyFill="1" applyBorder="1" applyAlignment="1">
      <alignment horizontal="center" vertical="center"/>
    </xf>
    <xf numFmtId="1" fontId="43" fillId="78" borderId="10" xfId="402" applyNumberFormat="1" applyFont="1" applyFill="1" applyBorder="1" applyAlignment="1">
      <alignment horizontal="center" vertical="center"/>
    </xf>
    <xf numFmtId="9" fontId="44" fillId="78" borderId="10" xfId="0" applyNumberFormat="1" applyFont="1" applyFill="1" applyBorder="1"/>
    <xf numFmtId="0" fontId="56" fillId="78" borderId="10" xfId="0" applyFont="1" applyFill="1" applyBorder="1" applyAlignment="1" applyProtection="1">
      <alignment horizontal="center" vertical="top" wrapText="1" readingOrder="1"/>
      <protection locked="0"/>
    </xf>
    <xf numFmtId="14" fontId="44" fillId="78" borderId="10" xfId="0" applyNumberFormat="1" applyFont="1" applyFill="1" applyBorder="1" applyAlignment="1">
      <alignment horizontal="center"/>
    </xf>
    <xf numFmtId="0" fontId="56" fillId="78" borderId="10" xfId="0" applyFont="1" applyFill="1" applyBorder="1" applyAlignment="1" applyProtection="1">
      <alignment vertical="top" wrapText="1" readingOrder="1"/>
      <protection locked="0"/>
    </xf>
    <xf numFmtId="43" fontId="128" fillId="78" borderId="11" xfId="0" applyNumberFormat="1" applyFont="1" applyFill="1" applyBorder="1"/>
    <xf numFmtId="43" fontId="128" fillId="78" borderId="13" xfId="0" applyNumberFormat="1" applyFont="1" applyFill="1" applyBorder="1"/>
    <xf numFmtId="49" fontId="44" fillId="78" borderId="10" xfId="0" applyNumberFormat="1" applyFont="1" applyFill="1" applyBorder="1" applyAlignment="1">
      <alignment horizontal="center"/>
    </xf>
    <xf numFmtId="0" fontId="44" fillId="78" borderId="12" xfId="0" applyFont="1" applyFill="1" applyBorder="1" applyAlignment="1">
      <alignment horizontal="center"/>
    </xf>
    <xf numFmtId="14" fontId="128" fillId="78" borderId="12" xfId="0" applyNumberFormat="1" applyFont="1" applyFill="1" applyBorder="1" applyAlignment="1">
      <alignment horizontal="center"/>
    </xf>
    <xf numFmtId="0" fontId="128" fillId="78" borderId="12" xfId="0" applyFont="1" applyFill="1" applyBorder="1" applyAlignment="1">
      <alignment horizontal="center"/>
    </xf>
    <xf numFmtId="0" fontId="44" fillId="78" borderId="13" xfId="0" applyFont="1" applyFill="1" applyBorder="1"/>
    <xf numFmtId="1" fontId="44" fillId="78" borderId="10" xfId="400" applyNumberFormat="1" applyFont="1" applyFill="1" applyBorder="1" applyAlignment="1">
      <alignment horizontal="center" vertical="center"/>
    </xf>
    <xf numFmtId="0" fontId="43" fillId="78" borderId="0" xfId="392" applyFont="1" applyFill="1" applyBorder="1" applyAlignment="1">
      <alignment horizontal="center" wrapText="1"/>
    </xf>
    <xf numFmtId="49" fontId="44" fillId="78" borderId="0" xfId="0" applyNumberFormat="1" applyFont="1" applyFill="1" applyBorder="1" applyAlignment="1">
      <alignment horizontal="center"/>
    </xf>
    <xf numFmtId="0" fontId="128" fillId="79" borderId="10" xfId="0" applyFont="1" applyFill="1" applyBorder="1" applyAlignment="1">
      <alignment horizontal="center"/>
    </xf>
    <xf numFmtId="0" fontId="44" fillId="79" borderId="10" xfId="0" applyFont="1" applyFill="1" applyBorder="1" applyAlignment="1">
      <alignment horizontal="center"/>
    </xf>
    <xf numFmtId="14" fontId="44" fillId="79" borderId="10" xfId="0" applyNumberFormat="1" applyFont="1" applyFill="1" applyBorder="1" applyAlignment="1">
      <alignment horizontal="center"/>
    </xf>
    <xf numFmtId="14" fontId="128" fillId="79" borderId="10" xfId="0" applyNumberFormat="1" applyFont="1" applyFill="1" applyBorder="1" applyAlignment="1">
      <alignment horizontal="center"/>
    </xf>
    <xf numFmtId="0" fontId="44" fillId="79" borderId="10" xfId="0" applyFont="1" applyFill="1" applyBorder="1"/>
    <xf numFmtId="3" fontId="43" fillId="79" borderId="11" xfId="410" applyNumberFormat="1" applyFont="1" applyFill="1" applyBorder="1" applyAlignment="1"/>
    <xf numFmtId="0" fontId="128" fillId="79" borderId="10" xfId="0" applyFont="1" applyFill="1" applyBorder="1"/>
    <xf numFmtId="43" fontId="128" fillId="79" borderId="10" xfId="0" applyNumberFormat="1" applyFont="1" applyFill="1" applyBorder="1"/>
    <xf numFmtId="43" fontId="44" fillId="79" borderId="10" xfId="0" applyNumberFormat="1" applyFont="1" applyFill="1" applyBorder="1"/>
    <xf numFmtId="43" fontId="128" fillId="79" borderId="11" xfId="0" applyNumberFormat="1" applyFont="1" applyFill="1" applyBorder="1"/>
    <xf numFmtId="43" fontId="44" fillId="79" borderId="11" xfId="0" applyNumberFormat="1" applyFont="1" applyFill="1" applyBorder="1"/>
    <xf numFmtId="43" fontId="44" fillId="79" borderId="13" xfId="0" applyNumberFormat="1" applyFont="1" applyFill="1" applyBorder="1"/>
    <xf numFmtId="1" fontId="43" fillId="79" borderId="10" xfId="400" applyNumberFormat="1" applyFont="1" applyFill="1" applyBorder="1" applyAlignment="1">
      <alignment horizontal="center" vertical="center"/>
    </xf>
    <xf numFmtId="0" fontId="43" fillId="79" borderId="10" xfId="398" applyFont="1" applyFill="1" applyBorder="1" applyAlignment="1">
      <alignment horizontal="center" vertical="center"/>
    </xf>
    <xf numFmtId="4" fontId="47" fillId="79" borderId="10" xfId="410" applyNumberFormat="1" applyFont="1" applyFill="1" applyBorder="1" applyAlignment="1">
      <alignment horizontal="center"/>
    </xf>
    <xf numFmtId="49" fontId="44" fillId="79" borderId="10" xfId="0" applyNumberFormat="1" applyFont="1" applyFill="1" applyBorder="1" applyAlignment="1">
      <alignment horizontal="center"/>
    </xf>
    <xf numFmtId="1" fontId="128" fillId="79" borderId="10" xfId="0" applyNumberFormat="1" applyFont="1" applyFill="1" applyBorder="1" applyAlignment="1">
      <alignment horizontal="right"/>
    </xf>
    <xf numFmtId="2" fontId="128" fillId="79" borderId="10" xfId="0" applyNumberFormat="1" applyFont="1" applyFill="1" applyBorder="1"/>
    <xf numFmtId="43" fontId="44" fillId="79" borderId="0" xfId="0" applyNumberFormat="1" applyFont="1" applyFill="1" applyBorder="1" applyAlignment="1">
      <alignment horizontal="center"/>
    </xf>
    <xf numFmtId="0" fontId="0" fillId="79" borderId="0" xfId="0" applyFill="1"/>
    <xf numFmtId="0" fontId="0" fillId="79" borderId="0" xfId="0" applyFill="1" applyBorder="1"/>
    <xf numFmtId="0" fontId="128" fillId="80" borderId="10" xfId="0" applyFont="1" applyFill="1" applyBorder="1" applyAlignment="1">
      <alignment horizontal="center"/>
    </xf>
    <xf numFmtId="0" fontId="44" fillId="80" borderId="10" xfId="0" applyFont="1" applyFill="1" applyBorder="1" applyAlignment="1">
      <alignment horizontal="center"/>
    </xf>
    <xf numFmtId="14" fontId="44" fillId="80" borderId="10" xfId="0" applyNumberFormat="1" applyFont="1" applyFill="1" applyBorder="1" applyAlignment="1">
      <alignment horizontal="center"/>
    </xf>
    <xf numFmtId="14" fontId="128" fillId="80" borderId="10" xfId="0" applyNumberFormat="1" applyFont="1" applyFill="1" applyBorder="1" applyAlignment="1">
      <alignment horizontal="center"/>
    </xf>
    <xf numFmtId="0" fontId="44" fillId="80" borderId="10" xfId="0" applyFont="1" applyFill="1" applyBorder="1"/>
    <xf numFmtId="0" fontId="128" fillId="80" borderId="10" xfId="0" applyFont="1" applyFill="1" applyBorder="1" applyAlignment="1">
      <alignment horizontal="left"/>
    </xf>
    <xf numFmtId="43" fontId="44" fillId="80" borderId="10" xfId="0" applyNumberFormat="1" applyFont="1" applyFill="1" applyBorder="1" applyAlignment="1">
      <alignment horizontal="right"/>
    </xf>
    <xf numFmtId="43" fontId="128" fillId="80" borderId="10" xfId="0" applyNumberFormat="1" applyFont="1" applyFill="1" applyBorder="1"/>
    <xf numFmtId="43" fontId="44" fillId="80" borderId="10" xfId="0" applyNumberFormat="1" applyFont="1" applyFill="1" applyBorder="1"/>
    <xf numFmtId="43" fontId="128" fillId="80" borderId="11" xfId="0" applyNumberFormat="1" applyFont="1" applyFill="1" applyBorder="1"/>
    <xf numFmtId="43" fontId="128" fillId="80" borderId="13" xfId="0" applyNumberFormat="1" applyFont="1" applyFill="1" applyBorder="1"/>
    <xf numFmtId="1" fontId="43" fillId="80" borderId="10" xfId="400" applyNumberFormat="1" applyFont="1" applyFill="1" applyBorder="1" applyAlignment="1">
      <alignment horizontal="center" vertical="center"/>
    </xf>
    <xf numFmtId="0" fontId="43" fillId="80" borderId="10" xfId="400" applyFont="1" applyFill="1" applyBorder="1" applyAlignment="1">
      <alignment horizontal="center"/>
    </xf>
    <xf numFmtId="4" fontId="47" fillId="80" borderId="10" xfId="410" applyNumberFormat="1" applyFont="1" applyFill="1" applyBorder="1" applyAlignment="1">
      <alignment horizontal="center"/>
    </xf>
    <xf numFmtId="49" fontId="44" fillId="80" borderId="10" xfId="0" applyNumberFormat="1" applyFont="1" applyFill="1" applyBorder="1" applyAlignment="1">
      <alignment horizontal="center"/>
    </xf>
    <xf numFmtId="1" fontId="128" fillId="80" borderId="10" xfId="0" applyNumberFormat="1" applyFont="1" applyFill="1" applyBorder="1" applyAlignment="1">
      <alignment horizontal="right"/>
    </xf>
    <xf numFmtId="0" fontId="128" fillId="80" borderId="10" xfId="0" applyFont="1" applyFill="1" applyBorder="1"/>
    <xf numFmtId="2" fontId="128" fillId="80" borderId="10" xfId="0" applyNumberFormat="1" applyFont="1" applyFill="1" applyBorder="1"/>
    <xf numFmtId="43" fontId="44" fillId="80" borderId="0" xfId="0" applyNumberFormat="1" applyFont="1" applyFill="1" applyBorder="1" applyAlignment="1">
      <alignment horizontal="center"/>
    </xf>
    <xf numFmtId="0" fontId="0" fillId="80" borderId="0" xfId="0" applyFill="1"/>
    <xf numFmtId="0" fontId="0" fillId="80" borderId="0" xfId="0" applyFill="1" applyBorder="1"/>
    <xf numFmtId="0" fontId="44" fillId="80" borderId="13" xfId="0" applyFont="1" applyFill="1" applyBorder="1" applyAlignment="1">
      <alignment horizontal="center"/>
    </xf>
    <xf numFmtId="14" fontId="0" fillId="80" borderId="10" xfId="0" applyNumberFormat="1" applyFill="1" applyBorder="1" applyAlignment="1">
      <alignment horizontal="center"/>
    </xf>
    <xf numFmtId="0" fontId="0" fillId="80" borderId="10" xfId="0" applyFill="1" applyBorder="1" applyAlignment="1">
      <alignment horizontal="center"/>
    </xf>
    <xf numFmtId="1" fontId="44" fillId="80" borderId="10" xfId="400" applyNumberFormat="1" applyFont="1" applyFill="1" applyBorder="1" applyAlignment="1">
      <alignment horizontal="center" vertical="center"/>
    </xf>
    <xf numFmtId="1" fontId="43" fillId="80" borderId="10" xfId="402" applyNumberFormat="1" applyFont="1" applyFill="1" applyBorder="1" applyAlignment="1">
      <alignment horizontal="center" vertical="center"/>
    </xf>
    <xf numFmtId="49" fontId="128" fillId="80" borderId="10" xfId="0" applyNumberFormat="1" applyFont="1" applyFill="1" applyBorder="1" applyAlignment="1">
      <alignment horizontal="center"/>
    </xf>
    <xf numFmtId="49" fontId="128" fillId="80" borderId="10" xfId="0" applyNumberFormat="1" applyFont="1" applyFill="1" applyBorder="1" applyAlignment="1">
      <alignment horizontal="right"/>
    </xf>
    <xf numFmtId="9" fontId="44" fillId="80" borderId="10" xfId="0" applyNumberFormat="1" applyFont="1" applyFill="1" applyBorder="1"/>
    <xf numFmtId="0" fontId="44" fillId="80" borderId="10" xfId="400" applyFont="1" applyFill="1" applyBorder="1" applyAlignment="1">
      <alignment horizontal="center"/>
    </xf>
    <xf numFmtId="0" fontId="43" fillId="80" borderId="10" xfId="402" applyFont="1" applyFill="1" applyBorder="1" applyAlignment="1">
      <alignment horizontal="center" vertical="center"/>
    </xf>
    <xf numFmtId="0" fontId="44" fillId="81" borderId="10" xfId="0" applyFont="1" applyFill="1" applyBorder="1" applyAlignment="1">
      <alignment horizontal="center"/>
    </xf>
    <xf numFmtId="14" fontId="44" fillId="81" borderId="10" xfId="0" applyNumberFormat="1" applyFont="1" applyFill="1" applyBorder="1" applyAlignment="1">
      <alignment horizontal="center"/>
    </xf>
    <xf numFmtId="14" fontId="128" fillId="81" borderId="10" xfId="0" applyNumberFormat="1" applyFont="1" applyFill="1" applyBorder="1" applyAlignment="1">
      <alignment horizontal="center"/>
    </xf>
    <xf numFmtId="0" fontId="128" fillId="81" borderId="10" xfId="0" applyFont="1" applyFill="1" applyBorder="1" applyAlignment="1">
      <alignment horizontal="center"/>
    </xf>
    <xf numFmtId="0" fontId="44" fillId="81" borderId="10" xfId="0" applyFont="1" applyFill="1" applyBorder="1"/>
    <xf numFmtId="0" fontId="128" fillId="81" borderId="10" xfId="0" applyFont="1" applyFill="1" applyBorder="1" applyAlignment="1">
      <alignment horizontal="left"/>
    </xf>
    <xf numFmtId="43" fontId="44" fillId="81" borderId="10" xfId="0" applyNumberFormat="1" applyFont="1" applyFill="1" applyBorder="1" applyAlignment="1">
      <alignment horizontal="right"/>
    </xf>
    <xf numFmtId="43" fontId="128" fillId="81" borderId="10" xfId="0" applyNumberFormat="1" applyFont="1" applyFill="1" applyBorder="1"/>
    <xf numFmtId="43" fontId="44" fillId="81" borderId="10" xfId="0" applyNumberFormat="1" applyFont="1" applyFill="1" applyBorder="1"/>
    <xf numFmtId="43" fontId="128" fillId="81" borderId="11" xfId="0" applyNumberFormat="1" applyFont="1" applyFill="1" applyBorder="1"/>
    <xf numFmtId="43" fontId="128" fillId="81" borderId="13" xfId="0" applyNumberFormat="1" applyFont="1" applyFill="1" applyBorder="1"/>
    <xf numFmtId="1" fontId="43" fillId="81" borderId="10" xfId="400" applyNumberFormat="1" applyFont="1" applyFill="1" applyBorder="1" applyAlignment="1">
      <alignment horizontal="center" vertical="center"/>
    </xf>
    <xf numFmtId="0" fontId="43" fillId="81" borderId="10" xfId="400" applyFont="1" applyFill="1" applyBorder="1" applyAlignment="1">
      <alignment horizontal="center"/>
    </xf>
    <xf numFmtId="4" fontId="47" fillId="81" borderId="10" xfId="410" applyNumberFormat="1" applyFont="1" applyFill="1" applyBorder="1" applyAlignment="1">
      <alignment horizontal="center"/>
    </xf>
    <xf numFmtId="49" fontId="44" fillId="81" borderId="10" xfId="0" applyNumberFormat="1" applyFont="1" applyFill="1" applyBorder="1" applyAlignment="1">
      <alignment horizontal="center"/>
    </xf>
    <xf numFmtId="1" fontId="128" fillId="81" borderId="10" xfId="0" applyNumberFormat="1" applyFont="1" applyFill="1" applyBorder="1" applyAlignment="1">
      <alignment horizontal="right"/>
    </xf>
    <xf numFmtId="0" fontId="128" fillId="81" borderId="10" xfId="0" applyFont="1" applyFill="1" applyBorder="1"/>
    <xf numFmtId="2" fontId="128" fillId="81" borderId="10" xfId="0" applyNumberFormat="1" applyFont="1" applyFill="1" applyBorder="1"/>
    <xf numFmtId="43" fontId="44" fillId="81" borderId="0" xfId="0" applyNumberFormat="1" applyFont="1" applyFill="1" applyBorder="1" applyAlignment="1">
      <alignment horizontal="center"/>
    </xf>
    <xf numFmtId="0" fontId="0" fillId="81" borderId="0" xfId="0" applyFill="1"/>
    <xf numFmtId="0" fontId="0" fillId="81" borderId="0" xfId="0" applyFill="1" applyBorder="1"/>
    <xf numFmtId="0" fontId="138" fillId="81" borderId="10" xfId="0" applyFont="1" applyFill="1" applyBorder="1" applyAlignment="1">
      <alignment horizontal="center"/>
    </xf>
    <xf numFmtId="0" fontId="54" fillId="81" borderId="10" xfId="0" applyFont="1" applyFill="1" applyBorder="1" applyAlignment="1">
      <alignment horizontal="center"/>
    </xf>
    <xf numFmtId="14" fontId="138" fillId="81" borderId="10" xfId="0" applyNumberFormat="1" applyFont="1" applyFill="1" applyBorder="1" applyAlignment="1">
      <alignment horizontal="center"/>
    </xf>
    <xf numFmtId="0" fontId="138" fillId="81" borderId="10" xfId="0" applyFont="1" applyFill="1" applyBorder="1" applyAlignment="1">
      <alignment horizontal="left"/>
    </xf>
    <xf numFmtId="0" fontId="138" fillId="81" borderId="10" xfId="0" applyFont="1" applyFill="1" applyBorder="1"/>
    <xf numFmtId="43" fontId="54" fillId="81" borderId="10" xfId="0" applyNumberFormat="1" applyFont="1" applyFill="1" applyBorder="1" applyAlignment="1">
      <alignment horizontal="right"/>
    </xf>
    <xf numFmtId="43" fontId="138" fillId="81" borderId="10" xfId="0" applyNumberFormat="1" applyFont="1" applyFill="1" applyBorder="1"/>
    <xf numFmtId="43" fontId="54" fillId="81" borderId="10" xfId="0" applyNumberFormat="1" applyFont="1" applyFill="1" applyBorder="1"/>
    <xf numFmtId="43" fontId="138" fillId="81" borderId="11" xfId="0" applyNumberFormat="1" applyFont="1" applyFill="1" applyBorder="1"/>
    <xf numFmtId="43" fontId="138" fillId="81" borderId="12" xfId="0" applyNumberFormat="1" applyFont="1" applyFill="1" applyBorder="1"/>
    <xf numFmtId="43" fontId="54" fillId="81" borderId="16" xfId="0" applyNumberFormat="1" applyFont="1" applyFill="1" applyBorder="1"/>
    <xf numFmtId="43" fontId="138" fillId="81" borderId="13" xfId="0" applyNumberFormat="1" applyFont="1" applyFill="1" applyBorder="1"/>
    <xf numFmtId="43" fontId="138" fillId="81" borderId="0" xfId="0" applyNumberFormat="1" applyFont="1" applyFill="1" applyBorder="1"/>
    <xf numFmtId="0" fontId="118" fillId="81" borderId="0" xfId="0" applyFont="1" applyFill="1"/>
    <xf numFmtId="9" fontId="138" fillId="81" borderId="10" xfId="0" applyNumberFormat="1" applyFont="1" applyFill="1" applyBorder="1"/>
    <xf numFmtId="0" fontId="118" fillId="81" borderId="0" xfId="0" applyFont="1" applyFill="1" applyBorder="1"/>
    <xf numFmtId="0" fontId="56" fillId="81" borderId="10" xfId="0" applyFont="1" applyFill="1" applyBorder="1" applyAlignment="1" applyProtection="1">
      <alignment horizontal="center" vertical="top" wrapText="1" readingOrder="1"/>
      <protection locked="0"/>
    </xf>
    <xf numFmtId="0" fontId="56" fillId="81" borderId="10" xfId="0" applyFont="1" applyFill="1" applyBorder="1" applyAlignment="1" applyProtection="1">
      <alignment vertical="top" wrapText="1" readingOrder="1"/>
      <protection locked="0"/>
    </xf>
    <xf numFmtId="1" fontId="56" fillId="81" borderId="10" xfId="400" applyNumberFormat="1" applyFont="1" applyFill="1" applyBorder="1" applyAlignment="1">
      <alignment horizontal="center" vertical="center"/>
    </xf>
    <xf numFmtId="49" fontId="56" fillId="81" borderId="10" xfId="0" applyNumberFormat="1" applyFont="1" applyFill="1" applyBorder="1" applyAlignment="1" applyProtection="1">
      <alignment horizontal="center" vertical="top" wrapText="1"/>
      <protection locked="0"/>
    </xf>
    <xf numFmtId="2" fontId="56" fillId="81" borderId="0" xfId="410" applyNumberFormat="1" applyFont="1" applyFill="1" applyBorder="1" applyAlignment="1">
      <alignment horizontal="right"/>
    </xf>
    <xf numFmtId="49" fontId="54" fillId="81" borderId="10" xfId="0" applyNumberFormat="1" applyFont="1" applyFill="1" applyBorder="1" applyAlignment="1">
      <alignment horizontal="center"/>
    </xf>
    <xf numFmtId="9" fontId="54" fillId="81" borderId="10" xfId="0" applyNumberFormat="1" applyFont="1" applyFill="1" applyBorder="1"/>
    <xf numFmtId="43" fontId="54" fillId="81" borderId="0" xfId="0" applyNumberFormat="1" applyFont="1" applyFill="1" applyBorder="1" applyAlignment="1">
      <alignment horizontal="center"/>
    </xf>
    <xf numFmtId="0" fontId="138" fillId="76" borderId="10" xfId="0" applyFont="1" applyFill="1" applyBorder="1" applyAlignment="1">
      <alignment horizontal="center"/>
    </xf>
    <xf numFmtId="0" fontId="54" fillId="76" borderId="10" xfId="0" applyFont="1" applyFill="1" applyBorder="1" applyAlignment="1">
      <alignment horizontal="center"/>
    </xf>
    <xf numFmtId="0" fontId="148" fillId="76" borderId="10" xfId="0" applyFont="1" applyFill="1" applyBorder="1"/>
    <xf numFmtId="14" fontId="54" fillId="76" borderId="10" xfId="0" applyNumberFormat="1" applyFont="1" applyFill="1" applyBorder="1" applyAlignment="1">
      <alignment horizontal="center"/>
    </xf>
    <xf numFmtId="14" fontId="138" fillId="76" borderId="10" xfId="0" applyNumberFormat="1" applyFont="1" applyFill="1" applyBorder="1" applyAlignment="1">
      <alignment horizontal="center"/>
    </xf>
    <xf numFmtId="0" fontId="54" fillId="76" borderId="10" xfId="0" applyFont="1" applyFill="1" applyBorder="1"/>
    <xf numFmtId="0" fontId="56" fillId="76" borderId="10" xfId="147" applyFont="1" applyFill="1" applyBorder="1" applyAlignment="1">
      <alignment horizontal="left"/>
    </xf>
    <xf numFmtId="0" fontId="138" fillId="76" borderId="10" xfId="0" applyFont="1" applyFill="1" applyBorder="1"/>
    <xf numFmtId="43" fontId="138" fillId="76" borderId="10" xfId="0" applyNumberFormat="1" applyFont="1" applyFill="1" applyBorder="1"/>
    <xf numFmtId="43" fontId="54" fillId="76" borderId="10" xfId="0" applyNumberFormat="1" applyFont="1" applyFill="1" applyBorder="1"/>
    <xf numFmtId="43" fontId="138" fillId="76" borderId="13" xfId="0" applyNumberFormat="1" applyFont="1" applyFill="1" applyBorder="1"/>
    <xf numFmtId="1" fontId="56" fillId="76" borderId="10" xfId="400" applyNumberFormat="1" applyFont="1" applyFill="1" applyBorder="1" applyAlignment="1">
      <alignment horizontal="center" vertical="center"/>
    </xf>
    <xf numFmtId="1" fontId="56" fillId="76" borderId="10" xfId="402" applyNumberFormat="1" applyFont="1" applyFill="1" applyBorder="1" applyAlignment="1">
      <alignment horizontal="center" vertical="center"/>
    </xf>
    <xf numFmtId="2" fontId="56" fillId="76" borderId="10" xfId="410" applyNumberFormat="1" applyFont="1" applyFill="1" applyBorder="1" applyAlignment="1">
      <alignment horizontal="right"/>
    </xf>
    <xf numFmtId="1" fontId="138" fillId="76" borderId="10" xfId="0" applyNumberFormat="1" applyFont="1" applyFill="1" applyBorder="1" applyAlignment="1">
      <alignment horizontal="right"/>
    </xf>
    <xf numFmtId="2" fontId="138" fillId="76" borderId="10" xfId="0" applyNumberFormat="1" applyFont="1" applyFill="1" applyBorder="1"/>
    <xf numFmtId="9" fontId="138" fillId="76" borderId="10" xfId="0" applyNumberFormat="1" applyFont="1" applyFill="1" applyBorder="1"/>
    <xf numFmtId="43" fontId="54" fillId="76" borderId="0" xfId="0" applyNumberFormat="1" applyFont="1" applyFill="1" applyBorder="1" applyAlignment="1">
      <alignment horizontal="center"/>
    </xf>
    <xf numFmtId="0" fontId="118" fillId="76" borderId="0" xfId="0" applyFont="1" applyFill="1" applyBorder="1"/>
    <xf numFmtId="0" fontId="118" fillId="76" borderId="0" xfId="0" applyFont="1" applyFill="1"/>
    <xf numFmtId="0" fontId="128" fillId="60" borderId="10" xfId="0" applyFont="1" applyFill="1" applyBorder="1" applyAlignment="1">
      <alignment horizontal="left" vertical="top"/>
    </xf>
    <xf numFmtId="0" fontId="0" fillId="60" borderId="0" xfId="0" applyFill="1" applyAlignment="1">
      <alignment horizontal="left" vertical="top"/>
    </xf>
    <xf numFmtId="0" fontId="44" fillId="60" borderId="10" xfId="0" applyFont="1" applyFill="1" applyBorder="1" applyAlignment="1">
      <alignment vertical="top"/>
    </xf>
    <xf numFmtId="0" fontId="0" fillId="60" borderId="0" xfId="0" applyFill="1" applyAlignment="1">
      <alignment vertical="top"/>
    </xf>
    <xf numFmtId="0" fontId="132" fillId="60" borderId="0" xfId="0" applyFont="1" applyFill="1" applyAlignment="1">
      <alignment vertical="top"/>
    </xf>
    <xf numFmtId="0" fontId="47" fillId="60" borderId="10" xfId="410" applyNumberFormat="1" applyFont="1" applyFill="1" applyBorder="1" applyAlignment="1">
      <alignment horizontal="center" vertical="top"/>
    </xf>
    <xf numFmtId="4" fontId="47" fillId="60" borderId="10" xfId="410" applyNumberFormat="1" applyFont="1" applyFill="1" applyBorder="1" applyAlignment="1">
      <alignment horizontal="center" vertical="top"/>
    </xf>
    <xf numFmtId="0" fontId="44" fillId="60" borderId="0" xfId="0" applyFont="1" applyFill="1" applyBorder="1" applyAlignment="1">
      <alignment vertical="top"/>
    </xf>
    <xf numFmtId="0" fontId="44" fillId="60" borderId="10" xfId="0" applyFont="1" applyFill="1" applyBorder="1" applyAlignment="1">
      <alignment horizontal="center" vertical="top"/>
    </xf>
    <xf numFmtId="0" fontId="128" fillId="60" borderId="10" xfId="0" applyFont="1" applyFill="1" applyBorder="1" applyAlignment="1">
      <alignment horizontal="center" vertical="top"/>
    </xf>
    <xf numFmtId="0" fontId="93" fillId="60" borderId="0" xfId="0" applyFont="1" applyFill="1" applyAlignment="1">
      <alignment vertical="top"/>
    </xf>
    <xf numFmtId="43" fontId="44" fillId="60" borderId="10" xfId="0" applyNumberFormat="1" applyFont="1" applyFill="1" applyBorder="1" applyAlignment="1">
      <alignment vertical="top"/>
    </xf>
    <xf numFmtId="43" fontId="131" fillId="60" borderId="10" xfId="0" applyNumberFormat="1" applyFont="1" applyFill="1" applyBorder="1" applyAlignment="1">
      <alignment vertical="top"/>
    </xf>
    <xf numFmtId="0" fontId="44" fillId="60" borderId="0" xfId="0" applyFont="1" applyFill="1" applyAlignment="1">
      <alignment vertical="top"/>
    </xf>
    <xf numFmtId="0" fontId="156" fillId="60" borderId="0" xfId="0" applyFont="1" applyFill="1" applyAlignment="1">
      <alignment vertical="top"/>
    </xf>
    <xf numFmtId="0" fontId="128" fillId="60" borderId="0" xfId="0" applyFont="1" applyFill="1" applyBorder="1" applyAlignment="1">
      <alignment horizontal="center" vertical="top"/>
    </xf>
    <xf numFmtId="0" fontId="93" fillId="60" borderId="0" xfId="0" applyFont="1" applyFill="1" applyAlignment="1">
      <alignment horizontal="center" vertical="top"/>
    </xf>
    <xf numFmtId="1" fontId="0" fillId="60" borderId="0" xfId="0" applyNumberFormat="1" applyFill="1" applyAlignment="1">
      <alignment horizontal="right" vertical="top"/>
    </xf>
    <xf numFmtId="43" fontId="63" fillId="60" borderId="0" xfId="293" applyFont="1" applyFill="1" applyAlignment="1">
      <alignment vertical="top"/>
    </xf>
    <xf numFmtId="0" fontId="0" fillId="60" borderId="0" xfId="0" applyNumberFormat="1" applyFill="1" applyAlignment="1">
      <alignment vertical="top"/>
    </xf>
    <xf numFmtId="0" fontId="93" fillId="60" borderId="0" xfId="0" applyFont="1" applyFill="1" applyAlignment="1">
      <alignment horizontal="left" vertical="top"/>
    </xf>
    <xf numFmtId="43" fontId="128" fillId="60" borderId="0" xfId="0" applyNumberFormat="1" applyFont="1" applyFill="1" applyAlignment="1">
      <alignment vertical="top"/>
    </xf>
    <xf numFmtId="0" fontId="131" fillId="60" borderId="0" xfId="0" applyFont="1" applyFill="1" applyBorder="1" applyAlignment="1">
      <alignment horizontal="center" vertical="top"/>
    </xf>
    <xf numFmtId="43" fontId="131" fillId="60" borderId="0" xfId="0" applyNumberFormat="1" applyFont="1" applyFill="1" applyBorder="1" applyAlignment="1">
      <alignment vertical="top"/>
    </xf>
    <xf numFmtId="0" fontId="128" fillId="60" borderId="0" xfId="0" applyFont="1" applyFill="1" applyAlignment="1">
      <alignment horizontal="center" vertical="top"/>
    </xf>
    <xf numFmtId="43" fontId="128" fillId="60" borderId="0" xfId="0" applyNumberFormat="1" applyFont="1" applyFill="1" applyBorder="1" applyAlignment="1">
      <alignment vertical="top"/>
    </xf>
    <xf numFmtId="0" fontId="128" fillId="60" borderId="0" xfId="0" applyFont="1" applyFill="1" applyBorder="1" applyAlignment="1">
      <alignment vertical="top"/>
    </xf>
    <xf numFmtId="176" fontId="36" fillId="60" borderId="10" xfId="0" applyNumberFormat="1" applyFont="1" applyFill="1" applyBorder="1" applyAlignment="1">
      <alignment horizontal="center" vertical="top"/>
    </xf>
    <xf numFmtId="0" fontId="44" fillId="0" borderId="10" xfId="0" applyFont="1" applyFill="1" applyBorder="1" applyAlignment="1">
      <alignment vertical="top"/>
    </xf>
    <xf numFmtId="0" fontId="4" fillId="26" borderId="19" xfId="0" applyFont="1" applyFill="1" applyBorder="1" applyAlignment="1">
      <alignment horizontal="center"/>
    </xf>
    <xf numFmtId="0" fontId="4" fillId="26" borderId="0" xfId="0" applyFont="1" applyFill="1" applyAlignment="1">
      <alignment horizontal="center"/>
    </xf>
    <xf numFmtId="0" fontId="4" fillId="27" borderId="19" xfId="0" applyFont="1" applyFill="1" applyBorder="1" applyAlignment="1">
      <alignment horizontal="center"/>
    </xf>
    <xf numFmtId="0" fontId="4" fillId="27" borderId="0" xfId="0" applyFont="1" applyFill="1" applyAlignment="1">
      <alignment horizontal="center"/>
    </xf>
    <xf numFmtId="0" fontId="4" fillId="27" borderId="20" xfId="0" applyFont="1" applyFill="1" applyBorder="1" applyAlignment="1">
      <alignment horizontal="center"/>
    </xf>
    <xf numFmtId="0" fontId="4" fillId="27" borderId="21" xfId="0" applyFont="1" applyFill="1" applyBorder="1" applyAlignment="1">
      <alignment horizontal="center"/>
    </xf>
    <xf numFmtId="0" fontId="48" fillId="60" borderId="11" xfId="0" applyFont="1" applyFill="1" applyBorder="1" applyAlignment="1">
      <alignment horizontal="center" vertical="top"/>
    </xf>
    <xf numFmtId="0" fontId="48" fillId="60" borderId="12" xfId="0" applyFont="1" applyFill="1" applyBorder="1" applyAlignment="1">
      <alignment horizontal="center" vertical="top"/>
    </xf>
    <xf numFmtId="0" fontId="48" fillId="60" borderId="13" xfId="0" applyFont="1" applyFill="1" applyBorder="1" applyAlignment="1">
      <alignment horizontal="center" vertical="top"/>
    </xf>
    <xf numFmtId="0" fontId="137" fillId="60" borderId="0" xfId="0" applyFont="1" applyFill="1" applyBorder="1" applyAlignment="1">
      <alignment horizontal="center" vertical="top"/>
    </xf>
    <xf numFmtId="0" fontId="129" fillId="60" borderId="0" xfId="0" applyFont="1" applyFill="1" applyBorder="1" applyAlignment="1">
      <alignment horizontal="center" vertical="top"/>
    </xf>
    <xf numFmtId="0" fontId="132" fillId="60" borderId="0" xfId="0" applyFont="1" applyFill="1" applyBorder="1" applyAlignment="1">
      <alignment horizontal="center"/>
    </xf>
    <xf numFmtId="0" fontId="132" fillId="60" borderId="0" xfId="0" applyNumberFormat="1" applyFont="1" applyFill="1" applyBorder="1" applyAlignment="1">
      <alignment horizontal="center"/>
    </xf>
    <xf numFmtId="0" fontId="129" fillId="60" borderId="0" xfId="0" applyFont="1" applyFill="1" applyBorder="1" applyAlignment="1">
      <alignment horizontal="center"/>
    </xf>
    <xf numFmtId="0" fontId="48" fillId="60" borderId="20" xfId="0" applyFont="1" applyFill="1" applyBorder="1" applyAlignment="1">
      <alignment horizontal="left"/>
    </xf>
    <xf numFmtId="0" fontId="48" fillId="60" borderId="21" xfId="0" applyFont="1" applyFill="1" applyBorder="1" applyAlignment="1">
      <alignment horizontal="left"/>
    </xf>
    <xf numFmtId="0" fontId="48" fillId="60" borderId="23" xfId="0" applyFont="1" applyFill="1" applyBorder="1" applyAlignment="1">
      <alignment horizontal="left"/>
    </xf>
    <xf numFmtId="0" fontId="48" fillId="60" borderId="11" xfId="0" applyFont="1" applyFill="1" applyBorder="1" applyAlignment="1">
      <alignment horizontal="center"/>
    </xf>
    <xf numFmtId="0" fontId="48" fillId="60" borderId="12" xfId="0" applyFont="1" applyFill="1" applyBorder="1" applyAlignment="1">
      <alignment horizontal="center"/>
    </xf>
    <xf numFmtId="0" fontId="48" fillId="60" borderId="13" xfId="0" applyFont="1" applyFill="1" applyBorder="1" applyAlignment="1">
      <alignment horizontal="center"/>
    </xf>
    <xf numFmtId="0" fontId="48" fillId="60" borderId="11" xfId="0" applyFont="1" applyFill="1" applyBorder="1" applyAlignment="1">
      <alignment horizontal="left"/>
    </xf>
    <xf numFmtId="0" fontId="48" fillId="60" borderId="12" xfId="0" applyFont="1" applyFill="1" applyBorder="1" applyAlignment="1">
      <alignment horizontal="left"/>
    </xf>
    <xf numFmtId="0" fontId="48" fillId="60" borderId="13" xfId="0" applyFont="1" applyFill="1" applyBorder="1" applyAlignment="1">
      <alignment horizontal="left"/>
    </xf>
    <xf numFmtId="0" fontId="131" fillId="60" borderId="11" xfId="0" applyFont="1" applyFill="1" applyBorder="1" applyAlignment="1">
      <alignment horizontal="left"/>
    </xf>
    <xf numFmtId="0" fontId="131" fillId="60" borderId="12" xfId="0" applyFont="1" applyFill="1" applyBorder="1" applyAlignment="1">
      <alignment horizontal="left"/>
    </xf>
    <xf numFmtId="0" fontId="131" fillId="60" borderId="13" xfId="0" applyFont="1" applyFill="1" applyBorder="1" applyAlignment="1">
      <alignment horizontal="left"/>
    </xf>
    <xf numFmtId="0" fontId="131" fillId="60" borderId="11" xfId="0" applyFont="1" applyFill="1" applyBorder="1" applyAlignment="1">
      <alignment horizontal="center"/>
    </xf>
    <xf numFmtId="0" fontId="131" fillId="60" borderId="12" xfId="0" applyFont="1" applyFill="1" applyBorder="1" applyAlignment="1">
      <alignment horizontal="center"/>
    </xf>
    <xf numFmtId="0" fontId="131" fillId="60" borderId="13" xfId="0" applyFont="1" applyFill="1" applyBorder="1" applyAlignment="1">
      <alignment horizontal="center"/>
    </xf>
    <xf numFmtId="4" fontId="47" fillId="60" borderId="11" xfId="410" applyNumberFormat="1" applyFont="1" applyFill="1" applyBorder="1" applyAlignment="1">
      <alignment horizontal="center"/>
    </xf>
    <xf numFmtId="4" fontId="47" fillId="60" borderId="12" xfId="410" applyNumberFormat="1" applyFont="1" applyFill="1" applyBorder="1" applyAlignment="1">
      <alignment horizontal="center"/>
    </xf>
    <xf numFmtId="4" fontId="47" fillId="60" borderId="37" xfId="410" applyNumberFormat="1" applyFont="1" applyFill="1" applyBorder="1" applyAlignment="1">
      <alignment horizontal="center"/>
    </xf>
    <xf numFmtId="0" fontId="153" fillId="60" borderId="0" xfId="0" applyFont="1" applyFill="1" applyAlignment="1">
      <alignment horizontal="center" vertical="top"/>
    </xf>
    <xf numFmtId="0" fontId="128" fillId="60" borderId="0" xfId="0" applyFont="1" applyFill="1" applyBorder="1" applyAlignment="1">
      <alignment horizontal="left" vertical="top"/>
    </xf>
    <xf numFmtId="0" fontId="131" fillId="60" borderId="0" xfId="0" applyFont="1" applyFill="1" applyAlignment="1">
      <alignment horizontal="left" vertical="top"/>
    </xf>
    <xf numFmtId="0" fontId="137" fillId="60" borderId="0" xfId="0" applyFont="1" applyFill="1" applyAlignment="1">
      <alignment horizontal="center" vertical="top"/>
    </xf>
    <xf numFmtId="0" fontId="131" fillId="60" borderId="0" xfId="0" applyFont="1" applyFill="1" applyBorder="1" applyAlignment="1">
      <alignment horizontal="center" vertical="top"/>
    </xf>
    <xf numFmtId="0" fontId="0" fillId="60" borderId="0" xfId="0" applyFill="1" applyAlignment="1">
      <alignment horizontal="left" vertical="top"/>
    </xf>
    <xf numFmtId="0" fontId="128" fillId="60" borderId="0" xfId="0" applyFont="1" applyFill="1" applyBorder="1" applyAlignment="1">
      <alignment horizontal="center" vertical="top"/>
    </xf>
    <xf numFmtId="0" fontId="62" fillId="0" borderId="18" xfId="398" applyFont="1" applyBorder="1" applyAlignment="1">
      <alignment horizontal="left" vertical="top" wrapText="1"/>
    </xf>
    <xf numFmtId="0" fontId="62" fillId="0" borderId="0" xfId="398" applyFont="1" applyBorder="1" applyAlignment="1">
      <alignment horizontal="left" vertical="top" wrapText="1"/>
    </xf>
    <xf numFmtId="43" fontId="128" fillId="60" borderId="0" xfId="0" applyNumberFormat="1" applyFont="1" applyFill="1" applyAlignment="1">
      <alignment horizontal="center" vertical="top"/>
    </xf>
    <xf numFmtId="0" fontId="128" fillId="60" borderId="0" xfId="0" applyFont="1" applyFill="1" applyAlignment="1">
      <alignment horizontal="left" vertical="top"/>
    </xf>
    <xf numFmtId="0" fontId="128" fillId="60" borderId="0" xfId="0" applyFont="1" applyFill="1" applyAlignment="1">
      <alignment horizontal="center" vertical="top"/>
    </xf>
    <xf numFmtId="43" fontId="128" fillId="60" borderId="0" xfId="0" applyNumberFormat="1" applyFont="1" applyFill="1" applyBorder="1" applyAlignment="1">
      <alignment horizontal="center" vertical="top"/>
    </xf>
    <xf numFmtId="43" fontId="131" fillId="60" borderId="0" xfId="0" applyNumberFormat="1" applyFont="1" applyFill="1" applyAlignment="1">
      <alignment horizontal="center" vertical="top"/>
    </xf>
    <xf numFmtId="0" fontId="131" fillId="60" borderId="0" xfId="0" applyFont="1" applyFill="1" applyAlignment="1">
      <alignment horizontal="center" vertical="top"/>
    </xf>
    <xf numFmtId="0" fontId="122" fillId="0" borderId="0" xfId="0" applyFont="1" applyFill="1" applyBorder="1" applyAlignment="1">
      <alignment horizontal="left"/>
    </xf>
    <xf numFmtId="0" fontId="149" fillId="0" borderId="19" xfId="0" applyFont="1" applyBorder="1" applyAlignment="1">
      <alignment wrapText="1"/>
    </xf>
    <xf numFmtId="0" fontId="149" fillId="0" borderId="0" xfId="0" applyFont="1" applyAlignment="1">
      <alignment wrapText="1"/>
    </xf>
    <xf numFmtId="0" fontId="150" fillId="0" borderId="19" xfId="0" applyFont="1" applyBorder="1" applyAlignment="1">
      <alignment wrapText="1"/>
    </xf>
    <xf numFmtId="0" fontId="150" fillId="0" borderId="0" xfId="0" applyFont="1" applyAlignment="1">
      <alignment wrapText="1"/>
    </xf>
    <xf numFmtId="0" fontId="151" fillId="0" borderId="17" xfId="0" applyFont="1" applyBorder="1" applyAlignment="1">
      <alignment horizontal="left" vertical="top"/>
    </xf>
    <xf numFmtId="0" fontId="151" fillId="0" borderId="18" xfId="0" applyFont="1" applyBorder="1" applyAlignment="1">
      <alignment horizontal="left" vertical="top"/>
    </xf>
    <xf numFmtId="0" fontId="86" fillId="60" borderId="0" xfId="0" applyFont="1" applyFill="1" applyAlignment="1">
      <alignment horizontal="center" vertical="top"/>
    </xf>
    <xf numFmtId="0" fontId="85" fillId="60" borderId="0" xfId="0" applyFont="1" applyFill="1" applyAlignment="1">
      <alignment horizontal="center"/>
    </xf>
    <xf numFmtId="0" fontId="86" fillId="60" borderId="0" xfId="0" applyFont="1" applyFill="1" applyAlignment="1">
      <alignment horizontal="center"/>
    </xf>
    <xf numFmtId="0" fontId="151" fillId="60" borderId="0" xfId="0" applyFont="1" applyFill="1" applyAlignment="1">
      <alignment horizontal="center"/>
    </xf>
    <xf numFmtId="0" fontId="152" fillId="0" borderId="0" xfId="0" applyFont="1" applyAlignment="1">
      <alignment horizontal="center"/>
    </xf>
    <xf numFmtId="0" fontId="128" fillId="60" borderId="0" xfId="0" applyFont="1" applyFill="1" applyAlignment="1">
      <alignment horizontal="center"/>
    </xf>
    <xf numFmtId="0" fontId="131" fillId="61" borderId="20" xfId="0" applyFont="1" applyFill="1" applyBorder="1" applyAlignment="1">
      <alignment horizontal="center"/>
    </xf>
    <xf numFmtId="0" fontId="131" fillId="61" borderId="21" xfId="0" applyFont="1" applyFill="1" applyBorder="1" applyAlignment="1">
      <alignment horizontal="center"/>
    </xf>
    <xf numFmtId="0" fontId="131" fillId="61" borderId="23" xfId="0" applyFont="1" applyFill="1" applyBorder="1" applyAlignment="1">
      <alignment horizontal="center"/>
    </xf>
    <xf numFmtId="0" fontId="128" fillId="60" borderId="0" xfId="0" applyFont="1" applyFill="1" applyBorder="1" applyAlignment="1">
      <alignment horizontal="center"/>
    </xf>
    <xf numFmtId="43" fontId="131" fillId="60" borderId="0" xfId="0" applyNumberFormat="1" applyFont="1" applyFill="1" applyBorder="1" applyAlignment="1">
      <alignment horizontal="center"/>
    </xf>
    <xf numFmtId="43" fontId="128" fillId="60" borderId="0" xfId="0" applyNumberFormat="1" applyFont="1" applyFill="1" applyBorder="1" applyAlignment="1">
      <alignment horizontal="center"/>
    </xf>
    <xf numFmtId="0" fontId="131" fillId="60" borderId="0" xfId="0" applyFont="1" applyFill="1" applyAlignment="1">
      <alignment horizontal="center"/>
    </xf>
    <xf numFmtId="0" fontId="131" fillId="60" borderId="0" xfId="0" applyFont="1" applyFill="1" applyBorder="1" applyAlignment="1">
      <alignment horizontal="center"/>
    </xf>
    <xf numFmtId="43" fontId="128" fillId="60" borderId="0" xfId="0" applyNumberFormat="1" applyFont="1" applyFill="1" applyAlignment="1">
      <alignment horizontal="center"/>
    </xf>
    <xf numFmtId="0" fontId="132" fillId="60" borderId="0" xfId="0" applyFont="1" applyFill="1" applyAlignment="1">
      <alignment horizontal="center"/>
    </xf>
    <xf numFmtId="43" fontId="131" fillId="60" borderId="0" xfId="0" applyNumberFormat="1" applyFont="1" applyFill="1" applyAlignment="1">
      <alignment horizontal="center"/>
    </xf>
    <xf numFmtId="0" fontId="129" fillId="0" borderId="0" xfId="0" applyFont="1" applyAlignment="1">
      <alignment horizontal="center"/>
    </xf>
    <xf numFmtId="0" fontId="153" fillId="0" borderId="0" xfId="0" applyFont="1" applyAlignment="1">
      <alignment horizontal="center"/>
    </xf>
    <xf numFmtId="0" fontId="154" fillId="0" borderId="0" xfId="0" applyFont="1" applyAlignment="1">
      <alignment horizontal="center"/>
    </xf>
    <xf numFmtId="0" fontId="93" fillId="60" borderId="0" xfId="0" applyFont="1" applyFill="1" applyAlignment="1">
      <alignment horizontal="center"/>
    </xf>
    <xf numFmtId="4" fontId="47" fillId="72" borderId="11" xfId="409" applyNumberFormat="1" applyFont="1" applyFill="1" applyBorder="1" applyAlignment="1">
      <alignment horizontal="center"/>
    </xf>
    <xf numFmtId="4" fontId="47" fillId="72" borderId="12" xfId="409" applyNumberFormat="1" applyFont="1" applyFill="1" applyBorder="1" applyAlignment="1">
      <alignment horizontal="center"/>
    </xf>
    <xf numFmtId="4" fontId="47" fillId="72" borderId="37" xfId="409" applyNumberFormat="1" applyFont="1" applyFill="1" applyBorder="1" applyAlignment="1">
      <alignment horizontal="center"/>
    </xf>
    <xf numFmtId="0" fontId="131" fillId="60" borderId="10" xfId="0" applyFont="1" applyFill="1" applyBorder="1" applyAlignment="1">
      <alignment horizontal="center"/>
    </xf>
    <xf numFmtId="4" fontId="47" fillId="75" borderId="10" xfId="410" applyNumberFormat="1" applyFont="1" applyFill="1" applyBorder="1" applyAlignment="1">
      <alignment horizontal="center"/>
    </xf>
    <xf numFmtId="0" fontId="48" fillId="60" borderId="10" xfId="0" applyFont="1" applyFill="1" applyBorder="1" applyAlignment="1">
      <alignment horizontal="left"/>
    </xf>
    <xf numFmtId="0" fontId="48" fillId="60" borderId="10" xfId="0" applyFont="1" applyFill="1" applyBorder="1" applyAlignment="1">
      <alignment horizontal="center"/>
    </xf>
    <xf numFmtId="0" fontId="153" fillId="60" borderId="0" xfId="0" applyFont="1" applyFill="1" applyBorder="1" applyAlignment="1">
      <alignment horizontal="center"/>
    </xf>
    <xf numFmtId="0" fontId="153" fillId="60" borderId="0" xfId="0" applyNumberFormat="1" applyFont="1" applyFill="1" applyBorder="1" applyAlignment="1">
      <alignment horizontal="center"/>
    </xf>
    <xf numFmtId="0" fontId="155" fillId="60" borderId="11" xfId="0" applyFont="1" applyFill="1" applyBorder="1" applyAlignment="1">
      <alignment horizontal="center"/>
    </xf>
    <xf numFmtId="0" fontId="155" fillId="60" borderId="12" xfId="0" applyFont="1" applyFill="1" applyBorder="1" applyAlignment="1">
      <alignment horizontal="center"/>
    </xf>
    <xf numFmtId="0" fontId="155" fillId="60" borderId="13" xfId="0" applyFont="1" applyFill="1" applyBorder="1" applyAlignment="1">
      <alignment horizontal="center"/>
    </xf>
    <xf numFmtId="0" fontId="137" fillId="0" borderId="0" xfId="0" applyFont="1" applyAlignment="1">
      <alignment horizontal="center"/>
    </xf>
    <xf numFmtId="0" fontId="143" fillId="0" borderId="0" xfId="0" applyFont="1" applyAlignment="1">
      <alignment horizontal="center"/>
    </xf>
    <xf numFmtId="0" fontId="130" fillId="60" borderId="0" xfId="0" applyFont="1" applyFill="1" applyAlignment="1">
      <alignment horizontal="center"/>
    </xf>
    <xf numFmtId="43" fontId="130" fillId="60" borderId="0" xfId="0" applyNumberFormat="1" applyFont="1" applyFill="1" applyAlignment="1">
      <alignment horizontal="center"/>
    </xf>
    <xf numFmtId="0" fontId="129" fillId="60" borderId="0" xfId="0" applyFont="1" applyFill="1" applyAlignment="1">
      <alignment horizontal="center"/>
    </xf>
    <xf numFmtId="43" fontId="129" fillId="60" borderId="0" xfId="0" applyNumberFormat="1" applyFont="1" applyFill="1" applyAlignment="1">
      <alignment horizontal="center"/>
    </xf>
    <xf numFmtId="4" fontId="47" fillId="61" borderId="11" xfId="410" applyNumberFormat="1" applyFont="1" applyFill="1" applyBorder="1" applyAlignment="1">
      <alignment horizontal="center"/>
    </xf>
    <xf numFmtId="4" fontId="47" fillId="61" borderId="12" xfId="410" applyNumberFormat="1" applyFont="1" applyFill="1" applyBorder="1" applyAlignment="1">
      <alignment horizontal="center"/>
    </xf>
    <xf numFmtId="4" fontId="47" fillId="61" borderId="13" xfId="410" applyNumberFormat="1" applyFont="1" applyFill="1" applyBorder="1" applyAlignment="1">
      <alignment horizontal="center"/>
    </xf>
    <xf numFmtId="0" fontId="130" fillId="60" borderId="0" xfId="0" applyFont="1" applyFill="1" applyBorder="1" applyAlignment="1">
      <alignment horizontal="center"/>
    </xf>
    <xf numFmtId="43" fontId="130" fillId="60" borderId="0" xfId="0" applyNumberFormat="1" applyFont="1" applyFill="1" applyBorder="1" applyAlignment="1">
      <alignment horizontal="center"/>
    </xf>
    <xf numFmtId="0" fontId="131" fillId="74" borderId="11" xfId="0" applyFont="1" applyFill="1" applyBorder="1" applyAlignment="1">
      <alignment horizontal="center"/>
    </xf>
    <xf numFmtId="0" fontId="131" fillId="74" borderId="12" xfId="0" applyFont="1" applyFill="1" applyBorder="1" applyAlignment="1">
      <alignment horizontal="center"/>
    </xf>
    <xf numFmtId="0" fontId="131" fillId="74" borderId="13" xfId="0" applyFont="1" applyFill="1" applyBorder="1" applyAlignment="1">
      <alignment horizontal="center"/>
    </xf>
    <xf numFmtId="0" fontId="60" fillId="60" borderId="11" xfId="0" applyFont="1" applyFill="1" applyBorder="1" applyAlignment="1">
      <alignment horizontal="left"/>
    </xf>
    <xf numFmtId="0" fontId="60" fillId="60" borderId="12" xfId="0" applyFont="1" applyFill="1" applyBorder="1" applyAlignment="1">
      <alignment horizontal="left"/>
    </xf>
    <xf numFmtId="0" fontId="60" fillId="60" borderId="13" xfId="0" applyFont="1" applyFill="1" applyBorder="1" applyAlignment="1">
      <alignment horizontal="left"/>
    </xf>
    <xf numFmtId="0" fontId="60" fillId="60" borderId="10" xfId="0" applyFont="1" applyFill="1" applyBorder="1" applyAlignment="1">
      <alignment horizontal="center"/>
    </xf>
    <xf numFmtId="0" fontId="60" fillId="60" borderId="11" xfId="0" applyFont="1" applyFill="1" applyBorder="1" applyAlignment="1">
      <alignment horizontal="center"/>
    </xf>
    <xf numFmtId="0" fontId="60" fillId="60" borderId="12" xfId="0" applyFont="1" applyFill="1" applyBorder="1" applyAlignment="1">
      <alignment horizontal="center"/>
    </xf>
    <xf numFmtId="0" fontId="60" fillId="60" borderId="13" xfId="0" applyFont="1" applyFill="1" applyBorder="1" applyAlignment="1">
      <alignment horizontal="center"/>
    </xf>
    <xf numFmtId="0" fontId="60" fillId="60" borderId="10" xfId="0" applyFont="1" applyFill="1" applyBorder="1" applyAlignment="1">
      <alignment horizontal="left"/>
    </xf>
    <xf numFmtId="4" fontId="45" fillId="60" borderId="11" xfId="410" applyNumberFormat="1" applyFont="1" applyFill="1" applyBorder="1" applyAlignment="1">
      <alignment horizontal="center"/>
    </xf>
    <xf numFmtId="4" fontId="45" fillId="60" borderId="12" xfId="410" applyNumberFormat="1" applyFont="1" applyFill="1" applyBorder="1" applyAlignment="1">
      <alignment horizontal="center"/>
    </xf>
    <xf numFmtId="4" fontId="45" fillId="60" borderId="13" xfId="410" applyNumberFormat="1" applyFont="1" applyFill="1" applyBorder="1" applyAlignment="1">
      <alignment horizontal="center"/>
    </xf>
  </cellXfs>
  <cellStyles count="526">
    <cellStyle name="20% - Énfasis1" xfId="1" builtinId="30" customBuiltin="1"/>
    <cellStyle name="20% - Énfasis1 2" xfId="2"/>
    <cellStyle name="20% - Énfasis1 2 2" xfId="3"/>
    <cellStyle name="20% - Énfasis1 2 2 2" xfId="4"/>
    <cellStyle name="20% - Énfasis1 2 3" xfId="5"/>
    <cellStyle name="20% - Énfasis1 3" xfId="6"/>
    <cellStyle name="20% - Énfasis1 3 2" xfId="7"/>
    <cellStyle name="20% - Énfasis1 4" xfId="8"/>
    <cellStyle name="20% - Énfasis1 4 2" xfId="9"/>
    <cellStyle name="20% - Énfasis1 5" xfId="10"/>
    <cellStyle name="20% - Énfasis1 5 2" xfId="11"/>
    <cellStyle name="20% - Énfasis1 6" xfId="12"/>
    <cellStyle name="20% - Énfasis1 6 2" xfId="13"/>
    <cellStyle name="20% - Énfasis2" xfId="14" builtinId="34" customBuiltin="1"/>
    <cellStyle name="20% - Énfasis2 2" xfId="15"/>
    <cellStyle name="20% - Énfasis2 2 2" xfId="16"/>
    <cellStyle name="20% - Énfasis2 2 2 2" xfId="17"/>
    <cellStyle name="20% - Énfasis2 2 3" xfId="18"/>
    <cellStyle name="20% - Énfasis2 3" xfId="19"/>
    <cellStyle name="20% - Énfasis2 3 2" xfId="20"/>
    <cellStyle name="20% - Énfasis2 4" xfId="21"/>
    <cellStyle name="20% - Énfasis2 4 2" xfId="22"/>
    <cellStyle name="20% - Énfasis2 5" xfId="23"/>
    <cellStyle name="20% - Énfasis2 5 2" xfId="24"/>
    <cellStyle name="20% - Énfasis2 6" xfId="25"/>
    <cellStyle name="20% - Énfasis2 6 2" xfId="26"/>
    <cellStyle name="20% - Énfasis3" xfId="27" builtinId="38" customBuiltin="1"/>
    <cellStyle name="20% - Énfasis3 2" xfId="28"/>
    <cellStyle name="20% - Énfasis3 2 2" xfId="29"/>
    <cellStyle name="20% - Énfasis3 2 2 2" xfId="30"/>
    <cellStyle name="20% - Énfasis3 2 3" xfId="31"/>
    <cellStyle name="20% - Énfasis3 3" xfId="32"/>
    <cellStyle name="20% - Énfasis3 3 2" xfId="33"/>
    <cellStyle name="20% - Énfasis3 4" xfId="34"/>
    <cellStyle name="20% - Énfasis3 4 2" xfId="35"/>
    <cellStyle name="20% - Énfasis3 5" xfId="36"/>
    <cellStyle name="20% - Énfasis3 5 2" xfId="37"/>
    <cellStyle name="20% - Énfasis3 6" xfId="38"/>
    <cellStyle name="20% - Énfasis3 6 2" xfId="39"/>
    <cellStyle name="20% - Énfasis4" xfId="40" builtinId="42" customBuiltin="1"/>
    <cellStyle name="20% - Énfasis4 2" xfId="41"/>
    <cellStyle name="20% - Énfasis4 2 2" xfId="42"/>
    <cellStyle name="20% - Énfasis4 2 2 2" xfId="43"/>
    <cellStyle name="20% - Énfasis4 2 3" xfId="44"/>
    <cellStyle name="20% - Énfasis4 3" xfId="45"/>
    <cellStyle name="20% - Énfasis4 3 2" xfId="46"/>
    <cellStyle name="20% - Énfasis4 4" xfId="47"/>
    <cellStyle name="20% - Énfasis4 4 2" xfId="48"/>
    <cellStyle name="20% - Énfasis4 5" xfId="49"/>
    <cellStyle name="20% - Énfasis4 5 2" xfId="50"/>
    <cellStyle name="20% - Énfasis4 6" xfId="51"/>
    <cellStyle name="20% - Énfasis4 6 2" xfId="52"/>
    <cellStyle name="20% - Énfasis5" xfId="53" builtinId="46" customBuiltin="1"/>
    <cellStyle name="20% - Énfasis5 2" xfId="54"/>
    <cellStyle name="20% - Énfasis5 2 2" xfId="55"/>
    <cellStyle name="20% - Énfasis5 2 2 2" xfId="56"/>
    <cellStyle name="20% - Énfasis5 2 3" xfId="57"/>
    <cellStyle name="20% - Énfasis5 3" xfId="58"/>
    <cellStyle name="20% - Énfasis5 3 2" xfId="59"/>
    <cellStyle name="20% - Énfasis5 4" xfId="60"/>
    <cellStyle name="20% - Énfasis5 4 2" xfId="61"/>
    <cellStyle name="20% - Énfasis5 5" xfId="62"/>
    <cellStyle name="20% - Énfasis5 5 2" xfId="63"/>
    <cellStyle name="20% - Énfasis5 6" xfId="64"/>
    <cellStyle name="20% - Énfasis5 6 2" xfId="65"/>
    <cellStyle name="20% - Énfasis6" xfId="66" builtinId="50" customBuiltin="1"/>
    <cellStyle name="20% - Énfasis6 2" xfId="67"/>
    <cellStyle name="20% - Énfasis6 2 2" xfId="68"/>
    <cellStyle name="20% - Énfasis6 2 2 2" xfId="69"/>
    <cellStyle name="20% - Énfasis6 2 3" xfId="70"/>
    <cellStyle name="20% - Énfasis6 3" xfId="71"/>
    <cellStyle name="20% - Énfasis6 3 2" xfId="72"/>
    <cellStyle name="20% - Énfasis6 4" xfId="73"/>
    <cellStyle name="20% - Énfasis6 4 2" xfId="74"/>
    <cellStyle name="20% - Énfasis6 5" xfId="75"/>
    <cellStyle name="20% - Énfasis6 5 2" xfId="76"/>
    <cellStyle name="20% - Énfasis6 6" xfId="77"/>
    <cellStyle name="20% - Énfasis6 6 2" xfId="78"/>
    <cellStyle name="40% - Énfasis1" xfId="79" builtinId="31" customBuiltin="1"/>
    <cellStyle name="40% - Énfasis1 2" xfId="80"/>
    <cellStyle name="40% - Énfasis1 2 2" xfId="81"/>
    <cellStyle name="40% - Énfasis1 2 2 2" xfId="82"/>
    <cellStyle name="40% - Énfasis1 2 3" xfId="83"/>
    <cellStyle name="40% - Énfasis1 3" xfId="84"/>
    <cellStyle name="40% - Énfasis1 3 2" xfId="85"/>
    <cellStyle name="40% - Énfasis1 4" xfId="86"/>
    <cellStyle name="40% - Énfasis1 4 2" xfId="87"/>
    <cellStyle name="40% - Énfasis1 5" xfId="88"/>
    <cellStyle name="40% - Énfasis1 5 2" xfId="89"/>
    <cellStyle name="40% - Énfasis1 6" xfId="90"/>
    <cellStyle name="40% - Énfasis1 6 2" xfId="91"/>
    <cellStyle name="40% - Énfasis2" xfId="92" builtinId="35" customBuiltin="1"/>
    <cellStyle name="40% - Énfasis2 2" xfId="93"/>
    <cellStyle name="40% - Énfasis2 2 2" xfId="94"/>
    <cellStyle name="40% - Énfasis2 2 2 2" xfId="95"/>
    <cellStyle name="40% - Énfasis2 2 3" xfId="96"/>
    <cellStyle name="40% - Énfasis2 3" xfId="97"/>
    <cellStyle name="40% - Énfasis2 3 2" xfId="98"/>
    <cellStyle name="40% - Énfasis2 4" xfId="99"/>
    <cellStyle name="40% - Énfasis2 4 2" xfId="100"/>
    <cellStyle name="40% - Énfasis2 5" xfId="101"/>
    <cellStyle name="40% - Énfasis2 5 2" xfId="102"/>
    <cellStyle name="40% - Énfasis2 6" xfId="103"/>
    <cellStyle name="40% - Énfasis2 6 2" xfId="104"/>
    <cellStyle name="40% - Énfasis3" xfId="105" builtinId="39" customBuiltin="1"/>
    <cellStyle name="40% - Énfasis3 2" xfId="106"/>
    <cellStyle name="40% - Énfasis3 2 2" xfId="107"/>
    <cellStyle name="40% - Énfasis3 2 2 2" xfId="108"/>
    <cellStyle name="40% - Énfasis3 2 3" xfId="109"/>
    <cellStyle name="40% - Énfasis3 3" xfId="110"/>
    <cellStyle name="40% - Énfasis3 3 2" xfId="111"/>
    <cellStyle name="40% - Énfasis3 4" xfId="112"/>
    <cellStyle name="40% - Énfasis3 4 2" xfId="113"/>
    <cellStyle name="40% - Énfasis3 5" xfId="114"/>
    <cellStyle name="40% - Énfasis3 5 2" xfId="115"/>
    <cellStyle name="40% - Énfasis3 6" xfId="116"/>
    <cellStyle name="40% - Énfasis3 6 2" xfId="117"/>
    <cellStyle name="40% - Énfasis4" xfId="118" builtinId="43" customBuiltin="1"/>
    <cellStyle name="40% - Énfasis4 2" xfId="119"/>
    <cellStyle name="40% - Énfasis4 2 2" xfId="120"/>
    <cellStyle name="40% - Énfasis4 2 2 2" xfId="121"/>
    <cellStyle name="40% - Énfasis4 2 3" xfId="122"/>
    <cellStyle name="40% - Énfasis4 3" xfId="123"/>
    <cellStyle name="40% - Énfasis4 3 2" xfId="124"/>
    <cellStyle name="40% - Énfasis4 4" xfId="125"/>
    <cellStyle name="40% - Énfasis4 4 2" xfId="126"/>
    <cellStyle name="40% - Énfasis4 5" xfId="127"/>
    <cellStyle name="40% - Énfasis4 5 2" xfId="128"/>
    <cellStyle name="40% - Énfasis4 6" xfId="129"/>
    <cellStyle name="40% - Énfasis4 6 2" xfId="130"/>
    <cellStyle name="40% - Énfasis5" xfId="131" builtinId="47" customBuiltin="1"/>
    <cellStyle name="40% - Énfasis5 2" xfId="132"/>
    <cellStyle name="40% - Énfasis5 2 2" xfId="133"/>
    <cellStyle name="40% - Énfasis5 2 2 2" xfId="134"/>
    <cellStyle name="40% - Énfasis5 2 3" xfId="135"/>
    <cellStyle name="40% - Énfasis5 3" xfId="136"/>
    <cellStyle name="40% - Énfasis5 3 2" xfId="137"/>
    <cellStyle name="40% - Énfasis5 4" xfId="138"/>
    <cellStyle name="40% - Énfasis5 4 2" xfId="139"/>
    <cellStyle name="40% - Énfasis5 5" xfId="140"/>
    <cellStyle name="40% - Énfasis5 5 2" xfId="141"/>
    <cellStyle name="40% - Énfasis5 6" xfId="142"/>
    <cellStyle name="40% - Énfasis5 6 2" xfId="143"/>
    <cellStyle name="40% - Énfasis6" xfId="144" builtinId="51" customBuiltin="1"/>
    <cellStyle name="40% - Énfasis6 2" xfId="145"/>
    <cellStyle name="40% - Énfasis6 2 2" xfId="146"/>
    <cellStyle name="40% - Énfasis6 2 2 2" xfId="147"/>
    <cellStyle name="40% - Énfasis6 2 3" xfId="148"/>
    <cellStyle name="40% - Énfasis6 3" xfId="149"/>
    <cellStyle name="40% - Énfasis6 3 2" xfId="150"/>
    <cellStyle name="40% - Énfasis6 4" xfId="151"/>
    <cellStyle name="40% - Énfasis6 4 2" xfId="152"/>
    <cellStyle name="40% - Énfasis6 5" xfId="153"/>
    <cellStyle name="40% - Énfasis6 5 2" xfId="154"/>
    <cellStyle name="40% - Énfasis6 6" xfId="155"/>
    <cellStyle name="40% - Énfasis6 6 2" xfId="156"/>
    <cellStyle name="60% - Énfasis1" xfId="157" builtinId="32" customBuiltin="1"/>
    <cellStyle name="60% - Énfasis1 2" xfId="158"/>
    <cellStyle name="60% - Énfasis1 2 2" xfId="159"/>
    <cellStyle name="60% - Énfasis1 3" xfId="160"/>
    <cellStyle name="60% - Énfasis1 4" xfId="161"/>
    <cellStyle name="60% - Énfasis1 5" xfId="162"/>
    <cellStyle name="60% - Énfasis1 6" xfId="163"/>
    <cellStyle name="60% - Énfasis2" xfId="164" builtinId="36" customBuiltin="1"/>
    <cellStyle name="60% - Énfasis2 2" xfId="165"/>
    <cellStyle name="60% - Énfasis2 2 2" xfId="166"/>
    <cellStyle name="60% - Énfasis2 3" xfId="167"/>
    <cellStyle name="60% - Énfasis2 4" xfId="168"/>
    <cellStyle name="60% - Énfasis2 5" xfId="169"/>
    <cellStyle name="60% - Énfasis2 6" xfId="170"/>
    <cellStyle name="60% - Énfasis3" xfId="171" builtinId="40" customBuiltin="1"/>
    <cellStyle name="60% - Énfasis3 2" xfId="172"/>
    <cellStyle name="60% - Énfasis3 2 2" xfId="173"/>
    <cellStyle name="60% - Énfasis3 3" xfId="174"/>
    <cellStyle name="60% - Énfasis3 4" xfId="175"/>
    <cellStyle name="60% - Énfasis3 5" xfId="176"/>
    <cellStyle name="60% - Énfasis3 6" xfId="177"/>
    <cellStyle name="60% - Énfasis4" xfId="178" builtinId="44" customBuiltin="1"/>
    <cellStyle name="60% - Énfasis4 2" xfId="179"/>
    <cellStyle name="60% - Énfasis4 2 2" xfId="180"/>
    <cellStyle name="60% - Énfasis4 3" xfId="181"/>
    <cellStyle name="60% - Énfasis4 4" xfId="182"/>
    <cellStyle name="60% - Énfasis4 5" xfId="183"/>
    <cellStyle name="60% - Énfasis4 6" xfId="184"/>
    <cellStyle name="60% - Énfasis5" xfId="185" builtinId="48" customBuiltin="1"/>
    <cellStyle name="60% - Énfasis5 2" xfId="186"/>
    <cellStyle name="60% - Énfasis5 2 2" xfId="187"/>
    <cellStyle name="60% - Énfasis5 3" xfId="188"/>
    <cellStyle name="60% - Énfasis5 4" xfId="189"/>
    <cellStyle name="60% - Énfasis5 5" xfId="190"/>
    <cellStyle name="60% - Énfasis5 6" xfId="191"/>
    <cellStyle name="60% - Énfasis6" xfId="192" builtinId="52" customBuiltin="1"/>
    <cellStyle name="60% - Énfasis6 2" xfId="193"/>
    <cellStyle name="60% - Énfasis6 2 2" xfId="194"/>
    <cellStyle name="60% - Énfasis6 3" xfId="195"/>
    <cellStyle name="60% - Énfasis6 4" xfId="196"/>
    <cellStyle name="60% - Énfasis6 5" xfId="197"/>
    <cellStyle name="60% - Énfasis6 6" xfId="198"/>
    <cellStyle name="Buena" xfId="205" builtinId="26" customBuiltin="1"/>
    <cellStyle name="Buena 2" xfId="199"/>
    <cellStyle name="Buena 2 2" xfId="200"/>
    <cellStyle name="Buena 3" xfId="201"/>
    <cellStyle name="Buena 4" xfId="202"/>
    <cellStyle name="Buena 5" xfId="203"/>
    <cellStyle name="Buena 6" xfId="204"/>
    <cellStyle name="Cálculo" xfId="206" builtinId="22" customBuiltin="1"/>
    <cellStyle name="Cálculo 2" xfId="207"/>
    <cellStyle name="Cálculo 2 2" xfId="208"/>
    <cellStyle name="Cálculo 3" xfId="209"/>
    <cellStyle name="Cálculo 4" xfId="210"/>
    <cellStyle name="Cálculo 5" xfId="211"/>
    <cellStyle name="Cálculo 6" xfId="212"/>
    <cellStyle name="Celda de comprobación" xfId="213" builtinId="23" customBuiltin="1"/>
    <cellStyle name="Celda de comprobación 2" xfId="214"/>
    <cellStyle name="Celda de comprobación 2 2" xfId="215"/>
    <cellStyle name="Celda de comprobación 3" xfId="216"/>
    <cellStyle name="Celda de comprobación 4" xfId="217"/>
    <cellStyle name="Celda de comprobación 5" xfId="218"/>
    <cellStyle name="Celda de comprobación 6" xfId="219"/>
    <cellStyle name="Celda vinculada" xfId="220" builtinId="24" customBuiltin="1"/>
    <cellStyle name="Celda vinculada 2" xfId="221"/>
    <cellStyle name="Celda vinculada 2 2" xfId="222"/>
    <cellStyle name="Celda vinculada 3" xfId="223"/>
    <cellStyle name="Celda vinculada 4" xfId="224"/>
    <cellStyle name="Celda vinculada 5" xfId="225"/>
    <cellStyle name="Celda vinculada 6" xfId="226"/>
    <cellStyle name="Encabezado 1" xfId="516" builtinId="16" customBuiltin="1"/>
    <cellStyle name="Encabezado 4" xfId="227" builtinId="19" customBuiltin="1"/>
    <cellStyle name="Encabezado 4 2" xfId="228"/>
    <cellStyle name="Encabezado 4 2 2" xfId="229"/>
    <cellStyle name="Encabezado 4 3" xfId="230"/>
    <cellStyle name="Encabezado 4 4" xfId="231"/>
    <cellStyle name="Encabezado 4 5" xfId="232"/>
    <cellStyle name="Encabezado 4 6" xfId="233"/>
    <cellStyle name="Énfasis1" xfId="234" builtinId="29" customBuiltin="1"/>
    <cellStyle name="Énfasis1 2" xfId="235"/>
    <cellStyle name="Énfasis1 2 2" xfId="236"/>
    <cellStyle name="Énfasis1 3" xfId="237"/>
    <cellStyle name="Énfasis1 4" xfId="238"/>
    <cellStyle name="Énfasis1 5" xfId="239"/>
    <cellStyle name="Énfasis1 6" xfId="240"/>
    <cellStyle name="Énfasis2" xfId="241" builtinId="33" customBuiltin="1"/>
    <cellStyle name="Énfasis2 2" xfId="242"/>
    <cellStyle name="Énfasis2 2 2" xfId="243"/>
    <cellStyle name="Énfasis2 3" xfId="244"/>
    <cellStyle name="Énfasis2 4" xfId="245"/>
    <cellStyle name="Énfasis2 5" xfId="246"/>
    <cellStyle name="Énfasis2 6" xfId="247"/>
    <cellStyle name="Énfasis3" xfId="248" builtinId="37" customBuiltin="1"/>
    <cellStyle name="Énfasis3 2" xfId="249"/>
    <cellStyle name="Énfasis3 2 2" xfId="250"/>
    <cellStyle name="Énfasis3 3" xfId="251"/>
    <cellStyle name="Énfasis3 4" xfId="252"/>
    <cellStyle name="Énfasis3 5" xfId="253"/>
    <cellStyle name="Énfasis3 6" xfId="254"/>
    <cellStyle name="Énfasis4" xfId="255" builtinId="41" customBuiltin="1"/>
    <cellStyle name="Énfasis4 2" xfId="256"/>
    <cellStyle name="Énfasis4 2 2" xfId="257"/>
    <cellStyle name="Énfasis4 3" xfId="258"/>
    <cellStyle name="Énfasis4 4" xfId="259"/>
    <cellStyle name="Énfasis4 5" xfId="260"/>
    <cellStyle name="Énfasis4 6" xfId="261"/>
    <cellStyle name="Énfasis5" xfId="262" builtinId="45" customBuiltin="1"/>
    <cellStyle name="Énfasis5 2" xfId="263"/>
    <cellStyle name="Énfasis5 2 2" xfId="264"/>
    <cellStyle name="Énfasis5 3" xfId="265"/>
    <cellStyle name="Énfasis5 4" xfId="266"/>
    <cellStyle name="Énfasis5 5" xfId="267"/>
    <cellStyle name="Énfasis5 6" xfId="268"/>
    <cellStyle name="Énfasis6" xfId="269" builtinId="49" customBuiltin="1"/>
    <cellStyle name="Énfasis6 2" xfId="270"/>
    <cellStyle name="Énfasis6 2 2" xfId="271"/>
    <cellStyle name="Énfasis6 3" xfId="272"/>
    <cellStyle name="Énfasis6 4" xfId="273"/>
    <cellStyle name="Énfasis6 5" xfId="274"/>
    <cellStyle name="Énfasis6 6" xfId="275"/>
    <cellStyle name="Entrada" xfId="276" builtinId="20" customBuiltin="1"/>
    <cellStyle name="Entrada 2" xfId="277"/>
    <cellStyle name="Entrada 2 2" xfId="278"/>
    <cellStyle name="Entrada 3" xfId="279"/>
    <cellStyle name="Entrada 4" xfId="280"/>
    <cellStyle name="Entrada 5" xfId="281"/>
    <cellStyle name="Entrada 6" xfId="282"/>
    <cellStyle name="Euro" xfId="283"/>
    <cellStyle name="Hipervínculo" xfId="284" builtinId="8"/>
    <cellStyle name="Hipervínculo 2" xfId="520"/>
    <cellStyle name="Incorrecto" xfId="285" builtinId="27" customBuiltin="1"/>
    <cellStyle name="Incorrecto 2" xfId="286"/>
    <cellStyle name="Incorrecto 2 2" xfId="287"/>
    <cellStyle name="Incorrecto 3" xfId="288"/>
    <cellStyle name="Incorrecto 4" xfId="289"/>
    <cellStyle name="Incorrecto 5" xfId="290"/>
    <cellStyle name="Incorrecto 6" xfId="291"/>
    <cellStyle name="Millares" xfId="292" builtinId="3"/>
    <cellStyle name="Millares 2" xfId="293"/>
    <cellStyle name="Millares 2 10" xfId="294"/>
    <cellStyle name="Millares 2 10 2" xfId="295"/>
    <cellStyle name="Millares 2 2" xfId="296"/>
    <cellStyle name="Millares 2 2 10" xfId="297"/>
    <cellStyle name="Millares 2 2 10 2" xfId="298"/>
    <cellStyle name="Millares 2 2 2" xfId="299"/>
    <cellStyle name="Millares 2 2 2 10" xfId="300"/>
    <cellStyle name="Millares 2 2 2 11" xfId="301"/>
    <cellStyle name="Millares 2 2 2 2" xfId="302"/>
    <cellStyle name="Millares 2 2 2 2 2" xfId="303"/>
    <cellStyle name="Millares 2 2 2 3" xfId="304"/>
    <cellStyle name="Millares 2 2 2 4" xfId="305"/>
    <cellStyle name="Millares 2 2 2 5" xfId="306"/>
    <cellStyle name="Millares 2 2 2 6" xfId="307"/>
    <cellStyle name="Millares 2 2 2 7" xfId="308"/>
    <cellStyle name="Millares 2 2 2 8" xfId="309"/>
    <cellStyle name="Millares 2 2 2 9" xfId="310"/>
    <cellStyle name="Millares 2 2 3" xfId="311"/>
    <cellStyle name="Millares 2 2 3 2" xfId="312"/>
    <cellStyle name="Millares 2 2 4" xfId="313"/>
    <cellStyle name="Millares 2 2 4 2" xfId="314"/>
    <cellStyle name="Millares 2 2 5" xfId="315"/>
    <cellStyle name="Millares 2 2 5 2" xfId="316"/>
    <cellStyle name="Millares 2 2 6" xfId="317"/>
    <cellStyle name="Millares 2 2 6 2" xfId="318"/>
    <cellStyle name="Millares 2 2 7" xfId="319"/>
    <cellStyle name="Millares 2 2 7 2" xfId="320"/>
    <cellStyle name="Millares 2 2 8" xfId="321"/>
    <cellStyle name="Millares 2 2 8 2" xfId="322"/>
    <cellStyle name="Millares 2 2 9" xfId="323"/>
    <cellStyle name="Millares 2 2 9 2" xfId="324"/>
    <cellStyle name="Millares 2 3" xfId="325"/>
    <cellStyle name="Millares 2 4" xfId="518"/>
    <cellStyle name="Millares 2 5" xfId="522"/>
    <cellStyle name="Millares 2 6" xfId="326"/>
    <cellStyle name="Millares 2 6 10" xfId="327"/>
    <cellStyle name="Millares 2 6 2" xfId="328"/>
    <cellStyle name="Millares 2 6 2 2" xfId="329"/>
    <cellStyle name="Millares 2 6 3" xfId="330"/>
    <cellStyle name="Millares 2 6 3 2" xfId="331"/>
    <cellStyle name="Millares 2 6 4" xfId="332"/>
    <cellStyle name="Millares 2 6 4 2" xfId="333"/>
    <cellStyle name="Millares 2 6 5" xfId="334"/>
    <cellStyle name="Millares 2 6 5 2" xfId="335"/>
    <cellStyle name="Millares 2 6 6" xfId="336"/>
    <cellStyle name="Millares 2 6 6 2" xfId="337"/>
    <cellStyle name="Millares 2 6 7" xfId="338"/>
    <cellStyle name="Millares 2 6 7 2" xfId="339"/>
    <cellStyle name="Millares 2 6 8" xfId="340"/>
    <cellStyle name="Millares 2 6 8 2" xfId="341"/>
    <cellStyle name="Millares 2 6 9" xfId="342"/>
    <cellStyle name="Millares 2 6 9 2" xfId="343"/>
    <cellStyle name="Millares 3" xfId="344"/>
    <cellStyle name="Millares 4" xfId="345"/>
    <cellStyle name="Millares 5" xfId="517"/>
    <cellStyle name="Millares 6" xfId="346"/>
    <cellStyle name="Millares 6 2" xfId="347"/>
    <cellStyle name="Millares 7" xfId="523"/>
    <cellStyle name="Millares 8" xfId="521"/>
    <cellStyle name="Moneda 10" xfId="348"/>
    <cellStyle name="Moneda 2" xfId="349"/>
    <cellStyle name="Moneda 2 10" xfId="350"/>
    <cellStyle name="Moneda 2 10 2" xfId="351"/>
    <cellStyle name="Moneda 2 11" xfId="352"/>
    <cellStyle name="Moneda 2 11 2" xfId="353"/>
    <cellStyle name="Moneda 2 12" xfId="354"/>
    <cellStyle name="Moneda 2 12 2" xfId="355"/>
    <cellStyle name="Moneda 2 13" xfId="356"/>
    <cellStyle name="Moneda 2 13 2" xfId="357"/>
    <cellStyle name="Moneda 2 14" xfId="358"/>
    <cellStyle name="Moneda 2 14 2" xfId="359"/>
    <cellStyle name="Moneda 2 2" xfId="360"/>
    <cellStyle name="Moneda 2 2 2" xfId="361"/>
    <cellStyle name="Moneda 2 3" xfId="362"/>
    <cellStyle name="Moneda 2 3 2" xfId="363"/>
    <cellStyle name="Moneda 2 4" xfId="364"/>
    <cellStyle name="Moneda 2 4 2" xfId="365"/>
    <cellStyle name="Moneda 2 5" xfId="366"/>
    <cellStyle name="Moneda 2 5 2" xfId="367"/>
    <cellStyle name="Moneda 2 6" xfId="368"/>
    <cellStyle name="Moneda 2 6 2" xfId="369"/>
    <cellStyle name="Moneda 2 7" xfId="370"/>
    <cellStyle name="Moneda 2 7 2" xfId="371"/>
    <cellStyle name="Moneda 2 8" xfId="372"/>
    <cellStyle name="Moneda 2 8 2" xfId="373"/>
    <cellStyle name="Moneda 2 9" xfId="374"/>
    <cellStyle name="Moneda 2 9 2" xfId="375"/>
    <cellStyle name="Moneda 3" xfId="376"/>
    <cellStyle name="Moneda 4" xfId="377"/>
    <cellStyle name="Moneda 8" xfId="378"/>
    <cellStyle name="Neutral" xfId="379" builtinId="28" customBuiltin="1"/>
    <cellStyle name="Neutral 10" xfId="380"/>
    <cellStyle name="Neutral 11" xfId="381"/>
    <cellStyle name="Neutral 12" xfId="382"/>
    <cellStyle name="Neutral 2" xfId="383"/>
    <cellStyle name="Neutral 2 2" xfId="384"/>
    <cellStyle name="Neutral 3" xfId="385"/>
    <cellStyle name="Neutral 4" xfId="386"/>
    <cellStyle name="Neutral 5" xfId="387"/>
    <cellStyle name="Neutral 6" xfId="388"/>
    <cellStyle name="Neutral 7" xfId="389"/>
    <cellStyle name="Neutral 8" xfId="390"/>
    <cellStyle name="Neutral 9" xfId="391"/>
    <cellStyle name="Normal" xfId="0" builtinId="0"/>
    <cellStyle name="Normal 10" xfId="392"/>
    <cellStyle name="Normal 11" xfId="393"/>
    <cellStyle name="Normal 11 2" xfId="394"/>
    <cellStyle name="Normal 12" xfId="395"/>
    <cellStyle name="Normal 13" xfId="396"/>
    <cellStyle name="Normal 13 2" xfId="397"/>
    <cellStyle name="Normal 14" xfId="524"/>
    <cellStyle name="Normal 15" xfId="519"/>
    <cellStyle name="Normal 2" xfId="398"/>
    <cellStyle name="Normal 2 2" xfId="399"/>
    <cellStyle name="Normal 3" xfId="400"/>
    <cellStyle name="Normal 4" xfId="401"/>
    <cellStyle name="Normal 5" xfId="402"/>
    <cellStyle name="Normal 6" xfId="403"/>
    <cellStyle name="Normal 7" xfId="404"/>
    <cellStyle name="Normal 7 2" xfId="405"/>
    <cellStyle name="Normal 8" xfId="406"/>
    <cellStyle name="Normal 9" xfId="407"/>
    <cellStyle name="Normal_Hoja1" xfId="408"/>
    <cellStyle name="Normal_Hoja1_NOMINA_JULIO_Revisar" xfId="409"/>
    <cellStyle name="Normal_Hoja1_NOMINA_JULIO_Revisar 2" xfId="410"/>
    <cellStyle name="Normal_Hoja2" xfId="411"/>
    <cellStyle name="Normal_Sheet1" xfId="412"/>
    <cellStyle name="Notas 2" xfId="413"/>
    <cellStyle name="Notas 2 2" xfId="414"/>
    <cellStyle name="Notas 2 2 2" xfId="415"/>
    <cellStyle name="Notas 2 3" xfId="416"/>
    <cellStyle name="Notas 3" xfId="417"/>
    <cellStyle name="Notas 3 2" xfId="418"/>
    <cellStyle name="Notas 4" xfId="419"/>
    <cellStyle name="Notas 4 2" xfId="420"/>
    <cellStyle name="Notas 5" xfId="421"/>
    <cellStyle name="Notas 5 2" xfId="422"/>
    <cellStyle name="Notas 6" xfId="423"/>
    <cellStyle name="Notas 6 2" xfId="424"/>
    <cellStyle name="Notas 7" xfId="425"/>
    <cellStyle name="Notas 7 10" xfId="426"/>
    <cellStyle name="Notas 7 10 2" xfId="427"/>
    <cellStyle name="Notas 7 11" xfId="428"/>
    <cellStyle name="Notas 7 11 2" xfId="429"/>
    <cellStyle name="Notas 7 12" xfId="430"/>
    <cellStyle name="Notas 7 12 2" xfId="431"/>
    <cellStyle name="Notas 7 13" xfId="432"/>
    <cellStyle name="Notas 7 13 2" xfId="433"/>
    <cellStyle name="Notas 7 14" xfId="434"/>
    <cellStyle name="Notas 7 14 2" xfId="435"/>
    <cellStyle name="Notas 7 15" xfId="436"/>
    <cellStyle name="Notas 7 15 2" xfId="437"/>
    <cellStyle name="Notas 7 16" xfId="438"/>
    <cellStyle name="Notas 7 2" xfId="439"/>
    <cellStyle name="Notas 7 2 2" xfId="440"/>
    <cellStyle name="Notas 7 3" xfId="441"/>
    <cellStyle name="Notas 7 3 2" xfId="442"/>
    <cellStyle name="Notas 7 4" xfId="443"/>
    <cellStyle name="Notas 7 4 2" xfId="444"/>
    <cellStyle name="Notas 7 5" xfId="445"/>
    <cellStyle name="Notas 7 5 2" xfId="446"/>
    <cellStyle name="Notas 7 6" xfId="447"/>
    <cellStyle name="Notas 7 6 2" xfId="448"/>
    <cellStyle name="Notas 7 7" xfId="449"/>
    <cellStyle name="Notas 7 7 2" xfId="450"/>
    <cellStyle name="Notas 7 8" xfId="451"/>
    <cellStyle name="Notas 7 8 2" xfId="452"/>
    <cellStyle name="Notas 7 9" xfId="453"/>
    <cellStyle name="Notas 7 9 2" xfId="454"/>
    <cellStyle name="Porcentual 2" xfId="525"/>
    <cellStyle name="Salida" xfId="455" builtinId="21" customBuiltin="1"/>
    <cellStyle name="Salida 2" xfId="456"/>
    <cellStyle name="Salida 2 2" xfId="457"/>
    <cellStyle name="Salida 3" xfId="458"/>
    <cellStyle name="Salida 4" xfId="459"/>
    <cellStyle name="Salida 5" xfId="460"/>
    <cellStyle name="Salida 6" xfId="461"/>
    <cellStyle name="Texto de advertencia" xfId="462" builtinId="11" customBuiltin="1"/>
    <cellStyle name="Texto de advertencia 2" xfId="463"/>
    <cellStyle name="Texto de advertencia 2 2" xfId="464"/>
    <cellStyle name="Texto de advertencia 3" xfId="465"/>
    <cellStyle name="Texto de advertencia 4" xfId="466"/>
    <cellStyle name="Texto de advertencia 5" xfId="467"/>
    <cellStyle name="Texto de advertencia 6" xfId="468"/>
    <cellStyle name="Texto explicativo" xfId="469" builtinId="53" customBuiltin="1"/>
    <cellStyle name="Texto explicativo 2" xfId="470"/>
    <cellStyle name="Texto explicativo 2 2" xfId="471"/>
    <cellStyle name="Texto explicativo 3" xfId="472"/>
    <cellStyle name="Texto explicativo 4" xfId="473"/>
    <cellStyle name="Texto explicativo 5" xfId="474"/>
    <cellStyle name="Texto explicativo 6" xfId="475"/>
    <cellStyle name="Título" xfId="476" builtinId="15" customBuiltin="1"/>
    <cellStyle name="Título 1 2" xfId="477"/>
    <cellStyle name="Título 1 2 2" xfId="478"/>
    <cellStyle name="Título 1 3" xfId="479"/>
    <cellStyle name="Título 1 4" xfId="480"/>
    <cellStyle name="Título 1 5" xfId="481"/>
    <cellStyle name="Título 1 6" xfId="482"/>
    <cellStyle name="Título 2" xfId="483" builtinId="17" customBuiltin="1"/>
    <cellStyle name="Título 2 2" xfId="484"/>
    <cellStyle name="Título 2 2 2" xfId="485"/>
    <cellStyle name="Título 2 3" xfId="486"/>
    <cellStyle name="Título 2 4" xfId="487"/>
    <cellStyle name="Título 2 5" xfId="488"/>
    <cellStyle name="Título 2 6" xfId="489"/>
    <cellStyle name="Título 3" xfId="490" builtinId="18" customBuiltin="1"/>
    <cellStyle name="Título 3 2" xfId="491"/>
    <cellStyle name="Título 3 2 2" xfId="492"/>
    <cellStyle name="Título 3 3" xfId="493"/>
    <cellStyle name="Título 3 4" xfId="494"/>
    <cellStyle name="Título 3 5" xfId="495"/>
    <cellStyle name="Título 3 6" xfId="496"/>
    <cellStyle name="Título 4" xfId="497"/>
    <cellStyle name="Título 4 2" xfId="498"/>
    <cellStyle name="Título 5" xfId="499"/>
    <cellStyle name="Título 6" xfId="500"/>
    <cellStyle name="Título 7" xfId="501"/>
    <cellStyle name="Título 8" xfId="502"/>
    <cellStyle name="Total" xfId="503" builtinId="25" customBuiltin="1"/>
    <cellStyle name="Total 10" xfId="504"/>
    <cellStyle name="Total 11" xfId="505"/>
    <cellStyle name="Total 12" xfId="506"/>
    <cellStyle name="Total 2" xfId="507"/>
    <cellStyle name="Total 2 2" xfId="508"/>
    <cellStyle name="Total 3" xfId="509"/>
    <cellStyle name="Total 4" xfId="510"/>
    <cellStyle name="Total 5" xfId="511"/>
    <cellStyle name="Total 6" xfId="512"/>
    <cellStyle name="Total 7" xfId="513"/>
    <cellStyle name="Total 8" xfId="514"/>
    <cellStyle name="Total 9" xfId="51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Relationship Id="rId30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http://www.servicionacionaldesalud.net/wp-content/uploads/2016/03/logo-1.png" TargetMode="External"/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9.jpe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jpeg"/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jpeg"/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9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emf"/><Relationship Id="rId1" Type="http://schemas.openxmlformats.org/officeDocument/2006/relationships/image" Target="../media/image6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7.emf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emf"/><Relationship Id="rId1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emf"/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emf"/><Relationship Id="rId1" Type="http://schemas.openxmlformats.org/officeDocument/2006/relationships/image" Target="../media/image6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7.emf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jpeg"/><Relationship Id="rId1" Type="http://schemas.openxmlformats.org/officeDocument/2006/relationships/image" Target="../media/image1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0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365" name="Imagen 4">
          <a:extLst>
            <a:ext uri="{FF2B5EF4-FFF2-40B4-BE49-F238E27FC236}">
              <a16:creationId xmlns="" xmlns:a16="http://schemas.microsoft.com/office/drawing/2014/main" id="{00000000-0008-0000-0200-00009DBC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366" name="Imagen 4">
          <a:extLst>
            <a:ext uri="{FF2B5EF4-FFF2-40B4-BE49-F238E27FC236}">
              <a16:creationId xmlns="" xmlns:a16="http://schemas.microsoft.com/office/drawing/2014/main" id="{00000000-0008-0000-0200-00009EBC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367" name="Imagen 4">
          <a:extLst>
            <a:ext uri="{FF2B5EF4-FFF2-40B4-BE49-F238E27FC236}">
              <a16:creationId xmlns="" xmlns:a16="http://schemas.microsoft.com/office/drawing/2014/main" id="{00000000-0008-0000-0200-00009FBC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368" name="Imagen 4">
          <a:extLst>
            <a:ext uri="{FF2B5EF4-FFF2-40B4-BE49-F238E27FC236}">
              <a16:creationId xmlns="" xmlns:a16="http://schemas.microsoft.com/office/drawing/2014/main" id="{00000000-0008-0000-0200-0000A0BC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369" name="Imagen 4">
          <a:extLst>
            <a:ext uri="{FF2B5EF4-FFF2-40B4-BE49-F238E27FC236}">
              <a16:creationId xmlns="" xmlns:a16="http://schemas.microsoft.com/office/drawing/2014/main" id="{00000000-0008-0000-0200-0000A1BC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370" name="Imagen 4">
          <a:extLst>
            <a:ext uri="{FF2B5EF4-FFF2-40B4-BE49-F238E27FC236}">
              <a16:creationId xmlns="" xmlns:a16="http://schemas.microsoft.com/office/drawing/2014/main" id="{00000000-0008-0000-0200-0000A2BC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371" name="Imagen 4">
          <a:extLst>
            <a:ext uri="{FF2B5EF4-FFF2-40B4-BE49-F238E27FC236}">
              <a16:creationId xmlns="" xmlns:a16="http://schemas.microsoft.com/office/drawing/2014/main" id="{00000000-0008-0000-0200-0000A3BC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372" name="Imagen 4">
          <a:extLst>
            <a:ext uri="{FF2B5EF4-FFF2-40B4-BE49-F238E27FC236}">
              <a16:creationId xmlns="" xmlns:a16="http://schemas.microsoft.com/office/drawing/2014/main" id="{00000000-0008-0000-0200-0000A4BC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373" name="Imagen 4">
          <a:extLst>
            <a:ext uri="{FF2B5EF4-FFF2-40B4-BE49-F238E27FC236}">
              <a16:creationId xmlns="" xmlns:a16="http://schemas.microsoft.com/office/drawing/2014/main" id="{00000000-0008-0000-0200-0000A5BC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374" name="Imagen 4">
          <a:extLst>
            <a:ext uri="{FF2B5EF4-FFF2-40B4-BE49-F238E27FC236}">
              <a16:creationId xmlns="" xmlns:a16="http://schemas.microsoft.com/office/drawing/2014/main" id="{00000000-0008-0000-0200-0000A6BC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375" name="Imagen 4">
          <a:extLst>
            <a:ext uri="{FF2B5EF4-FFF2-40B4-BE49-F238E27FC236}">
              <a16:creationId xmlns="" xmlns:a16="http://schemas.microsoft.com/office/drawing/2014/main" id="{00000000-0008-0000-0200-0000A7BC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376" name="Imagen 4">
          <a:extLst>
            <a:ext uri="{FF2B5EF4-FFF2-40B4-BE49-F238E27FC236}">
              <a16:creationId xmlns="" xmlns:a16="http://schemas.microsoft.com/office/drawing/2014/main" id="{00000000-0008-0000-0200-0000A8BC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377" name="Imagen 4">
          <a:extLst>
            <a:ext uri="{FF2B5EF4-FFF2-40B4-BE49-F238E27FC236}">
              <a16:creationId xmlns="" xmlns:a16="http://schemas.microsoft.com/office/drawing/2014/main" id="{00000000-0008-0000-0200-0000A9BC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378" name="Imagen 4">
          <a:extLst>
            <a:ext uri="{FF2B5EF4-FFF2-40B4-BE49-F238E27FC236}">
              <a16:creationId xmlns="" xmlns:a16="http://schemas.microsoft.com/office/drawing/2014/main" id="{00000000-0008-0000-0200-0000AABC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379" name="Imagen 4">
          <a:extLst>
            <a:ext uri="{FF2B5EF4-FFF2-40B4-BE49-F238E27FC236}">
              <a16:creationId xmlns="" xmlns:a16="http://schemas.microsoft.com/office/drawing/2014/main" id="{00000000-0008-0000-0200-0000ABBC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380" name="Imagen 4">
          <a:extLst>
            <a:ext uri="{FF2B5EF4-FFF2-40B4-BE49-F238E27FC236}">
              <a16:creationId xmlns="" xmlns:a16="http://schemas.microsoft.com/office/drawing/2014/main" id="{00000000-0008-0000-0200-0000ACBC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381" name="Imagen 4">
          <a:extLst>
            <a:ext uri="{FF2B5EF4-FFF2-40B4-BE49-F238E27FC236}">
              <a16:creationId xmlns="" xmlns:a16="http://schemas.microsoft.com/office/drawing/2014/main" id="{00000000-0008-0000-0200-0000ADBC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382" name="Imagen 4">
          <a:extLst>
            <a:ext uri="{FF2B5EF4-FFF2-40B4-BE49-F238E27FC236}">
              <a16:creationId xmlns="" xmlns:a16="http://schemas.microsoft.com/office/drawing/2014/main" id="{00000000-0008-0000-0200-0000AEBC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383" name="Imagen 4">
          <a:extLst>
            <a:ext uri="{FF2B5EF4-FFF2-40B4-BE49-F238E27FC236}">
              <a16:creationId xmlns="" xmlns:a16="http://schemas.microsoft.com/office/drawing/2014/main" id="{00000000-0008-0000-0200-0000AFBC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384" name="Imagen 4">
          <a:extLst>
            <a:ext uri="{FF2B5EF4-FFF2-40B4-BE49-F238E27FC236}">
              <a16:creationId xmlns="" xmlns:a16="http://schemas.microsoft.com/office/drawing/2014/main" id="{00000000-0008-0000-0200-0000B0BC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385" name="Imagen 4">
          <a:extLst>
            <a:ext uri="{FF2B5EF4-FFF2-40B4-BE49-F238E27FC236}">
              <a16:creationId xmlns="" xmlns:a16="http://schemas.microsoft.com/office/drawing/2014/main" id="{00000000-0008-0000-0200-0000B1BC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386" name="Imagen 4">
          <a:extLst>
            <a:ext uri="{FF2B5EF4-FFF2-40B4-BE49-F238E27FC236}">
              <a16:creationId xmlns="" xmlns:a16="http://schemas.microsoft.com/office/drawing/2014/main" id="{00000000-0008-0000-0200-0000B2BC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387" name="Imagen 4">
          <a:extLst>
            <a:ext uri="{FF2B5EF4-FFF2-40B4-BE49-F238E27FC236}">
              <a16:creationId xmlns="" xmlns:a16="http://schemas.microsoft.com/office/drawing/2014/main" id="{00000000-0008-0000-0200-0000B3BC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388" name="Imagen 4">
          <a:extLst>
            <a:ext uri="{FF2B5EF4-FFF2-40B4-BE49-F238E27FC236}">
              <a16:creationId xmlns="" xmlns:a16="http://schemas.microsoft.com/office/drawing/2014/main" id="{00000000-0008-0000-0200-0000B4BC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389" name="Imagen 4">
          <a:extLst>
            <a:ext uri="{FF2B5EF4-FFF2-40B4-BE49-F238E27FC236}">
              <a16:creationId xmlns="" xmlns:a16="http://schemas.microsoft.com/office/drawing/2014/main" id="{00000000-0008-0000-0200-0000B5BC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390" name="Imagen 4">
          <a:extLst>
            <a:ext uri="{FF2B5EF4-FFF2-40B4-BE49-F238E27FC236}">
              <a16:creationId xmlns="" xmlns:a16="http://schemas.microsoft.com/office/drawing/2014/main" id="{00000000-0008-0000-0200-0000B6BC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391" name="Imagen 4">
          <a:extLst>
            <a:ext uri="{FF2B5EF4-FFF2-40B4-BE49-F238E27FC236}">
              <a16:creationId xmlns="" xmlns:a16="http://schemas.microsoft.com/office/drawing/2014/main" id="{00000000-0008-0000-0200-0000B7BC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392" name="Imagen 4">
          <a:extLst>
            <a:ext uri="{FF2B5EF4-FFF2-40B4-BE49-F238E27FC236}">
              <a16:creationId xmlns="" xmlns:a16="http://schemas.microsoft.com/office/drawing/2014/main" id="{00000000-0008-0000-0200-0000B8BC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393" name="Imagen 4">
          <a:extLst>
            <a:ext uri="{FF2B5EF4-FFF2-40B4-BE49-F238E27FC236}">
              <a16:creationId xmlns="" xmlns:a16="http://schemas.microsoft.com/office/drawing/2014/main" id="{00000000-0008-0000-0200-0000B9BC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394" name="Imagen 4">
          <a:extLst>
            <a:ext uri="{FF2B5EF4-FFF2-40B4-BE49-F238E27FC236}">
              <a16:creationId xmlns="" xmlns:a16="http://schemas.microsoft.com/office/drawing/2014/main" id="{00000000-0008-0000-0200-0000BABC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395" name="Imagen 4">
          <a:extLst>
            <a:ext uri="{FF2B5EF4-FFF2-40B4-BE49-F238E27FC236}">
              <a16:creationId xmlns="" xmlns:a16="http://schemas.microsoft.com/office/drawing/2014/main" id="{00000000-0008-0000-0200-0000BBBC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396" name="Imagen 4">
          <a:extLst>
            <a:ext uri="{FF2B5EF4-FFF2-40B4-BE49-F238E27FC236}">
              <a16:creationId xmlns="" xmlns:a16="http://schemas.microsoft.com/office/drawing/2014/main" id="{00000000-0008-0000-0200-0000BCBC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397" name="Imagen 4">
          <a:extLst>
            <a:ext uri="{FF2B5EF4-FFF2-40B4-BE49-F238E27FC236}">
              <a16:creationId xmlns="" xmlns:a16="http://schemas.microsoft.com/office/drawing/2014/main" id="{00000000-0008-0000-0200-0000BDBC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398" name="Imagen 4">
          <a:extLst>
            <a:ext uri="{FF2B5EF4-FFF2-40B4-BE49-F238E27FC236}">
              <a16:creationId xmlns="" xmlns:a16="http://schemas.microsoft.com/office/drawing/2014/main" id="{00000000-0008-0000-0200-0000BEBC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399" name="Imagen 4">
          <a:extLst>
            <a:ext uri="{FF2B5EF4-FFF2-40B4-BE49-F238E27FC236}">
              <a16:creationId xmlns="" xmlns:a16="http://schemas.microsoft.com/office/drawing/2014/main" id="{00000000-0008-0000-0200-0000BFBC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400" name="Imagen 4">
          <a:extLst>
            <a:ext uri="{FF2B5EF4-FFF2-40B4-BE49-F238E27FC236}">
              <a16:creationId xmlns="" xmlns:a16="http://schemas.microsoft.com/office/drawing/2014/main" id="{00000000-0008-0000-0200-0000C0BC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401" name="Imagen 4">
          <a:extLst>
            <a:ext uri="{FF2B5EF4-FFF2-40B4-BE49-F238E27FC236}">
              <a16:creationId xmlns="" xmlns:a16="http://schemas.microsoft.com/office/drawing/2014/main" id="{00000000-0008-0000-0200-0000C1BC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402" name="Imagen 4">
          <a:extLst>
            <a:ext uri="{FF2B5EF4-FFF2-40B4-BE49-F238E27FC236}">
              <a16:creationId xmlns="" xmlns:a16="http://schemas.microsoft.com/office/drawing/2014/main" id="{00000000-0008-0000-0200-0000C2BC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403" name="Imagen 4">
          <a:extLst>
            <a:ext uri="{FF2B5EF4-FFF2-40B4-BE49-F238E27FC236}">
              <a16:creationId xmlns="" xmlns:a16="http://schemas.microsoft.com/office/drawing/2014/main" id="{00000000-0008-0000-0200-0000C3BC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404" name="Imagen 4">
          <a:extLst>
            <a:ext uri="{FF2B5EF4-FFF2-40B4-BE49-F238E27FC236}">
              <a16:creationId xmlns="" xmlns:a16="http://schemas.microsoft.com/office/drawing/2014/main" id="{00000000-0008-0000-0200-0000C4BC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405" name="Imagen 4">
          <a:extLst>
            <a:ext uri="{FF2B5EF4-FFF2-40B4-BE49-F238E27FC236}">
              <a16:creationId xmlns="" xmlns:a16="http://schemas.microsoft.com/office/drawing/2014/main" id="{00000000-0008-0000-0200-0000C5BC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406" name="Imagen 4">
          <a:extLst>
            <a:ext uri="{FF2B5EF4-FFF2-40B4-BE49-F238E27FC236}">
              <a16:creationId xmlns="" xmlns:a16="http://schemas.microsoft.com/office/drawing/2014/main" id="{00000000-0008-0000-0200-0000C6BC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407" name="Imagen 4">
          <a:extLst>
            <a:ext uri="{FF2B5EF4-FFF2-40B4-BE49-F238E27FC236}">
              <a16:creationId xmlns="" xmlns:a16="http://schemas.microsoft.com/office/drawing/2014/main" id="{00000000-0008-0000-0200-0000C7BC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408" name="Imagen 4">
          <a:extLst>
            <a:ext uri="{FF2B5EF4-FFF2-40B4-BE49-F238E27FC236}">
              <a16:creationId xmlns="" xmlns:a16="http://schemas.microsoft.com/office/drawing/2014/main" id="{00000000-0008-0000-0200-0000C8BC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409" name="Imagen 4">
          <a:extLst>
            <a:ext uri="{FF2B5EF4-FFF2-40B4-BE49-F238E27FC236}">
              <a16:creationId xmlns="" xmlns:a16="http://schemas.microsoft.com/office/drawing/2014/main" id="{00000000-0008-0000-0200-0000C9BC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410" name="Imagen 4">
          <a:extLst>
            <a:ext uri="{FF2B5EF4-FFF2-40B4-BE49-F238E27FC236}">
              <a16:creationId xmlns="" xmlns:a16="http://schemas.microsoft.com/office/drawing/2014/main" id="{00000000-0008-0000-0200-0000CABC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411" name="Imagen 4">
          <a:extLst>
            <a:ext uri="{FF2B5EF4-FFF2-40B4-BE49-F238E27FC236}">
              <a16:creationId xmlns="" xmlns:a16="http://schemas.microsoft.com/office/drawing/2014/main" id="{00000000-0008-0000-0200-0000CBBC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412" name="Imagen 4">
          <a:extLst>
            <a:ext uri="{FF2B5EF4-FFF2-40B4-BE49-F238E27FC236}">
              <a16:creationId xmlns="" xmlns:a16="http://schemas.microsoft.com/office/drawing/2014/main" id="{00000000-0008-0000-0200-0000CCBC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413" name="Imagen 4">
          <a:extLst>
            <a:ext uri="{FF2B5EF4-FFF2-40B4-BE49-F238E27FC236}">
              <a16:creationId xmlns="" xmlns:a16="http://schemas.microsoft.com/office/drawing/2014/main" id="{00000000-0008-0000-0200-0000CDBC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414" name="Imagen 4">
          <a:extLst>
            <a:ext uri="{FF2B5EF4-FFF2-40B4-BE49-F238E27FC236}">
              <a16:creationId xmlns="" xmlns:a16="http://schemas.microsoft.com/office/drawing/2014/main" id="{00000000-0008-0000-0200-0000CEBC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415" name="Imagen 4">
          <a:extLst>
            <a:ext uri="{FF2B5EF4-FFF2-40B4-BE49-F238E27FC236}">
              <a16:creationId xmlns="" xmlns:a16="http://schemas.microsoft.com/office/drawing/2014/main" id="{00000000-0008-0000-0200-0000CFBC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416" name="Imagen 4">
          <a:extLst>
            <a:ext uri="{FF2B5EF4-FFF2-40B4-BE49-F238E27FC236}">
              <a16:creationId xmlns="" xmlns:a16="http://schemas.microsoft.com/office/drawing/2014/main" id="{00000000-0008-0000-0200-0000D0BC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417" name="Imagen 4">
          <a:extLst>
            <a:ext uri="{FF2B5EF4-FFF2-40B4-BE49-F238E27FC236}">
              <a16:creationId xmlns="" xmlns:a16="http://schemas.microsoft.com/office/drawing/2014/main" id="{00000000-0008-0000-0200-0000D1BC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418" name="Imagen 4">
          <a:extLst>
            <a:ext uri="{FF2B5EF4-FFF2-40B4-BE49-F238E27FC236}">
              <a16:creationId xmlns="" xmlns:a16="http://schemas.microsoft.com/office/drawing/2014/main" id="{00000000-0008-0000-0200-0000D2BC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419" name="Imagen 4">
          <a:extLst>
            <a:ext uri="{FF2B5EF4-FFF2-40B4-BE49-F238E27FC236}">
              <a16:creationId xmlns="" xmlns:a16="http://schemas.microsoft.com/office/drawing/2014/main" id="{00000000-0008-0000-0200-0000D3BC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420" name="Imagen 4">
          <a:extLst>
            <a:ext uri="{FF2B5EF4-FFF2-40B4-BE49-F238E27FC236}">
              <a16:creationId xmlns="" xmlns:a16="http://schemas.microsoft.com/office/drawing/2014/main" id="{00000000-0008-0000-0200-0000D4BC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421" name="Imagen 4">
          <a:extLst>
            <a:ext uri="{FF2B5EF4-FFF2-40B4-BE49-F238E27FC236}">
              <a16:creationId xmlns="" xmlns:a16="http://schemas.microsoft.com/office/drawing/2014/main" id="{00000000-0008-0000-0200-0000D5BC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422" name="Imagen 4">
          <a:extLst>
            <a:ext uri="{FF2B5EF4-FFF2-40B4-BE49-F238E27FC236}">
              <a16:creationId xmlns="" xmlns:a16="http://schemas.microsoft.com/office/drawing/2014/main" id="{00000000-0008-0000-0200-0000D6BC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423" name="Imagen 4">
          <a:extLst>
            <a:ext uri="{FF2B5EF4-FFF2-40B4-BE49-F238E27FC236}">
              <a16:creationId xmlns="" xmlns:a16="http://schemas.microsoft.com/office/drawing/2014/main" id="{00000000-0008-0000-0200-0000D7BC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424" name="Imagen 4">
          <a:extLst>
            <a:ext uri="{FF2B5EF4-FFF2-40B4-BE49-F238E27FC236}">
              <a16:creationId xmlns="" xmlns:a16="http://schemas.microsoft.com/office/drawing/2014/main" id="{00000000-0008-0000-0200-0000D8BC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425" name="Imagen 4">
          <a:extLst>
            <a:ext uri="{FF2B5EF4-FFF2-40B4-BE49-F238E27FC236}">
              <a16:creationId xmlns="" xmlns:a16="http://schemas.microsoft.com/office/drawing/2014/main" id="{00000000-0008-0000-0200-0000D9BC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426" name="Imagen 4">
          <a:extLst>
            <a:ext uri="{FF2B5EF4-FFF2-40B4-BE49-F238E27FC236}">
              <a16:creationId xmlns="" xmlns:a16="http://schemas.microsoft.com/office/drawing/2014/main" id="{00000000-0008-0000-0200-0000DABC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427" name="Imagen 4">
          <a:extLst>
            <a:ext uri="{FF2B5EF4-FFF2-40B4-BE49-F238E27FC236}">
              <a16:creationId xmlns="" xmlns:a16="http://schemas.microsoft.com/office/drawing/2014/main" id="{00000000-0008-0000-0200-0000DBBC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428" name="Imagen 4">
          <a:extLst>
            <a:ext uri="{FF2B5EF4-FFF2-40B4-BE49-F238E27FC236}">
              <a16:creationId xmlns="" xmlns:a16="http://schemas.microsoft.com/office/drawing/2014/main" id="{00000000-0008-0000-0200-0000DCBC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429" name="Imagen 4">
          <a:extLst>
            <a:ext uri="{FF2B5EF4-FFF2-40B4-BE49-F238E27FC236}">
              <a16:creationId xmlns="" xmlns:a16="http://schemas.microsoft.com/office/drawing/2014/main" id="{00000000-0008-0000-0200-0000DDBC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430" name="Imagen 4">
          <a:extLst>
            <a:ext uri="{FF2B5EF4-FFF2-40B4-BE49-F238E27FC236}">
              <a16:creationId xmlns="" xmlns:a16="http://schemas.microsoft.com/office/drawing/2014/main" id="{00000000-0008-0000-0200-0000DEBC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431" name="Imagen 4">
          <a:extLst>
            <a:ext uri="{FF2B5EF4-FFF2-40B4-BE49-F238E27FC236}">
              <a16:creationId xmlns="" xmlns:a16="http://schemas.microsoft.com/office/drawing/2014/main" id="{00000000-0008-0000-0200-0000DFBC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432" name="Imagen 4">
          <a:extLst>
            <a:ext uri="{FF2B5EF4-FFF2-40B4-BE49-F238E27FC236}">
              <a16:creationId xmlns="" xmlns:a16="http://schemas.microsoft.com/office/drawing/2014/main" id="{00000000-0008-0000-0200-0000E0BC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433" name="Imagen 4">
          <a:extLst>
            <a:ext uri="{FF2B5EF4-FFF2-40B4-BE49-F238E27FC236}">
              <a16:creationId xmlns="" xmlns:a16="http://schemas.microsoft.com/office/drawing/2014/main" id="{00000000-0008-0000-0200-0000E1BC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434" name="Imagen 4">
          <a:extLst>
            <a:ext uri="{FF2B5EF4-FFF2-40B4-BE49-F238E27FC236}">
              <a16:creationId xmlns="" xmlns:a16="http://schemas.microsoft.com/office/drawing/2014/main" id="{00000000-0008-0000-0200-0000E2BC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435" name="Imagen 4">
          <a:extLst>
            <a:ext uri="{FF2B5EF4-FFF2-40B4-BE49-F238E27FC236}">
              <a16:creationId xmlns="" xmlns:a16="http://schemas.microsoft.com/office/drawing/2014/main" id="{00000000-0008-0000-0200-0000E3BC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436" name="Imagen 4">
          <a:extLst>
            <a:ext uri="{FF2B5EF4-FFF2-40B4-BE49-F238E27FC236}">
              <a16:creationId xmlns="" xmlns:a16="http://schemas.microsoft.com/office/drawing/2014/main" id="{00000000-0008-0000-0200-0000E4BC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437" name="Imagen 4">
          <a:extLst>
            <a:ext uri="{FF2B5EF4-FFF2-40B4-BE49-F238E27FC236}">
              <a16:creationId xmlns="" xmlns:a16="http://schemas.microsoft.com/office/drawing/2014/main" id="{00000000-0008-0000-0200-0000E5BC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438" name="Imagen 4">
          <a:extLst>
            <a:ext uri="{FF2B5EF4-FFF2-40B4-BE49-F238E27FC236}">
              <a16:creationId xmlns="" xmlns:a16="http://schemas.microsoft.com/office/drawing/2014/main" id="{00000000-0008-0000-0200-0000E6BC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439" name="Imagen 4">
          <a:extLst>
            <a:ext uri="{FF2B5EF4-FFF2-40B4-BE49-F238E27FC236}">
              <a16:creationId xmlns="" xmlns:a16="http://schemas.microsoft.com/office/drawing/2014/main" id="{00000000-0008-0000-0200-0000E7BC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440" name="Imagen 4">
          <a:extLst>
            <a:ext uri="{FF2B5EF4-FFF2-40B4-BE49-F238E27FC236}">
              <a16:creationId xmlns="" xmlns:a16="http://schemas.microsoft.com/office/drawing/2014/main" id="{00000000-0008-0000-0200-0000E8BC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441" name="Imagen 4">
          <a:extLst>
            <a:ext uri="{FF2B5EF4-FFF2-40B4-BE49-F238E27FC236}">
              <a16:creationId xmlns="" xmlns:a16="http://schemas.microsoft.com/office/drawing/2014/main" id="{00000000-0008-0000-0200-0000E9BC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442" name="Imagen 4">
          <a:extLst>
            <a:ext uri="{FF2B5EF4-FFF2-40B4-BE49-F238E27FC236}">
              <a16:creationId xmlns="" xmlns:a16="http://schemas.microsoft.com/office/drawing/2014/main" id="{00000000-0008-0000-0200-0000EABC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443" name="Imagen 4">
          <a:extLst>
            <a:ext uri="{FF2B5EF4-FFF2-40B4-BE49-F238E27FC236}">
              <a16:creationId xmlns="" xmlns:a16="http://schemas.microsoft.com/office/drawing/2014/main" id="{00000000-0008-0000-0200-0000EBBC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444" name="Imagen 4">
          <a:extLst>
            <a:ext uri="{FF2B5EF4-FFF2-40B4-BE49-F238E27FC236}">
              <a16:creationId xmlns="" xmlns:a16="http://schemas.microsoft.com/office/drawing/2014/main" id="{00000000-0008-0000-0200-0000ECBC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445" name="Imagen 4">
          <a:extLst>
            <a:ext uri="{FF2B5EF4-FFF2-40B4-BE49-F238E27FC236}">
              <a16:creationId xmlns="" xmlns:a16="http://schemas.microsoft.com/office/drawing/2014/main" id="{00000000-0008-0000-0200-0000EDBC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446" name="Imagen 4">
          <a:extLst>
            <a:ext uri="{FF2B5EF4-FFF2-40B4-BE49-F238E27FC236}">
              <a16:creationId xmlns="" xmlns:a16="http://schemas.microsoft.com/office/drawing/2014/main" id="{00000000-0008-0000-0200-0000EEBC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447" name="Imagen 4">
          <a:extLst>
            <a:ext uri="{FF2B5EF4-FFF2-40B4-BE49-F238E27FC236}">
              <a16:creationId xmlns="" xmlns:a16="http://schemas.microsoft.com/office/drawing/2014/main" id="{00000000-0008-0000-0200-0000EFBC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448" name="Imagen 4">
          <a:extLst>
            <a:ext uri="{FF2B5EF4-FFF2-40B4-BE49-F238E27FC236}">
              <a16:creationId xmlns="" xmlns:a16="http://schemas.microsoft.com/office/drawing/2014/main" id="{00000000-0008-0000-0200-0000F0BC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449" name="Imagen 4">
          <a:extLst>
            <a:ext uri="{FF2B5EF4-FFF2-40B4-BE49-F238E27FC236}">
              <a16:creationId xmlns="" xmlns:a16="http://schemas.microsoft.com/office/drawing/2014/main" id="{00000000-0008-0000-0200-0000F1BC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450" name="Imagen 4">
          <a:extLst>
            <a:ext uri="{FF2B5EF4-FFF2-40B4-BE49-F238E27FC236}">
              <a16:creationId xmlns="" xmlns:a16="http://schemas.microsoft.com/office/drawing/2014/main" id="{00000000-0008-0000-0200-0000F2BC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451" name="Imagen 4">
          <a:extLst>
            <a:ext uri="{FF2B5EF4-FFF2-40B4-BE49-F238E27FC236}">
              <a16:creationId xmlns="" xmlns:a16="http://schemas.microsoft.com/office/drawing/2014/main" id="{00000000-0008-0000-0200-0000F3BC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452" name="Imagen 4">
          <a:extLst>
            <a:ext uri="{FF2B5EF4-FFF2-40B4-BE49-F238E27FC236}">
              <a16:creationId xmlns="" xmlns:a16="http://schemas.microsoft.com/office/drawing/2014/main" id="{00000000-0008-0000-0200-0000F4BC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453" name="Imagen 4">
          <a:extLst>
            <a:ext uri="{FF2B5EF4-FFF2-40B4-BE49-F238E27FC236}">
              <a16:creationId xmlns="" xmlns:a16="http://schemas.microsoft.com/office/drawing/2014/main" id="{00000000-0008-0000-0200-0000F5BC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454" name="Imagen 4">
          <a:extLst>
            <a:ext uri="{FF2B5EF4-FFF2-40B4-BE49-F238E27FC236}">
              <a16:creationId xmlns="" xmlns:a16="http://schemas.microsoft.com/office/drawing/2014/main" id="{00000000-0008-0000-0200-0000F6BC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455" name="Imagen 4">
          <a:extLst>
            <a:ext uri="{FF2B5EF4-FFF2-40B4-BE49-F238E27FC236}">
              <a16:creationId xmlns="" xmlns:a16="http://schemas.microsoft.com/office/drawing/2014/main" id="{00000000-0008-0000-0200-0000F7BC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456" name="Imagen 4">
          <a:extLst>
            <a:ext uri="{FF2B5EF4-FFF2-40B4-BE49-F238E27FC236}">
              <a16:creationId xmlns="" xmlns:a16="http://schemas.microsoft.com/office/drawing/2014/main" id="{00000000-0008-0000-0200-0000F8BC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457" name="Imagen 4">
          <a:extLst>
            <a:ext uri="{FF2B5EF4-FFF2-40B4-BE49-F238E27FC236}">
              <a16:creationId xmlns="" xmlns:a16="http://schemas.microsoft.com/office/drawing/2014/main" id="{00000000-0008-0000-0200-0000F9BC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458" name="Imagen 4">
          <a:extLst>
            <a:ext uri="{FF2B5EF4-FFF2-40B4-BE49-F238E27FC236}">
              <a16:creationId xmlns="" xmlns:a16="http://schemas.microsoft.com/office/drawing/2014/main" id="{00000000-0008-0000-0200-0000FABC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459" name="Imagen 4">
          <a:extLst>
            <a:ext uri="{FF2B5EF4-FFF2-40B4-BE49-F238E27FC236}">
              <a16:creationId xmlns="" xmlns:a16="http://schemas.microsoft.com/office/drawing/2014/main" id="{00000000-0008-0000-0200-0000FBBC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460" name="Imagen 4">
          <a:extLst>
            <a:ext uri="{FF2B5EF4-FFF2-40B4-BE49-F238E27FC236}">
              <a16:creationId xmlns="" xmlns:a16="http://schemas.microsoft.com/office/drawing/2014/main" id="{00000000-0008-0000-0200-0000FCBC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461" name="Imagen 4">
          <a:extLst>
            <a:ext uri="{FF2B5EF4-FFF2-40B4-BE49-F238E27FC236}">
              <a16:creationId xmlns="" xmlns:a16="http://schemas.microsoft.com/office/drawing/2014/main" id="{00000000-0008-0000-0200-0000FDBC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462" name="Imagen 4">
          <a:extLst>
            <a:ext uri="{FF2B5EF4-FFF2-40B4-BE49-F238E27FC236}">
              <a16:creationId xmlns="" xmlns:a16="http://schemas.microsoft.com/office/drawing/2014/main" id="{00000000-0008-0000-0200-0000FEBC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463" name="Imagen 4">
          <a:extLst>
            <a:ext uri="{FF2B5EF4-FFF2-40B4-BE49-F238E27FC236}">
              <a16:creationId xmlns="" xmlns:a16="http://schemas.microsoft.com/office/drawing/2014/main" id="{00000000-0008-0000-0200-0000FFBC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464" name="Imagen 4">
          <a:extLst>
            <a:ext uri="{FF2B5EF4-FFF2-40B4-BE49-F238E27FC236}">
              <a16:creationId xmlns="" xmlns:a16="http://schemas.microsoft.com/office/drawing/2014/main" id="{00000000-0008-0000-0200-000000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465" name="Imagen 4">
          <a:extLst>
            <a:ext uri="{FF2B5EF4-FFF2-40B4-BE49-F238E27FC236}">
              <a16:creationId xmlns="" xmlns:a16="http://schemas.microsoft.com/office/drawing/2014/main" id="{00000000-0008-0000-0200-000001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466" name="Imagen 4">
          <a:extLst>
            <a:ext uri="{FF2B5EF4-FFF2-40B4-BE49-F238E27FC236}">
              <a16:creationId xmlns="" xmlns:a16="http://schemas.microsoft.com/office/drawing/2014/main" id="{00000000-0008-0000-0200-000002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467" name="Imagen 4">
          <a:extLst>
            <a:ext uri="{FF2B5EF4-FFF2-40B4-BE49-F238E27FC236}">
              <a16:creationId xmlns="" xmlns:a16="http://schemas.microsoft.com/office/drawing/2014/main" id="{00000000-0008-0000-0200-000003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468" name="Imagen 4">
          <a:extLst>
            <a:ext uri="{FF2B5EF4-FFF2-40B4-BE49-F238E27FC236}">
              <a16:creationId xmlns="" xmlns:a16="http://schemas.microsoft.com/office/drawing/2014/main" id="{00000000-0008-0000-0200-000004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469" name="Imagen 4">
          <a:extLst>
            <a:ext uri="{FF2B5EF4-FFF2-40B4-BE49-F238E27FC236}">
              <a16:creationId xmlns="" xmlns:a16="http://schemas.microsoft.com/office/drawing/2014/main" id="{00000000-0008-0000-0200-000005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470" name="Imagen 4">
          <a:extLst>
            <a:ext uri="{FF2B5EF4-FFF2-40B4-BE49-F238E27FC236}">
              <a16:creationId xmlns="" xmlns:a16="http://schemas.microsoft.com/office/drawing/2014/main" id="{00000000-0008-0000-0200-000006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471" name="Imagen 4">
          <a:extLst>
            <a:ext uri="{FF2B5EF4-FFF2-40B4-BE49-F238E27FC236}">
              <a16:creationId xmlns="" xmlns:a16="http://schemas.microsoft.com/office/drawing/2014/main" id="{00000000-0008-0000-0200-000007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472" name="Imagen 4">
          <a:extLst>
            <a:ext uri="{FF2B5EF4-FFF2-40B4-BE49-F238E27FC236}">
              <a16:creationId xmlns="" xmlns:a16="http://schemas.microsoft.com/office/drawing/2014/main" id="{00000000-0008-0000-0200-000008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473" name="Imagen 4">
          <a:extLst>
            <a:ext uri="{FF2B5EF4-FFF2-40B4-BE49-F238E27FC236}">
              <a16:creationId xmlns="" xmlns:a16="http://schemas.microsoft.com/office/drawing/2014/main" id="{00000000-0008-0000-0200-000009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474" name="Imagen 4">
          <a:extLst>
            <a:ext uri="{FF2B5EF4-FFF2-40B4-BE49-F238E27FC236}">
              <a16:creationId xmlns="" xmlns:a16="http://schemas.microsoft.com/office/drawing/2014/main" id="{00000000-0008-0000-0200-00000A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475" name="Imagen 4">
          <a:extLst>
            <a:ext uri="{FF2B5EF4-FFF2-40B4-BE49-F238E27FC236}">
              <a16:creationId xmlns="" xmlns:a16="http://schemas.microsoft.com/office/drawing/2014/main" id="{00000000-0008-0000-0200-00000B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476" name="Imagen 4">
          <a:extLst>
            <a:ext uri="{FF2B5EF4-FFF2-40B4-BE49-F238E27FC236}">
              <a16:creationId xmlns="" xmlns:a16="http://schemas.microsoft.com/office/drawing/2014/main" id="{00000000-0008-0000-0200-00000C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477" name="Imagen 4">
          <a:extLst>
            <a:ext uri="{FF2B5EF4-FFF2-40B4-BE49-F238E27FC236}">
              <a16:creationId xmlns="" xmlns:a16="http://schemas.microsoft.com/office/drawing/2014/main" id="{00000000-0008-0000-0200-00000D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478" name="Imagen 4">
          <a:extLst>
            <a:ext uri="{FF2B5EF4-FFF2-40B4-BE49-F238E27FC236}">
              <a16:creationId xmlns="" xmlns:a16="http://schemas.microsoft.com/office/drawing/2014/main" id="{00000000-0008-0000-0200-00000E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479" name="Imagen 4">
          <a:extLst>
            <a:ext uri="{FF2B5EF4-FFF2-40B4-BE49-F238E27FC236}">
              <a16:creationId xmlns="" xmlns:a16="http://schemas.microsoft.com/office/drawing/2014/main" id="{00000000-0008-0000-0200-00000F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480" name="Imagen 4">
          <a:extLst>
            <a:ext uri="{FF2B5EF4-FFF2-40B4-BE49-F238E27FC236}">
              <a16:creationId xmlns="" xmlns:a16="http://schemas.microsoft.com/office/drawing/2014/main" id="{00000000-0008-0000-0200-000010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481" name="Imagen 4">
          <a:extLst>
            <a:ext uri="{FF2B5EF4-FFF2-40B4-BE49-F238E27FC236}">
              <a16:creationId xmlns="" xmlns:a16="http://schemas.microsoft.com/office/drawing/2014/main" id="{00000000-0008-0000-0200-000011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482" name="Imagen 4">
          <a:extLst>
            <a:ext uri="{FF2B5EF4-FFF2-40B4-BE49-F238E27FC236}">
              <a16:creationId xmlns="" xmlns:a16="http://schemas.microsoft.com/office/drawing/2014/main" id="{00000000-0008-0000-0200-000012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483" name="Imagen 4">
          <a:extLst>
            <a:ext uri="{FF2B5EF4-FFF2-40B4-BE49-F238E27FC236}">
              <a16:creationId xmlns="" xmlns:a16="http://schemas.microsoft.com/office/drawing/2014/main" id="{00000000-0008-0000-0200-000013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484" name="Imagen 4">
          <a:extLst>
            <a:ext uri="{FF2B5EF4-FFF2-40B4-BE49-F238E27FC236}">
              <a16:creationId xmlns="" xmlns:a16="http://schemas.microsoft.com/office/drawing/2014/main" id="{00000000-0008-0000-0200-000014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485" name="Imagen 4">
          <a:extLst>
            <a:ext uri="{FF2B5EF4-FFF2-40B4-BE49-F238E27FC236}">
              <a16:creationId xmlns="" xmlns:a16="http://schemas.microsoft.com/office/drawing/2014/main" id="{00000000-0008-0000-0200-000015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486" name="Imagen 4">
          <a:extLst>
            <a:ext uri="{FF2B5EF4-FFF2-40B4-BE49-F238E27FC236}">
              <a16:creationId xmlns="" xmlns:a16="http://schemas.microsoft.com/office/drawing/2014/main" id="{00000000-0008-0000-0200-000016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487" name="Imagen 4">
          <a:extLst>
            <a:ext uri="{FF2B5EF4-FFF2-40B4-BE49-F238E27FC236}">
              <a16:creationId xmlns="" xmlns:a16="http://schemas.microsoft.com/office/drawing/2014/main" id="{00000000-0008-0000-0200-000017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488" name="Imagen 4">
          <a:extLst>
            <a:ext uri="{FF2B5EF4-FFF2-40B4-BE49-F238E27FC236}">
              <a16:creationId xmlns="" xmlns:a16="http://schemas.microsoft.com/office/drawing/2014/main" id="{00000000-0008-0000-0200-000018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489" name="Imagen 4">
          <a:extLst>
            <a:ext uri="{FF2B5EF4-FFF2-40B4-BE49-F238E27FC236}">
              <a16:creationId xmlns="" xmlns:a16="http://schemas.microsoft.com/office/drawing/2014/main" id="{00000000-0008-0000-0200-000019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490" name="Imagen 4">
          <a:extLst>
            <a:ext uri="{FF2B5EF4-FFF2-40B4-BE49-F238E27FC236}">
              <a16:creationId xmlns="" xmlns:a16="http://schemas.microsoft.com/office/drawing/2014/main" id="{00000000-0008-0000-0200-00001A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491" name="Imagen 4">
          <a:extLst>
            <a:ext uri="{FF2B5EF4-FFF2-40B4-BE49-F238E27FC236}">
              <a16:creationId xmlns="" xmlns:a16="http://schemas.microsoft.com/office/drawing/2014/main" id="{00000000-0008-0000-0200-00001B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492" name="Imagen 4">
          <a:extLst>
            <a:ext uri="{FF2B5EF4-FFF2-40B4-BE49-F238E27FC236}">
              <a16:creationId xmlns="" xmlns:a16="http://schemas.microsoft.com/office/drawing/2014/main" id="{00000000-0008-0000-0200-00001C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493" name="Imagen 4">
          <a:extLst>
            <a:ext uri="{FF2B5EF4-FFF2-40B4-BE49-F238E27FC236}">
              <a16:creationId xmlns="" xmlns:a16="http://schemas.microsoft.com/office/drawing/2014/main" id="{00000000-0008-0000-0200-00001D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494" name="Imagen 4">
          <a:extLst>
            <a:ext uri="{FF2B5EF4-FFF2-40B4-BE49-F238E27FC236}">
              <a16:creationId xmlns="" xmlns:a16="http://schemas.microsoft.com/office/drawing/2014/main" id="{00000000-0008-0000-0200-00001E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495" name="Imagen 4">
          <a:extLst>
            <a:ext uri="{FF2B5EF4-FFF2-40B4-BE49-F238E27FC236}">
              <a16:creationId xmlns="" xmlns:a16="http://schemas.microsoft.com/office/drawing/2014/main" id="{00000000-0008-0000-0200-00001F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496" name="Imagen 4">
          <a:extLst>
            <a:ext uri="{FF2B5EF4-FFF2-40B4-BE49-F238E27FC236}">
              <a16:creationId xmlns="" xmlns:a16="http://schemas.microsoft.com/office/drawing/2014/main" id="{00000000-0008-0000-0200-000020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497" name="Imagen 4">
          <a:extLst>
            <a:ext uri="{FF2B5EF4-FFF2-40B4-BE49-F238E27FC236}">
              <a16:creationId xmlns="" xmlns:a16="http://schemas.microsoft.com/office/drawing/2014/main" id="{00000000-0008-0000-0200-000021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498" name="Imagen 4">
          <a:extLst>
            <a:ext uri="{FF2B5EF4-FFF2-40B4-BE49-F238E27FC236}">
              <a16:creationId xmlns="" xmlns:a16="http://schemas.microsoft.com/office/drawing/2014/main" id="{00000000-0008-0000-0200-000022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499" name="Imagen 4">
          <a:extLst>
            <a:ext uri="{FF2B5EF4-FFF2-40B4-BE49-F238E27FC236}">
              <a16:creationId xmlns="" xmlns:a16="http://schemas.microsoft.com/office/drawing/2014/main" id="{00000000-0008-0000-0200-000023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500" name="Imagen 4">
          <a:extLst>
            <a:ext uri="{FF2B5EF4-FFF2-40B4-BE49-F238E27FC236}">
              <a16:creationId xmlns="" xmlns:a16="http://schemas.microsoft.com/office/drawing/2014/main" id="{00000000-0008-0000-0200-000024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501" name="Imagen 4">
          <a:extLst>
            <a:ext uri="{FF2B5EF4-FFF2-40B4-BE49-F238E27FC236}">
              <a16:creationId xmlns="" xmlns:a16="http://schemas.microsoft.com/office/drawing/2014/main" id="{00000000-0008-0000-0200-000025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502" name="Imagen 4">
          <a:extLst>
            <a:ext uri="{FF2B5EF4-FFF2-40B4-BE49-F238E27FC236}">
              <a16:creationId xmlns="" xmlns:a16="http://schemas.microsoft.com/office/drawing/2014/main" id="{00000000-0008-0000-0200-000026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503" name="Imagen 4">
          <a:extLst>
            <a:ext uri="{FF2B5EF4-FFF2-40B4-BE49-F238E27FC236}">
              <a16:creationId xmlns="" xmlns:a16="http://schemas.microsoft.com/office/drawing/2014/main" id="{00000000-0008-0000-0200-000027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504" name="Imagen 4">
          <a:extLst>
            <a:ext uri="{FF2B5EF4-FFF2-40B4-BE49-F238E27FC236}">
              <a16:creationId xmlns="" xmlns:a16="http://schemas.microsoft.com/office/drawing/2014/main" id="{00000000-0008-0000-0200-000028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505" name="Imagen 4">
          <a:extLst>
            <a:ext uri="{FF2B5EF4-FFF2-40B4-BE49-F238E27FC236}">
              <a16:creationId xmlns="" xmlns:a16="http://schemas.microsoft.com/office/drawing/2014/main" id="{00000000-0008-0000-0200-000029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506" name="Imagen 4">
          <a:extLst>
            <a:ext uri="{FF2B5EF4-FFF2-40B4-BE49-F238E27FC236}">
              <a16:creationId xmlns="" xmlns:a16="http://schemas.microsoft.com/office/drawing/2014/main" id="{00000000-0008-0000-0200-00002A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507" name="Imagen 4">
          <a:extLst>
            <a:ext uri="{FF2B5EF4-FFF2-40B4-BE49-F238E27FC236}">
              <a16:creationId xmlns="" xmlns:a16="http://schemas.microsoft.com/office/drawing/2014/main" id="{00000000-0008-0000-0200-00002B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508" name="Imagen 4">
          <a:extLst>
            <a:ext uri="{FF2B5EF4-FFF2-40B4-BE49-F238E27FC236}">
              <a16:creationId xmlns="" xmlns:a16="http://schemas.microsoft.com/office/drawing/2014/main" id="{00000000-0008-0000-0200-00002C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509" name="Imagen 4">
          <a:extLst>
            <a:ext uri="{FF2B5EF4-FFF2-40B4-BE49-F238E27FC236}">
              <a16:creationId xmlns="" xmlns:a16="http://schemas.microsoft.com/office/drawing/2014/main" id="{00000000-0008-0000-0200-00002D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510" name="Imagen 4">
          <a:extLst>
            <a:ext uri="{FF2B5EF4-FFF2-40B4-BE49-F238E27FC236}">
              <a16:creationId xmlns="" xmlns:a16="http://schemas.microsoft.com/office/drawing/2014/main" id="{00000000-0008-0000-0200-00002E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511" name="Imagen 4">
          <a:extLst>
            <a:ext uri="{FF2B5EF4-FFF2-40B4-BE49-F238E27FC236}">
              <a16:creationId xmlns="" xmlns:a16="http://schemas.microsoft.com/office/drawing/2014/main" id="{00000000-0008-0000-0200-00002F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512" name="Imagen 4">
          <a:extLst>
            <a:ext uri="{FF2B5EF4-FFF2-40B4-BE49-F238E27FC236}">
              <a16:creationId xmlns="" xmlns:a16="http://schemas.microsoft.com/office/drawing/2014/main" id="{00000000-0008-0000-0200-000030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513" name="Imagen 4">
          <a:extLst>
            <a:ext uri="{FF2B5EF4-FFF2-40B4-BE49-F238E27FC236}">
              <a16:creationId xmlns="" xmlns:a16="http://schemas.microsoft.com/office/drawing/2014/main" id="{00000000-0008-0000-0200-000031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514" name="Imagen 4">
          <a:extLst>
            <a:ext uri="{FF2B5EF4-FFF2-40B4-BE49-F238E27FC236}">
              <a16:creationId xmlns="" xmlns:a16="http://schemas.microsoft.com/office/drawing/2014/main" id="{00000000-0008-0000-0200-000032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515" name="Imagen 4">
          <a:extLst>
            <a:ext uri="{FF2B5EF4-FFF2-40B4-BE49-F238E27FC236}">
              <a16:creationId xmlns="" xmlns:a16="http://schemas.microsoft.com/office/drawing/2014/main" id="{00000000-0008-0000-0200-000033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516" name="Imagen 4">
          <a:extLst>
            <a:ext uri="{FF2B5EF4-FFF2-40B4-BE49-F238E27FC236}">
              <a16:creationId xmlns="" xmlns:a16="http://schemas.microsoft.com/office/drawing/2014/main" id="{00000000-0008-0000-0200-000034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517" name="Imagen 4">
          <a:extLst>
            <a:ext uri="{FF2B5EF4-FFF2-40B4-BE49-F238E27FC236}">
              <a16:creationId xmlns="" xmlns:a16="http://schemas.microsoft.com/office/drawing/2014/main" id="{00000000-0008-0000-0200-000035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518" name="Imagen 4">
          <a:extLst>
            <a:ext uri="{FF2B5EF4-FFF2-40B4-BE49-F238E27FC236}">
              <a16:creationId xmlns="" xmlns:a16="http://schemas.microsoft.com/office/drawing/2014/main" id="{00000000-0008-0000-0200-000036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519" name="Imagen 4">
          <a:extLst>
            <a:ext uri="{FF2B5EF4-FFF2-40B4-BE49-F238E27FC236}">
              <a16:creationId xmlns="" xmlns:a16="http://schemas.microsoft.com/office/drawing/2014/main" id="{00000000-0008-0000-0200-000037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520" name="Imagen 4">
          <a:extLst>
            <a:ext uri="{FF2B5EF4-FFF2-40B4-BE49-F238E27FC236}">
              <a16:creationId xmlns="" xmlns:a16="http://schemas.microsoft.com/office/drawing/2014/main" id="{00000000-0008-0000-0200-000038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521" name="Imagen 4">
          <a:extLst>
            <a:ext uri="{FF2B5EF4-FFF2-40B4-BE49-F238E27FC236}">
              <a16:creationId xmlns="" xmlns:a16="http://schemas.microsoft.com/office/drawing/2014/main" id="{00000000-0008-0000-0200-000039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522" name="Imagen 4">
          <a:extLst>
            <a:ext uri="{FF2B5EF4-FFF2-40B4-BE49-F238E27FC236}">
              <a16:creationId xmlns="" xmlns:a16="http://schemas.microsoft.com/office/drawing/2014/main" id="{00000000-0008-0000-0200-00003A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523" name="Imagen 4">
          <a:extLst>
            <a:ext uri="{FF2B5EF4-FFF2-40B4-BE49-F238E27FC236}">
              <a16:creationId xmlns="" xmlns:a16="http://schemas.microsoft.com/office/drawing/2014/main" id="{00000000-0008-0000-0200-00003B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524" name="Imagen 4">
          <a:extLst>
            <a:ext uri="{FF2B5EF4-FFF2-40B4-BE49-F238E27FC236}">
              <a16:creationId xmlns="" xmlns:a16="http://schemas.microsoft.com/office/drawing/2014/main" id="{00000000-0008-0000-0200-00003C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525" name="Imagen 4">
          <a:extLst>
            <a:ext uri="{FF2B5EF4-FFF2-40B4-BE49-F238E27FC236}">
              <a16:creationId xmlns="" xmlns:a16="http://schemas.microsoft.com/office/drawing/2014/main" id="{00000000-0008-0000-0200-00003D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526" name="Imagen 4">
          <a:extLst>
            <a:ext uri="{FF2B5EF4-FFF2-40B4-BE49-F238E27FC236}">
              <a16:creationId xmlns="" xmlns:a16="http://schemas.microsoft.com/office/drawing/2014/main" id="{00000000-0008-0000-0200-00003E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527" name="Imagen 4">
          <a:extLst>
            <a:ext uri="{FF2B5EF4-FFF2-40B4-BE49-F238E27FC236}">
              <a16:creationId xmlns="" xmlns:a16="http://schemas.microsoft.com/office/drawing/2014/main" id="{00000000-0008-0000-0200-00003F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528" name="Imagen 4">
          <a:extLst>
            <a:ext uri="{FF2B5EF4-FFF2-40B4-BE49-F238E27FC236}">
              <a16:creationId xmlns="" xmlns:a16="http://schemas.microsoft.com/office/drawing/2014/main" id="{00000000-0008-0000-0200-000040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529" name="Imagen 4">
          <a:extLst>
            <a:ext uri="{FF2B5EF4-FFF2-40B4-BE49-F238E27FC236}">
              <a16:creationId xmlns="" xmlns:a16="http://schemas.microsoft.com/office/drawing/2014/main" id="{00000000-0008-0000-0200-000041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530" name="Imagen 4">
          <a:extLst>
            <a:ext uri="{FF2B5EF4-FFF2-40B4-BE49-F238E27FC236}">
              <a16:creationId xmlns="" xmlns:a16="http://schemas.microsoft.com/office/drawing/2014/main" id="{00000000-0008-0000-0200-000042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531" name="Imagen 4">
          <a:extLst>
            <a:ext uri="{FF2B5EF4-FFF2-40B4-BE49-F238E27FC236}">
              <a16:creationId xmlns="" xmlns:a16="http://schemas.microsoft.com/office/drawing/2014/main" id="{00000000-0008-0000-0200-000043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532" name="Imagen 4">
          <a:extLst>
            <a:ext uri="{FF2B5EF4-FFF2-40B4-BE49-F238E27FC236}">
              <a16:creationId xmlns="" xmlns:a16="http://schemas.microsoft.com/office/drawing/2014/main" id="{00000000-0008-0000-0200-000044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533" name="Imagen 4">
          <a:extLst>
            <a:ext uri="{FF2B5EF4-FFF2-40B4-BE49-F238E27FC236}">
              <a16:creationId xmlns="" xmlns:a16="http://schemas.microsoft.com/office/drawing/2014/main" id="{00000000-0008-0000-0200-000045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534" name="Imagen 4">
          <a:extLst>
            <a:ext uri="{FF2B5EF4-FFF2-40B4-BE49-F238E27FC236}">
              <a16:creationId xmlns="" xmlns:a16="http://schemas.microsoft.com/office/drawing/2014/main" id="{00000000-0008-0000-0200-000046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535" name="Imagen 4">
          <a:extLst>
            <a:ext uri="{FF2B5EF4-FFF2-40B4-BE49-F238E27FC236}">
              <a16:creationId xmlns="" xmlns:a16="http://schemas.microsoft.com/office/drawing/2014/main" id="{00000000-0008-0000-0200-000047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536" name="Imagen 4">
          <a:extLst>
            <a:ext uri="{FF2B5EF4-FFF2-40B4-BE49-F238E27FC236}">
              <a16:creationId xmlns="" xmlns:a16="http://schemas.microsoft.com/office/drawing/2014/main" id="{00000000-0008-0000-0200-000048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537" name="Imagen 4">
          <a:extLst>
            <a:ext uri="{FF2B5EF4-FFF2-40B4-BE49-F238E27FC236}">
              <a16:creationId xmlns="" xmlns:a16="http://schemas.microsoft.com/office/drawing/2014/main" id="{00000000-0008-0000-0200-000049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538" name="Imagen 4">
          <a:extLst>
            <a:ext uri="{FF2B5EF4-FFF2-40B4-BE49-F238E27FC236}">
              <a16:creationId xmlns="" xmlns:a16="http://schemas.microsoft.com/office/drawing/2014/main" id="{00000000-0008-0000-0200-00004A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539" name="Imagen 4">
          <a:extLst>
            <a:ext uri="{FF2B5EF4-FFF2-40B4-BE49-F238E27FC236}">
              <a16:creationId xmlns="" xmlns:a16="http://schemas.microsoft.com/office/drawing/2014/main" id="{00000000-0008-0000-0200-00004B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540" name="Imagen 4">
          <a:extLst>
            <a:ext uri="{FF2B5EF4-FFF2-40B4-BE49-F238E27FC236}">
              <a16:creationId xmlns="" xmlns:a16="http://schemas.microsoft.com/office/drawing/2014/main" id="{00000000-0008-0000-0200-00004C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541" name="Imagen 4">
          <a:extLst>
            <a:ext uri="{FF2B5EF4-FFF2-40B4-BE49-F238E27FC236}">
              <a16:creationId xmlns="" xmlns:a16="http://schemas.microsoft.com/office/drawing/2014/main" id="{00000000-0008-0000-0200-00004D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542" name="Imagen 4">
          <a:extLst>
            <a:ext uri="{FF2B5EF4-FFF2-40B4-BE49-F238E27FC236}">
              <a16:creationId xmlns="" xmlns:a16="http://schemas.microsoft.com/office/drawing/2014/main" id="{00000000-0008-0000-0200-00004E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543" name="Imagen 4">
          <a:extLst>
            <a:ext uri="{FF2B5EF4-FFF2-40B4-BE49-F238E27FC236}">
              <a16:creationId xmlns="" xmlns:a16="http://schemas.microsoft.com/office/drawing/2014/main" id="{00000000-0008-0000-0200-00004F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544" name="Imagen 4">
          <a:extLst>
            <a:ext uri="{FF2B5EF4-FFF2-40B4-BE49-F238E27FC236}">
              <a16:creationId xmlns="" xmlns:a16="http://schemas.microsoft.com/office/drawing/2014/main" id="{00000000-0008-0000-0200-000050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545" name="Imagen 4">
          <a:extLst>
            <a:ext uri="{FF2B5EF4-FFF2-40B4-BE49-F238E27FC236}">
              <a16:creationId xmlns="" xmlns:a16="http://schemas.microsoft.com/office/drawing/2014/main" id="{00000000-0008-0000-0200-000051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546" name="Imagen 4">
          <a:extLst>
            <a:ext uri="{FF2B5EF4-FFF2-40B4-BE49-F238E27FC236}">
              <a16:creationId xmlns="" xmlns:a16="http://schemas.microsoft.com/office/drawing/2014/main" id="{00000000-0008-0000-0200-000052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547" name="Imagen 4">
          <a:extLst>
            <a:ext uri="{FF2B5EF4-FFF2-40B4-BE49-F238E27FC236}">
              <a16:creationId xmlns="" xmlns:a16="http://schemas.microsoft.com/office/drawing/2014/main" id="{00000000-0008-0000-0200-000053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548" name="Imagen 4">
          <a:extLst>
            <a:ext uri="{FF2B5EF4-FFF2-40B4-BE49-F238E27FC236}">
              <a16:creationId xmlns="" xmlns:a16="http://schemas.microsoft.com/office/drawing/2014/main" id="{00000000-0008-0000-0200-000054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549" name="Imagen 4">
          <a:extLst>
            <a:ext uri="{FF2B5EF4-FFF2-40B4-BE49-F238E27FC236}">
              <a16:creationId xmlns="" xmlns:a16="http://schemas.microsoft.com/office/drawing/2014/main" id="{00000000-0008-0000-0200-000055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550" name="Imagen 4">
          <a:extLst>
            <a:ext uri="{FF2B5EF4-FFF2-40B4-BE49-F238E27FC236}">
              <a16:creationId xmlns="" xmlns:a16="http://schemas.microsoft.com/office/drawing/2014/main" id="{00000000-0008-0000-0200-000056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551" name="Imagen 4">
          <a:extLst>
            <a:ext uri="{FF2B5EF4-FFF2-40B4-BE49-F238E27FC236}">
              <a16:creationId xmlns="" xmlns:a16="http://schemas.microsoft.com/office/drawing/2014/main" id="{00000000-0008-0000-0200-000057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552" name="Imagen 4">
          <a:extLst>
            <a:ext uri="{FF2B5EF4-FFF2-40B4-BE49-F238E27FC236}">
              <a16:creationId xmlns="" xmlns:a16="http://schemas.microsoft.com/office/drawing/2014/main" id="{00000000-0008-0000-0200-000058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553" name="Imagen 4">
          <a:extLst>
            <a:ext uri="{FF2B5EF4-FFF2-40B4-BE49-F238E27FC236}">
              <a16:creationId xmlns="" xmlns:a16="http://schemas.microsoft.com/office/drawing/2014/main" id="{00000000-0008-0000-0200-000059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554" name="Imagen 4">
          <a:extLst>
            <a:ext uri="{FF2B5EF4-FFF2-40B4-BE49-F238E27FC236}">
              <a16:creationId xmlns="" xmlns:a16="http://schemas.microsoft.com/office/drawing/2014/main" id="{00000000-0008-0000-0200-00005A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555" name="Imagen 4">
          <a:extLst>
            <a:ext uri="{FF2B5EF4-FFF2-40B4-BE49-F238E27FC236}">
              <a16:creationId xmlns="" xmlns:a16="http://schemas.microsoft.com/office/drawing/2014/main" id="{00000000-0008-0000-0200-00005B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556" name="Imagen 4">
          <a:extLst>
            <a:ext uri="{FF2B5EF4-FFF2-40B4-BE49-F238E27FC236}">
              <a16:creationId xmlns="" xmlns:a16="http://schemas.microsoft.com/office/drawing/2014/main" id="{00000000-0008-0000-0200-00005C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557" name="Imagen 4">
          <a:extLst>
            <a:ext uri="{FF2B5EF4-FFF2-40B4-BE49-F238E27FC236}">
              <a16:creationId xmlns="" xmlns:a16="http://schemas.microsoft.com/office/drawing/2014/main" id="{00000000-0008-0000-0200-00005D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558" name="Imagen 4">
          <a:extLst>
            <a:ext uri="{FF2B5EF4-FFF2-40B4-BE49-F238E27FC236}">
              <a16:creationId xmlns="" xmlns:a16="http://schemas.microsoft.com/office/drawing/2014/main" id="{00000000-0008-0000-0200-00005E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559" name="Imagen 4">
          <a:extLst>
            <a:ext uri="{FF2B5EF4-FFF2-40B4-BE49-F238E27FC236}">
              <a16:creationId xmlns="" xmlns:a16="http://schemas.microsoft.com/office/drawing/2014/main" id="{00000000-0008-0000-0200-00005F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560" name="Imagen 4">
          <a:extLst>
            <a:ext uri="{FF2B5EF4-FFF2-40B4-BE49-F238E27FC236}">
              <a16:creationId xmlns="" xmlns:a16="http://schemas.microsoft.com/office/drawing/2014/main" id="{00000000-0008-0000-0200-000060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561" name="Imagen 4">
          <a:extLst>
            <a:ext uri="{FF2B5EF4-FFF2-40B4-BE49-F238E27FC236}">
              <a16:creationId xmlns="" xmlns:a16="http://schemas.microsoft.com/office/drawing/2014/main" id="{00000000-0008-0000-0200-000061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562" name="Imagen 4">
          <a:extLst>
            <a:ext uri="{FF2B5EF4-FFF2-40B4-BE49-F238E27FC236}">
              <a16:creationId xmlns="" xmlns:a16="http://schemas.microsoft.com/office/drawing/2014/main" id="{00000000-0008-0000-0200-000062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563" name="Imagen 4">
          <a:extLst>
            <a:ext uri="{FF2B5EF4-FFF2-40B4-BE49-F238E27FC236}">
              <a16:creationId xmlns="" xmlns:a16="http://schemas.microsoft.com/office/drawing/2014/main" id="{00000000-0008-0000-0200-000063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564" name="Imagen 4">
          <a:extLst>
            <a:ext uri="{FF2B5EF4-FFF2-40B4-BE49-F238E27FC236}">
              <a16:creationId xmlns="" xmlns:a16="http://schemas.microsoft.com/office/drawing/2014/main" id="{00000000-0008-0000-0200-000064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565" name="Imagen 4">
          <a:extLst>
            <a:ext uri="{FF2B5EF4-FFF2-40B4-BE49-F238E27FC236}">
              <a16:creationId xmlns="" xmlns:a16="http://schemas.microsoft.com/office/drawing/2014/main" id="{00000000-0008-0000-0200-000065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566" name="Imagen 4">
          <a:extLst>
            <a:ext uri="{FF2B5EF4-FFF2-40B4-BE49-F238E27FC236}">
              <a16:creationId xmlns="" xmlns:a16="http://schemas.microsoft.com/office/drawing/2014/main" id="{00000000-0008-0000-0200-000066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567" name="Imagen 4">
          <a:extLst>
            <a:ext uri="{FF2B5EF4-FFF2-40B4-BE49-F238E27FC236}">
              <a16:creationId xmlns="" xmlns:a16="http://schemas.microsoft.com/office/drawing/2014/main" id="{00000000-0008-0000-0200-000067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568" name="Imagen 4">
          <a:extLst>
            <a:ext uri="{FF2B5EF4-FFF2-40B4-BE49-F238E27FC236}">
              <a16:creationId xmlns="" xmlns:a16="http://schemas.microsoft.com/office/drawing/2014/main" id="{00000000-0008-0000-0200-000068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569" name="Imagen 4">
          <a:extLst>
            <a:ext uri="{FF2B5EF4-FFF2-40B4-BE49-F238E27FC236}">
              <a16:creationId xmlns="" xmlns:a16="http://schemas.microsoft.com/office/drawing/2014/main" id="{00000000-0008-0000-0200-000069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570" name="Imagen 4">
          <a:extLst>
            <a:ext uri="{FF2B5EF4-FFF2-40B4-BE49-F238E27FC236}">
              <a16:creationId xmlns="" xmlns:a16="http://schemas.microsoft.com/office/drawing/2014/main" id="{00000000-0008-0000-0200-00006A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571" name="Imagen 4">
          <a:extLst>
            <a:ext uri="{FF2B5EF4-FFF2-40B4-BE49-F238E27FC236}">
              <a16:creationId xmlns="" xmlns:a16="http://schemas.microsoft.com/office/drawing/2014/main" id="{00000000-0008-0000-0200-00006B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572" name="Imagen 4">
          <a:extLst>
            <a:ext uri="{FF2B5EF4-FFF2-40B4-BE49-F238E27FC236}">
              <a16:creationId xmlns="" xmlns:a16="http://schemas.microsoft.com/office/drawing/2014/main" id="{00000000-0008-0000-0200-00006C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573" name="Imagen 4">
          <a:extLst>
            <a:ext uri="{FF2B5EF4-FFF2-40B4-BE49-F238E27FC236}">
              <a16:creationId xmlns="" xmlns:a16="http://schemas.microsoft.com/office/drawing/2014/main" id="{00000000-0008-0000-0200-00006D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574" name="Imagen 4">
          <a:extLst>
            <a:ext uri="{FF2B5EF4-FFF2-40B4-BE49-F238E27FC236}">
              <a16:creationId xmlns="" xmlns:a16="http://schemas.microsoft.com/office/drawing/2014/main" id="{00000000-0008-0000-0200-00006E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575" name="Imagen 4">
          <a:extLst>
            <a:ext uri="{FF2B5EF4-FFF2-40B4-BE49-F238E27FC236}">
              <a16:creationId xmlns="" xmlns:a16="http://schemas.microsoft.com/office/drawing/2014/main" id="{00000000-0008-0000-0200-00006F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576" name="Imagen 4">
          <a:extLst>
            <a:ext uri="{FF2B5EF4-FFF2-40B4-BE49-F238E27FC236}">
              <a16:creationId xmlns="" xmlns:a16="http://schemas.microsoft.com/office/drawing/2014/main" id="{00000000-0008-0000-0200-000070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577" name="Imagen 4">
          <a:extLst>
            <a:ext uri="{FF2B5EF4-FFF2-40B4-BE49-F238E27FC236}">
              <a16:creationId xmlns="" xmlns:a16="http://schemas.microsoft.com/office/drawing/2014/main" id="{00000000-0008-0000-0200-000071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578" name="Imagen 4">
          <a:extLst>
            <a:ext uri="{FF2B5EF4-FFF2-40B4-BE49-F238E27FC236}">
              <a16:creationId xmlns="" xmlns:a16="http://schemas.microsoft.com/office/drawing/2014/main" id="{00000000-0008-0000-0200-000072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579" name="Imagen 4">
          <a:extLst>
            <a:ext uri="{FF2B5EF4-FFF2-40B4-BE49-F238E27FC236}">
              <a16:creationId xmlns="" xmlns:a16="http://schemas.microsoft.com/office/drawing/2014/main" id="{00000000-0008-0000-0200-000073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580" name="Imagen 4">
          <a:extLst>
            <a:ext uri="{FF2B5EF4-FFF2-40B4-BE49-F238E27FC236}">
              <a16:creationId xmlns="" xmlns:a16="http://schemas.microsoft.com/office/drawing/2014/main" id="{00000000-0008-0000-0200-000074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581" name="Imagen 4">
          <a:extLst>
            <a:ext uri="{FF2B5EF4-FFF2-40B4-BE49-F238E27FC236}">
              <a16:creationId xmlns="" xmlns:a16="http://schemas.microsoft.com/office/drawing/2014/main" id="{00000000-0008-0000-0200-000075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582" name="Imagen 4">
          <a:extLst>
            <a:ext uri="{FF2B5EF4-FFF2-40B4-BE49-F238E27FC236}">
              <a16:creationId xmlns="" xmlns:a16="http://schemas.microsoft.com/office/drawing/2014/main" id="{00000000-0008-0000-0200-000076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583" name="Imagen 4">
          <a:extLst>
            <a:ext uri="{FF2B5EF4-FFF2-40B4-BE49-F238E27FC236}">
              <a16:creationId xmlns="" xmlns:a16="http://schemas.microsoft.com/office/drawing/2014/main" id="{00000000-0008-0000-0200-000077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584" name="Imagen 4">
          <a:extLst>
            <a:ext uri="{FF2B5EF4-FFF2-40B4-BE49-F238E27FC236}">
              <a16:creationId xmlns="" xmlns:a16="http://schemas.microsoft.com/office/drawing/2014/main" id="{00000000-0008-0000-0200-000078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585" name="Imagen 4">
          <a:extLst>
            <a:ext uri="{FF2B5EF4-FFF2-40B4-BE49-F238E27FC236}">
              <a16:creationId xmlns="" xmlns:a16="http://schemas.microsoft.com/office/drawing/2014/main" id="{00000000-0008-0000-0200-000079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586" name="Imagen 4">
          <a:extLst>
            <a:ext uri="{FF2B5EF4-FFF2-40B4-BE49-F238E27FC236}">
              <a16:creationId xmlns="" xmlns:a16="http://schemas.microsoft.com/office/drawing/2014/main" id="{00000000-0008-0000-0200-00007A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587" name="Imagen 4">
          <a:extLst>
            <a:ext uri="{FF2B5EF4-FFF2-40B4-BE49-F238E27FC236}">
              <a16:creationId xmlns="" xmlns:a16="http://schemas.microsoft.com/office/drawing/2014/main" id="{00000000-0008-0000-0200-00007B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588" name="Imagen 4">
          <a:extLst>
            <a:ext uri="{FF2B5EF4-FFF2-40B4-BE49-F238E27FC236}">
              <a16:creationId xmlns="" xmlns:a16="http://schemas.microsoft.com/office/drawing/2014/main" id="{00000000-0008-0000-0200-00007C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589" name="Imagen 4">
          <a:extLst>
            <a:ext uri="{FF2B5EF4-FFF2-40B4-BE49-F238E27FC236}">
              <a16:creationId xmlns="" xmlns:a16="http://schemas.microsoft.com/office/drawing/2014/main" id="{00000000-0008-0000-0200-00007D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590" name="Imagen 4">
          <a:extLst>
            <a:ext uri="{FF2B5EF4-FFF2-40B4-BE49-F238E27FC236}">
              <a16:creationId xmlns="" xmlns:a16="http://schemas.microsoft.com/office/drawing/2014/main" id="{00000000-0008-0000-0200-00007E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591" name="Imagen 4">
          <a:extLst>
            <a:ext uri="{FF2B5EF4-FFF2-40B4-BE49-F238E27FC236}">
              <a16:creationId xmlns="" xmlns:a16="http://schemas.microsoft.com/office/drawing/2014/main" id="{00000000-0008-0000-0200-00007F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592" name="Imagen 4">
          <a:extLst>
            <a:ext uri="{FF2B5EF4-FFF2-40B4-BE49-F238E27FC236}">
              <a16:creationId xmlns="" xmlns:a16="http://schemas.microsoft.com/office/drawing/2014/main" id="{00000000-0008-0000-0200-000080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593" name="Imagen 4">
          <a:extLst>
            <a:ext uri="{FF2B5EF4-FFF2-40B4-BE49-F238E27FC236}">
              <a16:creationId xmlns="" xmlns:a16="http://schemas.microsoft.com/office/drawing/2014/main" id="{00000000-0008-0000-0200-000081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594" name="Imagen 4">
          <a:extLst>
            <a:ext uri="{FF2B5EF4-FFF2-40B4-BE49-F238E27FC236}">
              <a16:creationId xmlns="" xmlns:a16="http://schemas.microsoft.com/office/drawing/2014/main" id="{00000000-0008-0000-0200-000082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595" name="Imagen 4">
          <a:extLst>
            <a:ext uri="{FF2B5EF4-FFF2-40B4-BE49-F238E27FC236}">
              <a16:creationId xmlns="" xmlns:a16="http://schemas.microsoft.com/office/drawing/2014/main" id="{00000000-0008-0000-0200-000083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596" name="Imagen 4">
          <a:extLst>
            <a:ext uri="{FF2B5EF4-FFF2-40B4-BE49-F238E27FC236}">
              <a16:creationId xmlns="" xmlns:a16="http://schemas.microsoft.com/office/drawing/2014/main" id="{00000000-0008-0000-0200-000084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597" name="Imagen 4">
          <a:extLst>
            <a:ext uri="{FF2B5EF4-FFF2-40B4-BE49-F238E27FC236}">
              <a16:creationId xmlns="" xmlns:a16="http://schemas.microsoft.com/office/drawing/2014/main" id="{00000000-0008-0000-0200-000085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598" name="Imagen 4">
          <a:extLst>
            <a:ext uri="{FF2B5EF4-FFF2-40B4-BE49-F238E27FC236}">
              <a16:creationId xmlns="" xmlns:a16="http://schemas.microsoft.com/office/drawing/2014/main" id="{00000000-0008-0000-0200-000086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599" name="Imagen 4">
          <a:extLst>
            <a:ext uri="{FF2B5EF4-FFF2-40B4-BE49-F238E27FC236}">
              <a16:creationId xmlns="" xmlns:a16="http://schemas.microsoft.com/office/drawing/2014/main" id="{00000000-0008-0000-0200-000087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600" name="Imagen 4">
          <a:extLst>
            <a:ext uri="{FF2B5EF4-FFF2-40B4-BE49-F238E27FC236}">
              <a16:creationId xmlns="" xmlns:a16="http://schemas.microsoft.com/office/drawing/2014/main" id="{00000000-0008-0000-0200-000088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601" name="Imagen 4">
          <a:extLst>
            <a:ext uri="{FF2B5EF4-FFF2-40B4-BE49-F238E27FC236}">
              <a16:creationId xmlns="" xmlns:a16="http://schemas.microsoft.com/office/drawing/2014/main" id="{00000000-0008-0000-0200-000089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602" name="Imagen 4">
          <a:extLst>
            <a:ext uri="{FF2B5EF4-FFF2-40B4-BE49-F238E27FC236}">
              <a16:creationId xmlns="" xmlns:a16="http://schemas.microsoft.com/office/drawing/2014/main" id="{00000000-0008-0000-0200-00008A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603" name="Imagen 4">
          <a:extLst>
            <a:ext uri="{FF2B5EF4-FFF2-40B4-BE49-F238E27FC236}">
              <a16:creationId xmlns="" xmlns:a16="http://schemas.microsoft.com/office/drawing/2014/main" id="{00000000-0008-0000-0200-00008B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604" name="Imagen 4">
          <a:extLst>
            <a:ext uri="{FF2B5EF4-FFF2-40B4-BE49-F238E27FC236}">
              <a16:creationId xmlns="" xmlns:a16="http://schemas.microsoft.com/office/drawing/2014/main" id="{00000000-0008-0000-0200-00008C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605" name="Imagen 4">
          <a:extLst>
            <a:ext uri="{FF2B5EF4-FFF2-40B4-BE49-F238E27FC236}">
              <a16:creationId xmlns="" xmlns:a16="http://schemas.microsoft.com/office/drawing/2014/main" id="{00000000-0008-0000-0200-00008D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606" name="Imagen 4">
          <a:extLst>
            <a:ext uri="{FF2B5EF4-FFF2-40B4-BE49-F238E27FC236}">
              <a16:creationId xmlns="" xmlns:a16="http://schemas.microsoft.com/office/drawing/2014/main" id="{00000000-0008-0000-0200-00008E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607" name="Imagen 4">
          <a:extLst>
            <a:ext uri="{FF2B5EF4-FFF2-40B4-BE49-F238E27FC236}">
              <a16:creationId xmlns="" xmlns:a16="http://schemas.microsoft.com/office/drawing/2014/main" id="{00000000-0008-0000-0200-00008F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608" name="Imagen 4">
          <a:extLst>
            <a:ext uri="{FF2B5EF4-FFF2-40B4-BE49-F238E27FC236}">
              <a16:creationId xmlns="" xmlns:a16="http://schemas.microsoft.com/office/drawing/2014/main" id="{00000000-0008-0000-0200-000090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609" name="Imagen 4">
          <a:extLst>
            <a:ext uri="{FF2B5EF4-FFF2-40B4-BE49-F238E27FC236}">
              <a16:creationId xmlns="" xmlns:a16="http://schemas.microsoft.com/office/drawing/2014/main" id="{00000000-0008-0000-0200-000091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610" name="Imagen 4">
          <a:extLst>
            <a:ext uri="{FF2B5EF4-FFF2-40B4-BE49-F238E27FC236}">
              <a16:creationId xmlns="" xmlns:a16="http://schemas.microsoft.com/office/drawing/2014/main" id="{00000000-0008-0000-0200-000092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611" name="Imagen 4">
          <a:extLst>
            <a:ext uri="{FF2B5EF4-FFF2-40B4-BE49-F238E27FC236}">
              <a16:creationId xmlns="" xmlns:a16="http://schemas.microsoft.com/office/drawing/2014/main" id="{00000000-0008-0000-0200-000093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612" name="Imagen 4">
          <a:extLst>
            <a:ext uri="{FF2B5EF4-FFF2-40B4-BE49-F238E27FC236}">
              <a16:creationId xmlns="" xmlns:a16="http://schemas.microsoft.com/office/drawing/2014/main" id="{00000000-0008-0000-0200-000094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613" name="Imagen 4">
          <a:extLst>
            <a:ext uri="{FF2B5EF4-FFF2-40B4-BE49-F238E27FC236}">
              <a16:creationId xmlns="" xmlns:a16="http://schemas.microsoft.com/office/drawing/2014/main" id="{00000000-0008-0000-0200-000095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614" name="Imagen 4">
          <a:extLst>
            <a:ext uri="{FF2B5EF4-FFF2-40B4-BE49-F238E27FC236}">
              <a16:creationId xmlns="" xmlns:a16="http://schemas.microsoft.com/office/drawing/2014/main" id="{00000000-0008-0000-0200-000096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615" name="Imagen 4">
          <a:extLst>
            <a:ext uri="{FF2B5EF4-FFF2-40B4-BE49-F238E27FC236}">
              <a16:creationId xmlns="" xmlns:a16="http://schemas.microsoft.com/office/drawing/2014/main" id="{00000000-0008-0000-0200-000097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616" name="Imagen 4">
          <a:extLst>
            <a:ext uri="{FF2B5EF4-FFF2-40B4-BE49-F238E27FC236}">
              <a16:creationId xmlns="" xmlns:a16="http://schemas.microsoft.com/office/drawing/2014/main" id="{00000000-0008-0000-0200-000098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617" name="Imagen 4">
          <a:extLst>
            <a:ext uri="{FF2B5EF4-FFF2-40B4-BE49-F238E27FC236}">
              <a16:creationId xmlns="" xmlns:a16="http://schemas.microsoft.com/office/drawing/2014/main" id="{00000000-0008-0000-0200-000099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618" name="Imagen 4">
          <a:extLst>
            <a:ext uri="{FF2B5EF4-FFF2-40B4-BE49-F238E27FC236}">
              <a16:creationId xmlns="" xmlns:a16="http://schemas.microsoft.com/office/drawing/2014/main" id="{00000000-0008-0000-0200-00009A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619" name="Imagen 4">
          <a:extLst>
            <a:ext uri="{FF2B5EF4-FFF2-40B4-BE49-F238E27FC236}">
              <a16:creationId xmlns="" xmlns:a16="http://schemas.microsoft.com/office/drawing/2014/main" id="{00000000-0008-0000-0200-00009B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620" name="Imagen 4">
          <a:extLst>
            <a:ext uri="{FF2B5EF4-FFF2-40B4-BE49-F238E27FC236}">
              <a16:creationId xmlns="" xmlns:a16="http://schemas.microsoft.com/office/drawing/2014/main" id="{00000000-0008-0000-0200-00009C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621" name="Imagen 4">
          <a:extLst>
            <a:ext uri="{FF2B5EF4-FFF2-40B4-BE49-F238E27FC236}">
              <a16:creationId xmlns="" xmlns:a16="http://schemas.microsoft.com/office/drawing/2014/main" id="{00000000-0008-0000-0200-00009D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622" name="Imagen 4">
          <a:extLst>
            <a:ext uri="{FF2B5EF4-FFF2-40B4-BE49-F238E27FC236}">
              <a16:creationId xmlns="" xmlns:a16="http://schemas.microsoft.com/office/drawing/2014/main" id="{00000000-0008-0000-0200-00009E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623" name="Imagen 4">
          <a:extLst>
            <a:ext uri="{FF2B5EF4-FFF2-40B4-BE49-F238E27FC236}">
              <a16:creationId xmlns="" xmlns:a16="http://schemas.microsoft.com/office/drawing/2014/main" id="{00000000-0008-0000-0200-00009F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624" name="Imagen 4">
          <a:extLst>
            <a:ext uri="{FF2B5EF4-FFF2-40B4-BE49-F238E27FC236}">
              <a16:creationId xmlns="" xmlns:a16="http://schemas.microsoft.com/office/drawing/2014/main" id="{00000000-0008-0000-0200-0000A0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625" name="Imagen 4">
          <a:extLst>
            <a:ext uri="{FF2B5EF4-FFF2-40B4-BE49-F238E27FC236}">
              <a16:creationId xmlns="" xmlns:a16="http://schemas.microsoft.com/office/drawing/2014/main" id="{00000000-0008-0000-0200-0000A1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626" name="Imagen 4">
          <a:extLst>
            <a:ext uri="{FF2B5EF4-FFF2-40B4-BE49-F238E27FC236}">
              <a16:creationId xmlns="" xmlns:a16="http://schemas.microsoft.com/office/drawing/2014/main" id="{00000000-0008-0000-0200-0000A2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627" name="Imagen 4">
          <a:extLst>
            <a:ext uri="{FF2B5EF4-FFF2-40B4-BE49-F238E27FC236}">
              <a16:creationId xmlns="" xmlns:a16="http://schemas.microsoft.com/office/drawing/2014/main" id="{00000000-0008-0000-0200-0000A3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628" name="Imagen 4">
          <a:extLst>
            <a:ext uri="{FF2B5EF4-FFF2-40B4-BE49-F238E27FC236}">
              <a16:creationId xmlns="" xmlns:a16="http://schemas.microsoft.com/office/drawing/2014/main" id="{00000000-0008-0000-0200-0000A4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629" name="Imagen 4">
          <a:extLst>
            <a:ext uri="{FF2B5EF4-FFF2-40B4-BE49-F238E27FC236}">
              <a16:creationId xmlns="" xmlns:a16="http://schemas.microsoft.com/office/drawing/2014/main" id="{00000000-0008-0000-0200-0000A5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630" name="Imagen 4">
          <a:extLst>
            <a:ext uri="{FF2B5EF4-FFF2-40B4-BE49-F238E27FC236}">
              <a16:creationId xmlns="" xmlns:a16="http://schemas.microsoft.com/office/drawing/2014/main" id="{00000000-0008-0000-0200-0000A6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631" name="Imagen 4">
          <a:extLst>
            <a:ext uri="{FF2B5EF4-FFF2-40B4-BE49-F238E27FC236}">
              <a16:creationId xmlns="" xmlns:a16="http://schemas.microsoft.com/office/drawing/2014/main" id="{00000000-0008-0000-0200-0000A7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632" name="Imagen 4">
          <a:extLst>
            <a:ext uri="{FF2B5EF4-FFF2-40B4-BE49-F238E27FC236}">
              <a16:creationId xmlns="" xmlns:a16="http://schemas.microsoft.com/office/drawing/2014/main" id="{00000000-0008-0000-0200-0000A8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633" name="Imagen 4">
          <a:extLst>
            <a:ext uri="{FF2B5EF4-FFF2-40B4-BE49-F238E27FC236}">
              <a16:creationId xmlns="" xmlns:a16="http://schemas.microsoft.com/office/drawing/2014/main" id="{00000000-0008-0000-0200-0000A9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634" name="Imagen 4">
          <a:extLst>
            <a:ext uri="{FF2B5EF4-FFF2-40B4-BE49-F238E27FC236}">
              <a16:creationId xmlns="" xmlns:a16="http://schemas.microsoft.com/office/drawing/2014/main" id="{00000000-0008-0000-0200-0000AA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635" name="Imagen 4">
          <a:extLst>
            <a:ext uri="{FF2B5EF4-FFF2-40B4-BE49-F238E27FC236}">
              <a16:creationId xmlns="" xmlns:a16="http://schemas.microsoft.com/office/drawing/2014/main" id="{00000000-0008-0000-0200-0000AB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636" name="Imagen 4">
          <a:extLst>
            <a:ext uri="{FF2B5EF4-FFF2-40B4-BE49-F238E27FC236}">
              <a16:creationId xmlns="" xmlns:a16="http://schemas.microsoft.com/office/drawing/2014/main" id="{00000000-0008-0000-0200-0000AC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637" name="Imagen 4">
          <a:extLst>
            <a:ext uri="{FF2B5EF4-FFF2-40B4-BE49-F238E27FC236}">
              <a16:creationId xmlns="" xmlns:a16="http://schemas.microsoft.com/office/drawing/2014/main" id="{00000000-0008-0000-0200-0000AD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638" name="Imagen 4">
          <a:extLst>
            <a:ext uri="{FF2B5EF4-FFF2-40B4-BE49-F238E27FC236}">
              <a16:creationId xmlns="" xmlns:a16="http://schemas.microsoft.com/office/drawing/2014/main" id="{00000000-0008-0000-0200-0000AE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639" name="Imagen 4">
          <a:extLst>
            <a:ext uri="{FF2B5EF4-FFF2-40B4-BE49-F238E27FC236}">
              <a16:creationId xmlns="" xmlns:a16="http://schemas.microsoft.com/office/drawing/2014/main" id="{00000000-0008-0000-0200-0000AF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640" name="Imagen 4">
          <a:extLst>
            <a:ext uri="{FF2B5EF4-FFF2-40B4-BE49-F238E27FC236}">
              <a16:creationId xmlns="" xmlns:a16="http://schemas.microsoft.com/office/drawing/2014/main" id="{00000000-0008-0000-0200-0000B0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641" name="Imagen 4">
          <a:extLst>
            <a:ext uri="{FF2B5EF4-FFF2-40B4-BE49-F238E27FC236}">
              <a16:creationId xmlns="" xmlns:a16="http://schemas.microsoft.com/office/drawing/2014/main" id="{00000000-0008-0000-0200-0000B1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642" name="Imagen 4">
          <a:extLst>
            <a:ext uri="{FF2B5EF4-FFF2-40B4-BE49-F238E27FC236}">
              <a16:creationId xmlns="" xmlns:a16="http://schemas.microsoft.com/office/drawing/2014/main" id="{00000000-0008-0000-0200-0000B2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643" name="Imagen 4">
          <a:extLst>
            <a:ext uri="{FF2B5EF4-FFF2-40B4-BE49-F238E27FC236}">
              <a16:creationId xmlns="" xmlns:a16="http://schemas.microsoft.com/office/drawing/2014/main" id="{00000000-0008-0000-0200-0000B3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644" name="Imagen 4">
          <a:extLst>
            <a:ext uri="{FF2B5EF4-FFF2-40B4-BE49-F238E27FC236}">
              <a16:creationId xmlns="" xmlns:a16="http://schemas.microsoft.com/office/drawing/2014/main" id="{00000000-0008-0000-0200-0000B4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645" name="Imagen 4">
          <a:extLst>
            <a:ext uri="{FF2B5EF4-FFF2-40B4-BE49-F238E27FC236}">
              <a16:creationId xmlns="" xmlns:a16="http://schemas.microsoft.com/office/drawing/2014/main" id="{00000000-0008-0000-0200-0000B5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646" name="Imagen 4">
          <a:extLst>
            <a:ext uri="{FF2B5EF4-FFF2-40B4-BE49-F238E27FC236}">
              <a16:creationId xmlns="" xmlns:a16="http://schemas.microsoft.com/office/drawing/2014/main" id="{00000000-0008-0000-0200-0000B6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647" name="Imagen 4">
          <a:extLst>
            <a:ext uri="{FF2B5EF4-FFF2-40B4-BE49-F238E27FC236}">
              <a16:creationId xmlns="" xmlns:a16="http://schemas.microsoft.com/office/drawing/2014/main" id="{00000000-0008-0000-0200-0000B7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648" name="Imagen 4">
          <a:extLst>
            <a:ext uri="{FF2B5EF4-FFF2-40B4-BE49-F238E27FC236}">
              <a16:creationId xmlns="" xmlns:a16="http://schemas.microsoft.com/office/drawing/2014/main" id="{00000000-0008-0000-0200-0000B8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649" name="Imagen 4">
          <a:extLst>
            <a:ext uri="{FF2B5EF4-FFF2-40B4-BE49-F238E27FC236}">
              <a16:creationId xmlns="" xmlns:a16="http://schemas.microsoft.com/office/drawing/2014/main" id="{00000000-0008-0000-0200-0000B9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650" name="Imagen 4">
          <a:extLst>
            <a:ext uri="{FF2B5EF4-FFF2-40B4-BE49-F238E27FC236}">
              <a16:creationId xmlns="" xmlns:a16="http://schemas.microsoft.com/office/drawing/2014/main" id="{00000000-0008-0000-0200-0000BA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651" name="Imagen 4">
          <a:extLst>
            <a:ext uri="{FF2B5EF4-FFF2-40B4-BE49-F238E27FC236}">
              <a16:creationId xmlns="" xmlns:a16="http://schemas.microsoft.com/office/drawing/2014/main" id="{00000000-0008-0000-0200-0000BB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652" name="Imagen 4">
          <a:extLst>
            <a:ext uri="{FF2B5EF4-FFF2-40B4-BE49-F238E27FC236}">
              <a16:creationId xmlns="" xmlns:a16="http://schemas.microsoft.com/office/drawing/2014/main" id="{00000000-0008-0000-0200-0000BC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653" name="Imagen 4">
          <a:extLst>
            <a:ext uri="{FF2B5EF4-FFF2-40B4-BE49-F238E27FC236}">
              <a16:creationId xmlns="" xmlns:a16="http://schemas.microsoft.com/office/drawing/2014/main" id="{00000000-0008-0000-0200-0000BD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654" name="Imagen 4">
          <a:extLst>
            <a:ext uri="{FF2B5EF4-FFF2-40B4-BE49-F238E27FC236}">
              <a16:creationId xmlns="" xmlns:a16="http://schemas.microsoft.com/office/drawing/2014/main" id="{00000000-0008-0000-0200-0000BE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655" name="Imagen 4">
          <a:extLst>
            <a:ext uri="{FF2B5EF4-FFF2-40B4-BE49-F238E27FC236}">
              <a16:creationId xmlns="" xmlns:a16="http://schemas.microsoft.com/office/drawing/2014/main" id="{00000000-0008-0000-0200-0000BF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656" name="Imagen 4">
          <a:extLst>
            <a:ext uri="{FF2B5EF4-FFF2-40B4-BE49-F238E27FC236}">
              <a16:creationId xmlns="" xmlns:a16="http://schemas.microsoft.com/office/drawing/2014/main" id="{00000000-0008-0000-0200-0000C0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657" name="Imagen 4">
          <a:extLst>
            <a:ext uri="{FF2B5EF4-FFF2-40B4-BE49-F238E27FC236}">
              <a16:creationId xmlns="" xmlns:a16="http://schemas.microsoft.com/office/drawing/2014/main" id="{00000000-0008-0000-0200-0000C1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658" name="Imagen 4">
          <a:extLst>
            <a:ext uri="{FF2B5EF4-FFF2-40B4-BE49-F238E27FC236}">
              <a16:creationId xmlns="" xmlns:a16="http://schemas.microsoft.com/office/drawing/2014/main" id="{00000000-0008-0000-0200-0000C2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659" name="Imagen 4">
          <a:extLst>
            <a:ext uri="{FF2B5EF4-FFF2-40B4-BE49-F238E27FC236}">
              <a16:creationId xmlns="" xmlns:a16="http://schemas.microsoft.com/office/drawing/2014/main" id="{00000000-0008-0000-0200-0000C3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660" name="Imagen 4">
          <a:extLst>
            <a:ext uri="{FF2B5EF4-FFF2-40B4-BE49-F238E27FC236}">
              <a16:creationId xmlns="" xmlns:a16="http://schemas.microsoft.com/office/drawing/2014/main" id="{00000000-0008-0000-0200-0000C4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661" name="Imagen 4">
          <a:extLst>
            <a:ext uri="{FF2B5EF4-FFF2-40B4-BE49-F238E27FC236}">
              <a16:creationId xmlns="" xmlns:a16="http://schemas.microsoft.com/office/drawing/2014/main" id="{00000000-0008-0000-0200-0000C5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662" name="Imagen 4">
          <a:extLst>
            <a:ext uri="{FF2B5EF4-FFF2-40B4-BE49-F238E27FC236}">
              <a16:creationId xmlns="" xmlns:a16="http://schemas.microsoft.com/office/drawing/2014/main" id="{00000000-0008-0000-0200-0000C6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663" name="Imagen 4">
          <a:extLst>
            <a:ext uri="{FF2B5EF4-FFF2-40B4-BE49-F238E27FC236}">
              <a16:creationId xmlns="" xmlns:a16="http://schemas.microsoft.com/office/drawing/2014/main" id="{00000000-0008-0000-0200-0000C7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664" name="Imagen 4">
          <a:extLst>
            <a:ext uri="{FF2B5EF4-FFF2-40B4-BE49-F238E27FC236}">
              <a16:creationId xmlns="" xmlns:a16="http://schemas.microsoft.com/office/drawing/2014/main" id="{00000000-0008-0000-0200-0000C8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665" name="Imagen 4">
          <a:extLst>
            <a:ext uri="{FF2B5EF4-FFF2-40B4-BE49-F238E27FC236}">
              <a16:creationId xmlns="" xmlns:a16="http://schemas.microsoft.com/office/drawing/2014/main" id="{00000000-0008-0000-0200-0000C9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666" name="Imagen 4">
          <a:extLst>
            <a:ext uri="{FF2B5EF4-FFF2-40B4-BE49-F238E27FC236}">
              <a16:creationId xmlns="" xmlns:a16="http://schemas.microsoft.com/office/drawing/2014/main" id="{00000000-0008-0000-0200-0000CA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667" name="Imagen 4">
          <a:extLst>
            <a:ext uri="{FF2B5EF4-FFF2-40B4-BE49-F238E27FC236}">
              <a16:creationId xmlns="" xmlns:a16="http://schemas.microsoft.com/office/drawing/2014/main" id="{00000000-0008-0000-0200-0000CB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668" name="Imagen 4">
          <a:extLst>
            <a:ext uri="{FF2B5EF4-FFF2-40B4-BE49-F238E27FC236}">
              <a16:creationId xmlns="" xmlns:a16="http://schemas.microsoft.com/office/drawing/2014/main" id="{00000000-0008-0000-0200-0000CC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669" name="Imagen 4">
          <a:extLst>
            <a:ext uri="{FF2B5EF4-FFF2-40B4-BE49-F238E27FC236}">
              <a16:creationId xmlns="" xmlns:a16="http://schemas.microsoft.com/office/drawing/2014/main" id="{00000000-0008-0000-0200-0000CD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670" name="Imagen 4">
          <a:extLst>
            <a:ext uri="{FF2B5EF4-FFF2-40B4-BE49-F238E27FC236}">
              <a16:creationId xmlns="" xmlns:a16="http://schemas.microsoft.com/office/drawing/2014/main" id="{00000000-0008-0000-0200-0000CE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671" name="Imagen 4">
          <a:extLst>
            <a:ext uri="{FF2B5EF4-FFF2-40B4-BE49-F238E27FC236}">
              <a16:creationId xmlns="" xmlns:a16="http://schemas.microsoft.com/office/drawing/2014/main" id="{00000000-0008-0000-0200-0000CF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672" name="Imagen 4">
          <a:extLst>
            <a:ext uri="{FF2B5EF4-FFF2-40B4-BE49-F238E27FC236}">
              <a16:creationId xmlns="" xmlns:a16="http://schemas.microsoft.com/office/drawing/2014/main" id="{00000000-0008-0000-0200-0000D0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673" name="Imagen 4">
          <a:extLst>
            <a:ext uri="{FF2B5EF4-FFF2-40B4-BE49-F238E27FC236}">
              <a16:creationId xmlns="" xmlns:a16="http://schemas.microsoft.com/office/drawing/2014/main" id="{00000000-0008-0000-0200-0000D1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674" name="Imagen 4">
          <a:extLst>
            <a:ext uri="{FF2B5EF4-FFF2-40B4-BE49-F238E27FC236}">
              <a16:creationId xmlns="" xmlns:a16="http://schemas.microsoft.com/office/drawing/2014/main" id="{00000000-0008-0000-0200-0000D2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675" name="Imagen 4">
          <a:extLst>
            <a:ext uri="{FF2B5EF4-FFF2-40B4-BE49-F238E27FC236}">
              <a16:creationId xmlns="" xmlns:a16="http://schemas.microsoft.com/office/drawing/2014/main" id="{00000000-0008-0000-0200-0000D3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676" name="Imagen 4">
          <a:extLst>
            <a:ext uri="{FF2B5EF4-FFF2-40B4-BE49-F238E27FC236}">
              <a16:creationId xmlns="" xmlns:a16="http://schemas.microsoft.com/office/drawing/2014/main" id="{00000000-0008-0000-0200-0000D4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677" name="Imagen 4">
          <a:extLst>
            <a:ext uri="{FF2B5EF4-FFF2-40B4-BE49-F238E27FC236}">
              <a16:creationId xmlns="" xmlns:a16="http://schemas.microsoft.com/office/drawing/2014/main" id="{00000000-0008-0000-0200-0000D5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678" name="Imagen 4">
          <a:extLst>
            <a:ext uri="{FF2B5EF4-FFF2-40B4-BE49-F238E27FC236}">
              <a16:creationId xmlns="" xmlns:a16="http://schemas.microsoft.com/office/drawing/2014/main" id="{00000000-0008-0000-0200-0000D6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679" name="Imagen 4">
          <a:extLst>
            <a:ext uri="{FF2B5EF4-FFF2-40B4-BE49-F238E27FC236}">
              <a16:creationId xmlns="" xmlns:a16="http://schemas.microsoft.com/office/drawing/2014/main" id="{00000000-0008-0000-0200-0000D7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680" name="Imagen 4">
          <a:extLst>
            <a:ext uri="{FF2B5EF4-FFF2-40B4-BE49-F238E27FC236}">
              <a16:creationId xmlns="" xmlns:a16="http://schemas.microsoft.com/office/drawing/2014/main" id="{00000000-0008-0000-0200-0000D8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681" name="Imagen 4">
          <a:extLst>
            <a:ext uri="{FF2B5EF4-FFF2-40B4-BE49-F238E27FC236}">
              <a16:creationId xmlns="" xmlns:a16="http://schemas.microsoft.com/office/drawing/2014/main" id="{00000000-0008-0000-0200-0000D9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682" name="Imagen 4">
          <a:extLst>
            <a:ext uri="{FF2B5EF4-FFF2-40B4-BE49-F238E27FC236}">
              <a16:creationId xmlns="" xmlns:a16="http://schemas.microsoft.com/office/drawing/2014/main" id="{00000000-0008-0000-0200-0000DA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683" name="Imagen 4">
          <a:extLst>
            <a:ext uri="{FF2B5EF4-FFF2-40B4-BE49-F238E27FC236}">
              <a16:creationId xmlns="" xmlns:a16="http://schemas.microsoft.com/office/drawing/2014/main" id="{00000000-0008-0000-0200-0000DB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684" name="Imagen 4">
          <a:extLst>
            <a:ext uri="{FF2B5EF4-FFF2-40B4-BE49-F238E27FC236}">
              <a16:creationId xmlns="" xmlns:a16="http://schemas.microsoft.com/office/drawing/2014/main" id="{00000000-0008-0000-0200-0000DC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685" name="Imagen 4">
          <a:extLst>
            <a:ext uri="{FF2B5EF4-FFF2-40B4-BE49-F238E27FC236}">
              <a16:creationId xmlns="" xmlns:a16="http://schemas.microsoft.com/office/drawing/2014/main" id="{00000000-0008-0000-0200-0000DD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686" name="Imagen 4">
          <a:extLst>
            <a:ext uri="{FF2B5EF4-FFF2-40B4-BE49-F238E27FC236}">
              <a16:creationId xmlns="" xmlns:a16="http://schemas.microsoft.com/office/drawing/2014/main" id="{00000000-0008-0000-0200-0000DE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687" name="Imagen 4">
          <a:extLst>
            <a:ext uri="{FF2B5EF4-FFF2-40B4-BE49-F238E27FC236}">
              <a16:creationId xmlns="" xmlns:a16="http://schemas.microsoft.com/office/drawing/2014/main" id="{00000000-0008-0000-0200-0000DF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688" name="Imagen 4">
          <a:extLst>
            <a:ext uri="{FF2B5EF4-FFF2-40B4-BE49-F238E27FC236}">
              <a16:creationId xmlns="" xmlns:a16="http://schemas.microsoft.com/office/drawing/2014/main" id="{00000000-0008-0000-0200-0000E0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689" name="Imagen 4">
          <a:extLst>
            <a:ext uri="{FF2B5EF4-FFF2-40B4-BE49-F238E27FC236}">
              <a16:creationId xmlns="" xmlns:a16="http://schemas.microsoft.com/office/drawing/2014/main" id="{00000000-0008-0000-0200-0000E1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690" name="Imagen 4">
          <a:extLst>
            <a:ext uri="{FF2B5EF4-FFF2-40B4-BE49-F238E27FC236}">
              <a16:creationId xmlns="" xmlns:a16="http://schemas.microsoft.com/office/drawing/2014/main" id="{00000000-0008-0000-0200-0000E2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691" name="Imagen 4">
          <a:extLst>
            <a:ext uri="{FF2B5EF4-FFF2-40B4-BE49-F238E27FC236}">
              <a16:creationId xmlns="" xmlns:a16="http://schemas.microsoft.com/office/drawing/2014/main" id="{00000000-0008-0000-0200-0000E3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692" name="Imagen 4">
          <a:extLst>
            <a:ext uri="{FF2B5EF4-FFF2-40B4-BE49-F238E27FC236}">
              <a16:creationId xmlns="" xmlns:a16="http://schemas.microsoft.com/office/drawing/2014/main" id="{00000000-0008-0000-0200-0000E4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693" name="Imagen 4">
          <a:extLst>
            <a:ext uri="{FF2B5EF4-FFF2-40B4-BE49-F238E27FC236}">
              <a16:creationId xmlns="" xmlns:a16="http://schemas.microsoft.com/office/drawing/2014/main" id="{00000000-0008-0000-0200-0000E5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694" name="Imagen 4">
          <a:extLst>
            <a:ext uri="{FF2B5EF4-FFF2-40B4-BE49-F238E27FC236}">
              <a16:creationId xmlns="" xmlns:a16="http://schemas.microsoft.com/office/drawing/2014/main" id="{00000000-0008-0000-0200-0000E6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695" name="Imagen 4">
          <a:extLst>
            <a:ext uri="{FF2B5EF4-FFF2-40B4-BE49-F238E27FC236}">
              <a16:creationId xmlns="" xmlns:a16="http://schemas.microsoft.com/office/drawing/2014/main" id="{00000000-0008-0000-0200-0000E7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696" name="Imagen 4">
          <a:extLst>
            <a:ext uri="{FF2B5EF4-FFF2-40B4-BE49-F238E27FC236}">
              <a16:creationId xmlns="" xmlns:a16="http://schemas.microsoft.com/office/drawing/2014/main" id="{00000000-0008-0000-0200-0000E8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697" name="Imagen 4">
          <a:extLst>
            <a:ext uri="{FF2B5EF4-FFF2-40B4-BE49-F238E27FC236}">
              <a16:creationId xmlns="" xmlns:a16="http://schemas.microsoft.com/office/drawing/2014/main" id="{00000000-0008-0000-0200-0000E9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698" name="Imagen 4">
          <a:extLst>
            <a:ext uri="{FF2B5EF4-FFF2-40B4-BE49-F238E27FC236}">
              <a16:creationId xmlns="" xmlns:a16="http://schemas.microsoft.com/office/drawing/2014/main" id="{00000000-0008-0000-0200-0000EA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699" name="Imagen 4">
          <a:extLst>
            <a:ext uri="{FF2B5EF4-FFF2-40B4-BE49-F238E27FC236}">
              <a16:creationId xmlns="" xmlns:a16="http://schemas.microsoft.com/office/drawing/2014/main" id="{00000000-0008-0000-0200-0000EB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700" name="Imagen 4">
          <a:extLst>
            <a:ext uri="{FF2B5EF4-FFF2-40B4-BE49-F238E27FC236}">
              <a16:creationId xmlns="" xmlns:a16="http://schemas.microsoft.com/office/drawing/2014/main" id="{00000000-0008-0000-0200-0000EC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701" name="Imagen 4">
          <a:extLst>
            <a:ext uri="{FF2B5EF4-FFF2-40B4-BE49-F238E27FC236}">
              <a16:creationId xmlns="" xmlns:a16="http://schemas.microsoft.com/office/drawing/2014/main" id="{00000000-0008-0000-0200-0000ED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702" name="Imagen 4">
          <a:extLst>
            <a:ext uri="{FF2B5EF4-FFF2-40B4-BE49-F238E27FC236}">
              <a16:creationId xmlns="" xmlns:a16="http://schemas.microsoft.com/office/drawing/2014/main" id="{00000000-0008-0000-0200-0000EE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703" name="Imagen 4">
          <a:extLst>
            <a:ext uri="{FF2B5EF4-FFF2-40B4-BE49-F238E27FC236}">
              <a16:creationId xmlns="" xmlns:a16="http://schemas.microsoft.com/office/drawing/2014/main" id="{00000000-0008-0000-0200-0000EF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704" name="Imagen 4">
          <a:extLst>
            <a:ext uri="{FF2B5EF4-FFF2-40B4-BE49-F238E27FC236}">
              <a16:creationId xmlns="" xmlns:a16="http://schemas.microsoft.com/office/drawing/2014/main" id="{00000000-0008-0000-0200-0000F0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705" name="Imagen 4">
          <a:extLst>
            <a:ext uri="{FF2B5EF4-FFF2-40B4-BE49-F238E27FC236}">
              <a16:creationId xmlns="" xmlns:a16="http://schemas.microsoft.com/office/drawing/2014/main" id="{00000000-0008-0000-0200-0000F1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706" name="Imagen 4">
          <a:extLst>
            <a:ext uri="{FF2B5EF4-FFF2-40B4-BE49-F238E27FC236}">
              <a16:creationId xmlns="" xmlns:a16="http://schemas.microsoft.com/office/drawing/2014/main" id="{00000000-0008-0000-0200-0000F2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707" name="Imagen 4">
          <a:extLst>
            <a:ext uri="{FF2B5EF4-FFF2-40B4-BE49-F238E27FC236}">
              <a16:creationId xmlns="" xmlns:a16="http://schemas.microsoft.com/office/drawing/2014/main" id="{00000000-0008-0000-0200-0000F3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708" name="Imagen 4">
          <a:extLst>
            <a:ext uri="{FF2B5EF4-FFF2-40B4-BE49-F238E27FC236}">
              <a16:creationId xmlns="" xmlns:a16="http://schemas.microsoft.com/office/drawing/2014/main" id="{00000000-0008-0000-0200-0000F4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709" name="Imagen 4">
          <a:extLst>
            <a:ext uri="{FF2B5EF4-FFF2-40B4-BE49-F238E27FC236}">
              <a16:creationId xmlns="" xmlns:a16="http://schemas.microsoft.com/office/drawing/2014/main" id="{00000000-0008-0000-0200-0000F5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710" name="Imagen 4">
          <a:extLst>
            <a:ext uri="{FF2B5EF4-FFF2-40B4-BE49-F238E27FC236}">
              <a16:creationId xmlns="" xmlns:a16="http://schemas.microsoft.com/office/drawing/2014/main" id="{00000000-0008-0000-0200-0000F6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711" name="Imagen 4">
          <a:extLst>
            <a:ext uri="{FF2B5EF4-FFF2-40B4-BE49-F238E27FC236}">
              <a16:creationId xmlns="" xmlns:a16="http://schemas.microsoft.com/office/drawing/2014/main" id="{00000000-0008-0000-0200-0000F7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712" name="Imagen 4">
          <a:extLst>
            <a:ext uri="{FF2B5EF4-FFF2-40B4-BE49-F238E27FC236}">
              <a16:creationId xmlns="" xmlns:a16="http://schemas.microsoft.com/office/drawing/2014/main" id="{00000000-0008-0000-0200-0000F8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713" name="Imagen 4">
          <a:extLst>
            <a:ext uri="{FF2B5EF4-FFF2-40B4-BE49-F238E27FC236}">
              <a16:creationId xmlns="" xmlns:a16="http://schemas.microsoft.com/office/drawing/2014/main" id="{00000000-0008-0000-0200-0000F9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714" name="Imagen 4">
          <a:extLst>
            <a:ext uri="{FF2B5EF4-FFF2-40B4-BE49-F238E27FC236}">
              <a16:creationId xmlns="" xmlns:a16="http://schemas.microsoft.com/office/drawing/2014/main" id="{00000000-0008-0000-0200-0000FA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715" name="Imagen 4">
          <a:extLst>
            <a:ext uri="{FF2B5EF4-FFF2-40B4-BE49-F238E27FC236}">
              <a16:creationId xmlns="" xmlns:a16="http://schemas.microsoft.com/office/drawing/2014/main" id="{00000000-0008-0000-0200-0000FB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716" name="Imagen 4">
          <a:extLst>
            <a:ext uri="{FF2B5EF4-FFF2-40B4-BE49-F238E27FC236}">
              <a16:creationId xmlns="" xmlns:a16="http://schemas.microsoft.com/office/drawing/2014/main" id="{00000000-0008-0000-0200-0000FC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717" name="Imagen 4">
          <a:extLst>
            <a:ext uri="{FF2B5EF4-FFF2-40B4-BE49-F238E27FC236}">
              <a16:creationId xmlns="" xmlns:a16="http://schemas.microsoft.com/office/drawing/2014/main" id="{00000000-0008-0000-0200-0000FD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718" name="Imagen 4">
          <a:extLst>
            <a:ext uri="{FF2B5EF4-FFF2-40B4-BE49-F238E27FC236}">
              <a16:creationId xmlns="" xmlns:a16="http://schemas.microsoft.com/office/drawing/2014/main" id="{00000000-0008-0000-0200-0000FE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719" name="Imagen 4">
          <a:extLst>
            <a:ext uri="{FF2B5EF4-FFF2-40B4-BE49-F238E27FC236}">
              <a16:creationId xmlns="" xmlns:a16="http://schemas.microsoft.com/office/drawing/2014/main" id="{00000000-0008-0000-0200-0000FFB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720" name="Imagen 4">
          <a:extLst>
            <a:ext uri="{FF2B5EF4-FFF2-40B4-BE49-F238E27FC236}">
              <a16:creationId xmlns="" xmlns:a16="http://schemas.microsoft.com/office/drawing/2014/main" id="{00000000-0008-0000-0200-000000BE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721" name="Imagen 4">
          <a:extLst>
            <a:ext uri="{FF2B5EF4-FFF2-40B4-BE49-F238E27FC236}">
              <a16:creationId xmlns="" xmlns:a16="http://schemas.microsoft.com/office/drawing/2014/main" id="{00000000-0008-0000-0200-000001BE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722" name="Imagen 4">
          <a:extLst>
            <a:ext uri="{FF2B5EF4-FFF2-40B4-BE49-F238E27FC236}">
              <a16:creationId xmlns="" xmlns:a16="http://schemas.microsoft.com/office/drawing/2014/main" id="{00000000-0008-0000-0200-000002BE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723" name="Imagen 4">
          <a:extLst>
            <a:ext uri="{FF2B5EF4-FFF2-40B4-BE49-F238E27FC236}">
              <a16:creationId xmlns="" xmlns:a16="http://schemas.microsoft.com/office/drawing/2014/main" id="{00000000-0008-0000-0200-000003BE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724" name="Imagen 4">
          <a:extLst>
            <a:ext uri="{FF2B5EF4-FFF2-40B4-BE49-F238E27FC236}">
              <a16:creationId xmlns="" xmlns:a16="http://schemas.microsoft.com/office/drawing/2014/main" id="{00000000-0008-0000-0200-000004BE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725" name="Imagen 4">
          <a:extLst>
            <a:ext uri="{FF2B5EF4-FFF2-40B4-BE49-F238E27FC236}">
              <a16:creationId xmlns="" xmlns:a16="http://schemas.microsoft.com/office/drawing/2014/main" id="{00000000-0008-0000-0200-000005BE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726" name="Imagen 4">
          <a:extLst>
            <a:ext uri="{FF2B5EF4-FFF2-40B4-BE49-F238E27FC236}">
              <a16:creationId xmlns="" xmlns:a16="http://schemas.microsoft.com/office/drawing/2014/main" id="{00000000-0008-0000-0200-000006BE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727" name="Imagen 4">
          <a:extLst>
            <a:ext uri="{FF2B5EF4-FFF2-40B4-BE49-F238E27FC236}">
              <a16:creationId xmlns="" xmlns:a16="http://schemas.microsoft.com/office/drawing/2014/main" id="{00000000-0008-0000-0200-000007BE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728" name="Imagen 4">
          <a:extLst>
            <a:ext uri="{FF2B5EF4-FFF2-40B4-BE49-F238E27FC236}">
              <a16:creationId xmlns="" xmlns:a16="http://schemas.microsoft.com/office/drawing/2014/main" id="{00000000-0008-0000-0200-000008BE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729" name="Imagen 4">
          <a:extLst>
            <a:ext uri="{FF2B5EF4-FFF2-40B4-BE49-F238E27FC236}">
              <a16:creationId xmlns="" xmlns:a16="http://schemas.microsoft.com/office/drawing/2014/main" id="{00000000-0008-0000-0200-000009BE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730" name="Imagen 4">
          <a:extLst>
            <a:ext uri="{FF2B5EF4-FFF2-40B4-BE49-F238E27FC236}">
              <a16:creationId xmlns="" xmlns:a16="http://schemas.microsoft.com/office/drawing/2014/main" id="{00000000-0008-0000-0200-00000ABE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731" name="Imagen 4">
          <a:extLst>
            <a:ext uri="{FF2B5EF4-FFF2-40B4-BE49-F238E27FC236}">
              <a16:creationId xmlns="" xmlns:a16="http://schemas.microsoft.com/office/drawing/2014/main" id="{00000000-0008-0000-0200-00000BBE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732" name="Imagen 4">
          <a:extLst>
            <a:ext uri="{FF2B5EF4-FFF2-40B4-BE49-F238E27FC236}">
              <a16:creationId xmlns="" xmlns:a16="http://schemas.microsoft.com/office/drawing/2014/main" id="{00000000-0008-0000-0200-00000CBE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733" name="Imagen 4">
          <a:extLst>
            <a:ext uri="{FF2B5EF4-FFF2-40B4-BE49-F238E27FC236}">
              <a16:creationId xmlns="" xmlns:a16="http://schemas.microsoft.com/office/drawing/2014/main" id="{00000000-0008-0000-0200-00000DBE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734" name="Imagen 4">
          <a:extLst>
            <a:ext uri="{FF2B5EF4-FFF2-40B4-BE49-F238E27FC236}">
              <a16:creationId xmlns="" xmlns:a16="http://schemas.microsoft.com/office/drawing/2014/main" id="{00000000-0008-0000-0200-00000EBE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735" name="Imagen 4">
          <a:extLst>
            <a:ext uri="{FF2B5EF4-FFF2-40B4-BE49-F238E27FC236}">
              <a16:creationId xmlns="" xmlns:a16="http://schemas.microsoft.com/office/drawing/2014/main" id="{00000000-0008-0000-0200-00000FBE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736" name="Imagen 4">
          <a:extLst>
            <a:ext uri="{FF2B5EF4-FFF2-40B4-BE49-F238E27FC236}">
              <a16:creationId xmlns="" xmlns:a16="http://schemas.microsoft.com/office/drawing/2014/main" id="{00000000-0008-0000-0200-000010BE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737" name="Imagen 4">
          <a:extLst>
            <a:ext uri="{FF2B5EF4-FFF2-40B4-BE49-F238E27FC236}">
              <a16:creationId xmlns="" xmlns:a16="http://schemas.microsoft.com/office/drawing/2014/main" id="{00000000-0008-0000-0200-000011BE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738" name="Imagen 4">
          <a:extLst>
            <a:ext uri="{FF2B5EF4-FFF2-40B4-BE49-F238E27FC236}">
              <a16:creationId xmlns="" xmlns:a16="http://schemas.microsoft.com/office/drawing/2014/main" id="{00000000-0008-0000-0200-000012BE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739" name="Imagen 4">
          <a:extLst>
            <a:ext uri="{FF2B5EF4-FFF2-40B4-BE49-F238E27FC236}">
              <a16:creationId xmlns="" xmlns:a16="http://schemas.microsoft.com/office/drawing/2014/main" id="{00000000-0008-0000-0200-000013BE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740" name="Imagen 4">
          <a:extLst>
            <a:ext uri="{FF2B5EF4-FFF2-40B4-BE49-F238E27FC236}">
              <a16:creationId xmlns="" xmlns:a16="http://schemas.microsoft.com/office/drawing/2014/main" id="{00000000-0008-0000-0200-000014BE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741" name="Imagen 4">
          <a:extLst>
            <a:ext uri="{FF2B5EF4-FFF2-40B4-BE49-F238E27FC236}">
              <a16:creationId xmlns="" xmlns:a16="http://schemas.microsoft.com/office/drawing/2014/main" id="{00000000-0008-0000-0200-000015BE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742" name="Imagen 4">
          <a:extLst>
            <a:ext uri="{FF2B5EF4-FFF2-40B4-BE49-F238E27FC236}">
              <a16:creationId xmlns="" xmlns:a16="http://schemas.microsoft.com/office/drawing/2014/main" id="{00000000-0008-0000-0200-000016BE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743" name="Imagen 4">
          <a:extLst>
            <a:ext uri="{FF2B5EF4-FFF2-40B4-BE49-F238E27FC236}">
              <a16:creationId xmlns="" xmlns:a16="http://schemas.microsoft.com/office/drawing/2014/main" id="{00000000-0008-0000-0200-000017BE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744" name="Imagen 4">
          <a:extLst>
            <a:ext uri="{FF2B5EF4-FFF2-40B4-BE49-F238E27FC236}">
              <a16:creationId xmlns="" xmlns:a16="http://schemas.microsoft.com/office/drawing/2014/main" id="{00000000-0008-0000-0200-000018BE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745" name="Imagen 4">
          <a:extLst>
            <a:ext uri="{FF2B5EF4-FFF2-40B4-BE49-F238E27FC236}">
              <a16:creationId xmlns="" xmlns:a16="http://schemas.microsoft.com/office/drawing/2014/main" id="{00000000-0008-0000-0200-000019BE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746" name="Imagen 4">
          <a:extLst>
            <a:ext uri="{FF2B5EF4-FFF2-40B4-BE49-F238E27FC236}">
              <a16:creationId xmlns="" xmlns:a16="http://schemas.microsoft.com/office/drawing/2014/main" id="{00000000-0008-0000-0200-00001ABE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747" name="Imagen 4">
          <a:extLst>
            <a:ext uri="{FF2B5EF4-FFF2-40B4-BE49-F238E27FC236}">
              <a16:creationId xmlns="" xmlns:a16="http://schemas.microsoft.com/office/drawing/2014/main" id="{00000000-0008-0000-0200-00001BBE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748" name="Imagen 4">
          <a:extLst>
            <a:ext uri="{FF2B5EF4-FFF2-40B4-BE49-F238E27FC236}">
              <a16:creationId xmlns="" xmlns:a16="http://schemas.microsoft.com/office/drawing/2014/main" id="{00000000-0008-0000-0200-00001CBE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749" name="Imagen 4">
          <a:extLst>
            <a:ext uri="{FF2B5EF4-FFF2-40B4-BE49-F238E27FC236}">
              <a16:creationId xmlns="" xmlns:a16="http://schemas.microsoft.com/office/drawing/2014/main" id="{00000000-0008-0000-0200-00001DBE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750" name="Imagen 4">
          <a:extLst>
            <a:ext uri="{FF2B5EF4-FFF2-40B4-BE49-F238E27FC236}">
              <a16:creationId xmlns="" xmlns:a16="http://schemas.microsoft.com/office/drawing/2014/main" id="{00000000-0008-0000-0200-00001EBE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751" name="Imagen 4">
          <a:extLst>
            <a:ext uri="{FF2B5EF4-FFF2-40B4-BE49-F238E27FC236}">
              <a16:creationId xmlns="" xmlns:a16="http://schemas.microsoft.com/office/drawing/2014/main" id="{00000000-0008-0000-0200-00001FBE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752" name="Imagen 4">
          <a:extLst>
            <a:ext uri="{FF2B5EF4-FFF2-40B4-BE49-F238E27FC236}">
              <a16:creationId xmlns="" xmlns:a16="http://schemas.microsoft.com/office/drawing/2014/main" id="{00000000-0008-0000-0200-000020BE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753" name="Imagen 4">
          <a:extLst>
            <a:ext uri="{FF2B5EF4-FFF2-40B4-BE49-F238E27FC236}">
              <a16:creationId xmlns="" xmlns:a16="http://schemas.microsoft.com/office/drawing/2014/main" id="{00000000-0008-0000-0200-000021BE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754" name="Imagen 4">
          <a:extLst>
            <a:ext uri="{FF2B5EF4-FFF2-40B4-BE49-F238E27FC236}">
              <a16:creationId xmlns="" xmlns:a16="http://schemas.microsoft.com/office/drawing/2014/main" id="{00000000-0008-0000-0200-000022BE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755" name="Imagen 4">
          <a:extLst>
            <a:ext uri="{FF2B5EF4-FFF2-40B4-BE49-F238E27FC236}">
              <a16:creationId xmlns="" xmlns:a16="http://schemas.microsoft.com/office/drawing/2014/main" id="{00000000-0008-0000-0200-000023BE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756" name="Imagen 4">
          <a:extLst>
            <a:ext uri="{FF2B5EF4-FFF2-40B4-BE49-F238E27FC236}">
              <a16:creationId xmlns="" xmlns:a16="http://schemas.microsoft.com/office/drawing/2014/main" id="{00000000-0008-0000-0200-000024BE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757" name="Imagen 4">
          <a:extLst>
            <a:ext uri="{FF2B5EF4-FFF2-40B4-BE49-F238E27FC236}">
              <a16:creationId xmlns="" xmlns:a16="http://schemas.microsoft.com/office/drawing/2014/main" id="{00000000-0008-0000-0200-000025BE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758" name="Imagen 4">
          <a:extLst>
            <a:ext uri="{FF2B5EF4-FFF2-40B4-BE49-F238E27FC236}">
              <a16:creationId xmlns="" xmlns:a16="http://schemas.microsoft.com/office/drawing/2014/main" id="{00000000-0008-0000-0200-000026BE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759" name="Imagen 4">
          <a:extLst>
            <a:ext uri="{FF2B5EF4-FFF2-40B4-BE49-F238E27FC236}">
              <a16:creationId xmlns="" xmlns:a16="http://schemas.microsoft.com/office/drawing/2014/main" id="{00000000-0008-0000-0200-000027BE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760" name="Imagen 4">
          <a:extLst>
            <a:ext uri="{FF2B5EF4-FFF2-40B4-BE49-F238E27FC236}">
              <a16:creationId xmlns="" xmlns:a16="http://schemas.microsoft.com/office/drawing/2014/main" id="{00000000-0008-0000-0200-000028BE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761" name="Imagen 4">
          <a:extLst>
            <a:ext uri="{FF2B5EF4-FFF2-40B4-BE49-F238E27FC236}">
              <a16:creationId xmlns="" xmlns:a16="http://schemas.microsoft.com/office/drawing/2014/main" id="{00000000-0008-0000-0200-000029BE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762" name="Imagen 4">
          <a:extLst>
            <a:ext uri="{FF2B5EF4-FFF2-40B4-BE49-F238E27FC236}">
              <a16:creationId xmlns="" xmlns:a16="http://schemas.microsoft.com/office/drawing/2014/main" id="{00000000-0008-0000-0200-00002ABE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763" name="Imagen 4">
          <a:extLst>
            <a:ext uri="{FF2B5EF4-FFF2-40B4-BE49-F238E27FC236}">
              <a16:creationId xmlns="" xmlns:a16="http://schemas.microsoft.com/office/drawing/2014/main" id="{00000000-0008-0000-0200-00002BBE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764" name="Imagen 4">
          <a:extLst>
            <a:ext uri="{FF2B5EF4-FFF2-40B4-BE49-F238E27FC236}">
              <a16:creationId xmlns="" xmlns:a16="http://schemas.microsoft.com/office/drawing/2014/main" id="{00000000-0008-0000-0200-00002CBE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765" name="Imagen 4">
          <a:extLst>
            <a:ext uri="{FF2B5EF4-FFF2-40B4-BE49-F238E27FC236}">
              <a16:creationId xmlns="" xmlns:a16="http://schemas.microsoft.com/office/drawing/2014/main" id="{00000000-0008-0000-0200-00002DBE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766" name="Imagen 4">
          <a:extLst>
            <a:ext uri="{FF2B5EF4-FFF2-40B4-BE49-F238E27FC236}">
              <a16:creationId xmlns="" xmlns:a16="http://schemas.microsoft.com/office/drawing/2014/main" id="{00000000-0008-0000-0200-00002EBE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767" name="Imagen 4">
          <a:extLst>
            <a:ext uri="{FF2B5EF4-FFF2-40B4-BE49-F238E27FC236}">
              <a16:creationId xmlns="" xmlns:a16="http://schemas.microsoft.com/office/drawing/2014/main" id="{00000000-0008-0000-0200-00002FBE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768" name="Imagen 4">
          <a:extLst>
            <a:ext uri="{FF2B5EF4-FFF2-40B4-BE49-F238E27FC236}">
              <a16:creationId xmlns="" xmlns:a16="http://schemas.microsoft.com/office/drawing/2014/main" id="{00000000-0008-0000-0200-000030BE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769" name="Imagen 4">
          <a:extLst>
            <a:ext uri="{FF2B5EF4-FFF2-40B4-BE49-F238E27FC236}">
              <a16:creationId xmlns="" xmlns:a16="http://schemas.microsoft.com/office/drawing/2014/main" id="{00000000-0008-0000-0200-000031BE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770" name="Imagen 4">
          <a:extLst>
            <a:ext uri="{FF2B5EF4-FFF2-40B4-BE49-F238E27FC236}">
              <a16:creationId xmlns="" xmlns:a16="http://schemas.microsoft.com/office/drawing/2014/main" id="{00000000-0008-0000-0200-000032BE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771" name="Imagen 4">
          <a:extLst>
            <a:ext uri="{FF2B5EF4-FFF2-40B4-BE49-F238E27FC236}">
              <a16:creationId xmlns="" xmlns:a16="http://schemas.microsoft.com/office/drawing/2014/main" id="{00000000-0008-0000-0200-000033BE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772" name="Imagen 4">
          <a:extLst>
            <a:ext uri="{FF2B5EF4-FFF2-40B4-BE49-F238E27FC236}">
              <a16:creationId xmlns="" xmlns:a16="http://schemas.microsoft.com/office/drawing/2014/main" id="{00000000-0008-0000-0200-000034BE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773" name="Imagen 4">
          <a:extLst>
            <a:ext uri="{FF2B5EF4-FFF2-40B4-BE49-F238E27FC236}">
              <a16:creationId xmlns="" xmlns:a16="http://schemas.microsoft.com/office/drawing/2014/main" id="{00000000-0008-0000-0200-000035BE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774" name="Imagen 4">
          <a:extLst>
            <a:ext uri="{FF2B5EF4-FFF2-40B4-BE49-F238E27FC236}">
              <a16:creationId xmlns="" xmlns:a16="http://schemas.microsoft.com/office/drawing/2014/main" id="{00000000-0008-0000-0200-000036BE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775" name="Imagen 4">
          <a:extLst>
            <a:ext uri="{FF2B5EF4-FFF2-40B4-BE49-F238E27FC236}">
              <a16:creationId xmlns="" xmlns:a16="http://schemas.microsoft.com/office/drawing/2014/main" id="{00000000-0008-0000-0200-000037BE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776" name="Imagen 4">
          <a:extLst>
            <a:ext uri="{FF2B5EF4-FFF2-40B4-BE49-F238E27FC236}">
              <a16:creationId xmlns="" xmlns:a16="http://schemas.microsoft.com/office/drawing/2014/main" id="{00000000-0008-0000-0200-000038BE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777" name="Imagen 4">
          <a:extLst>
            <a:ext uri="{FF2B5EF4-FFF2-40B4-BE49-F238E27FC236}">
              <a16:creationId xmlns="" xmlns:a16="http://schemas.microsoft.com/office/drawing/2014/main" id="{00000000-0008-0000-0200-000039BE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778" name="Imagen 4">
          <a:extLst>
            <a:ext uri="{FF2B5EF4-FFF2-40B4-BE49-F238E27FC236}">
              <a16:creationId xmlns="" xmlns:a16="http://schemas.microsoft.com/office/drawing/2014/main" id="{00000000-0008-0000-0200-00003ABE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779" name="Imagen 4">
          <a:extLst>
            <a:ext uri="{FF2B5EF4-FFF2-40B4-BE49-F238E27FC236}">
              <a16:creationId xmlns="" xmlns:a16="http://schemas.microsoft.com/office/drawing/2014/main" id="{00000000-0008-0000-0200-00003BBE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780" name="Imagen 4">
          <a:extLst>
            <a:ext uri="{FF2B5EF4-FFF2-40B4-BE49-F238E27FC236}">
              <a16:creationId xmlns="" xmlns:a16="http://schemas.microsoft.com/office/drawing/2014/main" id="{00000000-0008-0000-0200-00003CBE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781" name="Imagen 4">
          <a:extLst>
            <a:ext uri="{FF2B5EF4-FFF2-40B4-BE49-F238E27FC236}">
              <a16:creationId xmlns="" xmlns:a16="http://schemas.microsoft.com/office/drawing/2014/main" id="{00000000-0008-0000-0200-00003DBE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782" name="Imagen 4">
          <a:extLst>
            <a:ext uri="{FF2B5EF4-FFF2-40B4-BE49-F238E27FC236}">
              <a16:creationId xmlns="" xmlns:a16="http://schemas.microsoft.com/office/drawing/2014/main" id="{00000000-0008-0000-0200-00003EBE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783" name="Imagen 4">
          <a:extLst>
            <a:ext uri="{FF2B5EF4-FFF2-40B4-BE49-F238E27FC236}">
              <a16:creationId xmlns="" xmlns:a16="http://schemas.microsoft.com/office/drawing/2014/main" id="{00000000-0008-0000-0200-00003FBE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784" name="Imagen 4">
          <a:extLst>
            <a:ext uri="{FF2B5EF4-FFF2-40B4-BE49-F238E27FC236}">
              <a16:creationId xmlns="" xmlns:a16="http://schemas.microsoft.com/office/drawing/2014/main" id="{00000000-0008-0000-0200-000040BE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785" name="Imagen 4">
          <a:extLst>
            <a:ext uri="{FF2B5EF4-FFF2-40B4-BE49-F238E27FC236}">
              <a16:creationId xmlns="" xmlns:a16="http://schemas.microsoft.com/office/drawing/2014/main" id="{00000000-0008-0000-0200-000041BE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786" name="Imagen 4">
          <a:extLst>
            <a:ext uri="{FF2B5EF4-FFF2-40B4-BE49-F238E27FC236}">
              <a16:creationId xmlns="" xmlns:a16="http://schemas.microsoft.com/office/drawing/2014/main" id="{00000000-0008-0000-0200-000042BE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787" name="Imagen 4">
          <a:extLst>
            <a:ext uri="{FF2B5EF4-FFF2-40B4-BE49-F238E27FC236}">
              <a16:creationId xmlns="" xmlns:a16="http://schemas.microsoft.com/office/drawing/2014/main" id="{00000000-0008-0000-0200-000043BE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788" name="Imagen 4">
          <a:extLst>
            <a:ext uri="{FF2B5EF4-FFF2-40B4-BE49-F238E27FC236}">
              <a16:creationId xmlns="" xmlns:a16="http://schemas.microsoft.com/office/drawing/2014/main" id="{00000000-0008-0000-0200-000044BE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789" name="Imagen 4">
          <a:extLst>
            <a:ext uri="{FF2B5EF4-FFF2-40B4-BE49-F238E27FC236}">
              <a16:creationId xmlns="" xmlns:a16="http://schemas.microsoft.com/office/drawing/2014/main" id="{00000000-0008-0000-0200-000045BE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790" name="Imagen 4">
          <a:extLst>
            <a:ext uri="{FF2B5EF4-FFF2-40B4-BE49-F238E27FC236}">
              <a16:creationId xmlns="" xmlns:a16="http://schemas.microsoft.com/office/drawing/2014/main" id="{00000000-0008-0000-0200-000046BE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791" name="Imagen 4">
          <a:extLst>
            <a:ext uri="{FF2B5EF4-FFF2-40B4-BE49-F238E27FC236}">
              <a16:creationId xmlns="" xmlns:a16="http://schemas.microsoft.com/office/drawing/2014/main" id="{00000000-0008-0000-0200-000047BE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792" name="Imagen 4">
          <a:extLst>
            <a:ext uri="{FF2B5EF4-FFF2-40B4-BE49-F238E27FC236}">
              <a16:creationId xmlns="" xmlns:a16="http://schemas.microsoft.com/office/drawing/2014/main" id="{00000000-0008-0000-0200-000048BE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793" name="Imagen 4">
          <a:extLst>
            <a:ext uri="{FF2B5EF4-FFF2-40B4-BE49-F238E27FC236}">
              <a16:creationId xmlns="" xmlns:a16="http://schemas.microsoft.com/office/drawing/2014/main" id="{00000000-0008-0000-0200-000049BE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794" name="Imagen 4">
          <a:extLst>
            <a:ext uri="{FF2B5EF4-FFF2-40B4-BE49-F238E27FC236}">
              <a16:creationId xmlns="" xmlns:a16="http://schemas.microsoft.com/office/drawing/2014/main" id="{00000000-0008-0000-0200-00004ABE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795" name="Imagen 4">
          <a:extLst>
            <a:ext uri="{FF2B5EF4-FFF2-40B4-BE49-F238E27FC236}">
              <a16:creationId xmlns="" xmlns:a16="http://schemas.microsoft.com/office/drawing/2014/main" id="{00000000-0008-0000-0200-00004BBE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796" name="Imagen 4">
          <a:extLst>
            <a:ext uri="{FF2B5EF4-FFF2-40B4-BE49-F238E27FC236}">
              <a16:creationId xmlns="" xmlns:a16="http://schemas.microsoft.com/office/drawing/2014/main" id="{00000000-0008-0000-0200-00004CBE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797" name="Imagen 4">
          <a:extLst>
            <a:ext uri="{FF2B5EF4-FFF2-40B4-BE49-F238E27FC236}">
              <a16:creationId xmlns="" xmlns:a16="http://schemas.microsoft.com/office/drawing/2014/main" id="{00000000-0008-0000-0200-00004DBE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798" name="Imagen 4">
          <a:extLst>
            <a:ext uri="{FF2B5EF4-FFF2-40B4-BE49-F238E27FC236}">
              <a16:creationId xmlns="" xmlns:a16="http://schemas.microsoft.com/office/drawing/2014/main" id="{00000000-0008-0000-0200-00004EBE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799" name="Imagen 4">
          <a:extLst>
            <a:ext uri="{FF2B5EF4-FFF2-40B4-BE49-F238E27FC236}">
              <a16:creationId xmlns="" xmlns:a16="http://schemas.microsoft.com/office/drawing/2014/main" id="{00000000-0008-0000-0200-00004FBE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800" name="Imagen 4">
          <a:extLst>
            <a:ext uri="{FF2B5EF4-FFF2-40B4-BE49-F238E27FC236}">
              <a16:creationId xmlns="" xmlns:a16="http://schemas.microsoft.com/office/drawing/2014/main" id="{00000000-0008-0000-0200-000050BE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801" name="Imagen 4">
          <a:extLst>
            <a:ext uri="{FF2B5EF4-FFF2-40B4-BE49-F238E27FC236}">
              <a16:creationId xmlns="" xmlns:a16="http://schemas.microsoft.com/office/drawing/2014/main" id="{00000000-0008-0000-0200-000051BE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802" name="Imagen 4">
          <a:extLst>
            <a:ext uri="{FF2B5EF4-FFF2-40B4-BE49-F238E27FC236}">
              <a16:creationId xmlns="" xmlns:a16="http://schemas.microsoft.com/office/drawing/2014/main" id="{00000000-0008-0000-0200-000052BE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803" name="Imagen 4">
          <a:extLst>
            <a:ext uri="{FF2B5EF4-FFF2-40B4-BE49-F238E27FC236}">
              <a16:creationId xmlns="" xmlns:a16="http://schemas.microsoft.com/office/drawing/2014/main" id="{00000000-0008-0000-0200-000053BE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804" name="Imagen 4">
          <a:extLst>
            <a:ext uri="{FF2B5EF4-FFF2-40B4-BE49-F238E27FC236}">
              <a16:creationId xmlns="" xmlns:a16="http://schemas.microsoft.com/office/drawing/2014/main" id="{00000000-0008-0000-0200-000054BE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805" name="Imagen 4">
          <a:extLst>
            <a:ext uri="{FF2B5EF4-FFF2-40B4-BE49-F238E27FC236}">
              <a16:creationId xmlns="" xmlns:a16="http://schemas.microsoft.com/office/drawing/2014/main" id="{00000000-0008-0000-0200-000055BE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806" name="Imagen 4">
          <a:extLst>
            <a:ext uri="{FF2B5EF4-FFF2-40B4-BE49-F238E27FC236}">
              <a16:creationId xmlns="" xmlns:a16="http://schemas.microsoft.com/office/drawing/2014/main" id="{00000000-0008-0000-0200-000056BE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807" name="Imagen 4">
          <a:extLst>
            <a:ext uri="{FF2B5EF4-FFF2-40B4-BE49-F238E27FC236}">
              <a16:creationId xmlns="" xmlns:a16="http://schemas.microsoft.com/office/drawing/2014/main" id="{00000000-0008-0000-0200-000057BE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808" name="Imagen 4">
          <a:extLst>
            <a:ext uri="{FF2B5EF4-FFF2-40B4-BE49-F238E27FC236}">
              <a16:creationId xmlns="" xmlns:a16="http://schemas.microsoft.com/office/drawing/2014/main" id="{00000000-0008-0000-0200-000058BE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809" name="Imagen 4">
          <a:extLst>
            <a:ext uri="{FF2B5EF4-FFF2-40B4-BE49-F238E27FC236}">
              <a16:creationId xmlns="" xmlns:a16="http://schemas.microsoft.com/office/drawing/2014/main" id="{00000000-0008-0000-0200-000059BE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810" name="Imagen 4">
          <a:extLst>
            <a:ext uri="{FF2B5EF4-FFF2-40B4-BE49-F238E27FC236}">
              <a16:creationId xmlns="" xmlns:a16="http://schemas.microsoft.com/office/drawing/2014/main" id="{00000000-0008-0000-0200-00005ABE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811" name="Imagen 4">
          <a:extLst>
            <a:ext uri="{FF2B5EF4-FFF2-40B4-BE49-F238E27FC236}">
              <a16:creationId xmlns="" xmlns:a16="http://schemas.microsoft.com/office/drawing/2014/main" id="{00000000-0008-0000-0200-00005BBE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812" name="Imagen 4">
          <a:extLst>
            <a:ext uri="{FF2B5EF4-FFF2-40B4-BE49-F238E27FC236}">
              <a16:creationId xmlns="" xmlns:a16="http://schemas.microsoft.com/office/drawing/2014/main" id="{00000000-0008-0000-0200-00005CBE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813" name="Imagen 4">
          <a:extLst>
            <a:ext uri="{FF2B5EF4-FFF2-40B4-BE49-F238E27FC236}">
              <a16:creationId xmlns="" xmlns:a16="http://schemas.microsoft.com/office/drawing/2014/main" id="{00000000-0008-0000-0200-00005DBE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814" name="Imagen 4">
          <a:extLst>
            <a:ext uri="{FF2B5EF4-FFF2-40B4-BE49-F238E27FC236}">
              <a16:creationId xmlns="" xmlns:a16="http://schemas.microsoft.com/office/drawing/2014/main" id="{00000000-0008-0000-0200-00005EBE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815" name="Imagen 4">
          <a:extLst>
            <a:ext uri="{FF2B5EF4-FFF2-40B4-BE49-F238E27FC236}">
              <a16:creationId xmlns="" xmlns:a16="http://schemas.microsoft.com/office/drawing/2014/main" id="{00000000-0008-0000-0200-00005FBE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816" name="Imagen 4">
          <a:extLst>
            <a:ext uri="{FF2B5EF4-FFF2-40B4-BE49-F238E27FC236}">
              <a16:creationId xmlns="" xmlns:a16="http://schemas.microsoft.com/office/drawing/2014/main" id="{00000000-0008-0000-0200-000060BE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817" name="Imagen 4">
          <a:extLst>
            <a:ext uri="{FF2B5EF4-FFF2-40B4-BE49-F238E27FC236}">
              <a16:creationId xmlns="" xmlns:a16="http://schemas.microsoft.com/office/drawing/2014/main" id="{00000000-0008-0000-0200-000061BE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818" name="Imagen 4">
          <a:extLst>
            <a:ext uri="{FF2B5EF4-FFF2-40B4-BE49-F238E27FC236}">
              <a16:creationId xmlns="" xmlns:a16="http://schemas.microsoft.com/office/drawing/2014/main" id="{00000000-0008-0000-0200-000062BE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819" name="Imagen 4">
          <a:extLst>
            <a:ext uri="{FF2B5EF4-FFF2-40B4-BE49-F238E27FC236}">
              <a16:creationId xmlns="" xmlns:a16="http://schemas.microsoft.com/office/drawing/2014/main" id="{00000000-0008-0000-0200-000063BE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820" name="Imagen 4">
          <a:extLst>
            <a:ext uri="{FF2B5EF4-FFF2-40B4-BE49-F238E27FC236}">
              <a16:creationId xmlns="" xmlns:a16="http://schemas.microsoft.com/office/drawing/2014/main" id="{00000000-0008-0000-0200-000064BE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821" name="Imagen 4">
          <a:extLst>
            <a:ext uri="{FF2B5EF4-FFF2-40B4-BE49-F238E27FC236}">
              <a16:creationId xmlns="" xmlns:a16="http://schemas.microsoft.com/office/drawing/2014/main" id="{00000000-0008-0000-0200-000065BE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822" name="Imagen 4">
          <a:extLst>
            <a:ext uri="{FF2B5EF4-FFF2-40B4-BE49-F238E27FC236}">
              <a16:creationId xmlns="" xmlns:a16="http://schemas.microsoft.com/office/drawing/2014/main" id="{00000000-0008-0000-0200-000066BE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823" name="Imagen 4">
          <a:extLst>
            <a:ext uri="{FF2B5EF4-FFF2-40B4-BE49-F238E27FC236}">
              <a16:creationId xmlns="" xmlns:a16="http://schemas.microsoft.com/office/drawing/2014/main" id="{00000000-0008-0000-0200-000067BE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824" name="Imagen 4">
          <a:extLst>
            <a:ext uri="{FF2B5EF4-FFF2-40B4-BE49-F238E27FC236}">
              <a16:creationId xmlns="" xmlns:a16="http://schemas.microsoft.com/office/drawing/2014/main" id="{00000000-0008-0000-0200-000068BE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825" name="Imagen 4">
          <a:extLst>
            <a:ext uri="{FF2B5EF4-FFF2-40B4-BE49-F238E27FC236}">
              <a16:creationId xmlns="" xmlns:a16="http://schemas.microsoft.com/office/drawing/2014/main" id="{00000000-0008-0000-0200-000069BE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826" name="Imagen 4">
          <a:extLst>
            <a:ext uri="{FF2B5EF4-FFF2-40B4-BE49-F238E27FC236}">
              <a16:creationId xmlns="" xmlns:a16="http://schemas.microsoft.com/office/drawing/2014/main" id="{00000000-0008-0000-0200-00006ABE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827" name="Imagen 4">
          <a:extLst>
            <a:ext uri="{FF2B5EF4-FFF2-40B4-BE49-F238E27FC236}">
              <a16:creationId xmlns="" xmlns:a16="http://schemas.microsoft.com/office/drawing/2014/main" id="{00000000-0008-0000-0200-00006BBE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828" name="Imagen 4">
          <a:extLst>
            <a:ext uri="{FF2B5EF4-FFF2-40B4-BE49-F238E27FC236}">
              <a16:creationId xmlns="" xmlns:a16="http://schemas.microsoft.com/office/drawing/2014/main" id="{00000000-0008-0000-0200-00006CBE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829" name="Imagen 4">
          <a:extLst>
            <a:ext uri="{FF2B5EF4-FFF2-40B4-BE49-F238E27FC236}">
              <a16:creationId xmlns="" xmlns:a16="http://schemas.microsoft.com/office/drawing/2014/main" id="{00000000-0008-0000-0200-00006DBE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830" name="Imagen 4">
          <a:extLst>
            <a:ext uri="{FF2B5EF4-FFF2-40B4-BE49-F238E27FC236}">
              <a16:creationId xmlns="" xmlns:a16="http://schemas.microsoft.com/office/drawing/2014/main" id="{00000000-0008-0000-0200-00006EBE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831" name="Imagen 4">
          <a:extLst>
            <a:ext uri="{FF2B5EF4-FFF2-40B4-BE49-F238E27FC236}">
              <a16:creationId xmlns="" xmlns:a16="http://schemas.microsoft.com/office/drawing/2014/main" id="{00000000-0008-0000-0200-00006FBE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832" name="Imagen 4">
          <a:extLst>
            <a:ext uri="{FF2B5EF4-FFF2-40B4-BE49-F238E27FC236}">
              <a16:creationId xmlns="" xmlns:a16="http://schemas.microsoft.com/office/drawing/2014/main" id="{00000000-0008-0000-0200-000070BE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833" name="Imagen 4">
          <a:extLst>
            <a:ext uri="{FF2B5EF4-FFF2-40B4-BE49-F238E27FC236}">
              <a16:creationId xmlns="" xmlns:a16="http://schemas.microsoft.com/office/drawing/2014/main" id="{00000000-0008-0000-0200-000071BE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834" name="Imagen 4">
          <a:extLst>
            <a:ext uri="{FF2B5EF4-FFF2-40B4-BE49-F238E27FC236}">
              <a16:creationId xmlns="" xmlns:a16="http://schemas.microsoft.com/office/drawing/2014/main" id="{00000000-0008-0000-0200-000072BE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835" name="Imagen 4">
          <a:extLst>
            <a:ext uri="{FF2B5EF4-FFF2-40B4-BE49-F238E27FC236}">
              <a16:creationId xmlns="" xmlns:a16="http://schemas.microsoft.com/office/drawing/2014/main" id="{00000000-0008-0000-0200-000073BE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836" name="Imagen 4">
          <a:extLst>
            <a:ext uri="{FF2B5EF4-FFF2-40B4-BE49-F238E27FC236}">
              <a16:creationId xmlns="" xmlns:a16="http://schemas.microsoft.com/office/drawing/2014/main" id="{00000000-0008-0000-0200-000074BE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837" name="Imagen 4">
          <a:extLst>
            <a:ext uri="{FF2B5EF4-FFF2-40B4-BE49-F238E27FC236}">
              <a16:creationId xmlns="" xmlns:a16="http://schemas.microsoft.com/office/drawing/2014/main" id="{00000000-0008-0000-0200-000075BE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838" name="Imagen 4">
          <a:extLst>
            <a:ext uri="{FF2B5EF4-FFF2-40B4-BE49-F238E27FC236}">
              <a16:creationId xmlns="" xmlns:a16="http://schemas.microsoft.com/office/drawing/2014/main" id="{00000000-0008-0000-0200-000076BE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839" name="Imagen 4">
          <a:extLst>
            <a:ext uri="{FF2B5EF4-FFF2-40B4-BE49-F238E27FC236}">
              <a16:creationId xmlns="" xmlns:a16="http://schemas.microsoft.com/office/drawing/2014/main" id="{00000000-0008-0000-0200-000077BE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840" name="Imagen 4">
          <a:extLst>
            <a:ext uri="{FF2B5EF4-FFF2-40B4-BE49-F238E27FC236}">
              <a16:creationId xmlns="" xmlns:a16="http://schemas.microsoft.com/office/drawing/2014/main" id="{00000000-0008-0000-0200-000078BE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841" name="Imagen 4">
          <a:extLst>
            <a:ext uri="{FF2B5EF4-FFF2-40B4-BE49-F238E27FC236}">
              <a16:creationId xmlns="" xmlns:a16="http://schemas.microsoft.com/office/drawing/2014/main" id="{00000000-0008-0000-0200-000079BE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842" name="Imagen 4">
          <a:extLst>
            <a:ext uri="{FF2B5EF4-FFF2-40B4-BE49-F238E27FC236}">
              <a16:creationId xmlns="" xmlns:a16="http://schemas.microsoft.com/office/drawing/2014/main" id="{00000000-0008-0000-0200-00007ABE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843" name="Imagen 4">
          <a:extLst>
            <a:ext uri="{FF2B5EF4-FFF2-40B4-BE49-F238E27FC236}">
              <a16:creationId xmlns="" xmlns:a16="http://schemas.microsoft.com/office/drawing/2014/main" id="{00000000-0008-0000-0200-00007BBE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844" name="Imagen 4">
          <a:extLst>
            <a:ext uri="{FF2B5EF4-FFF2-40B4-BE49-F238E27FC236}">
              <a16:creationId xmlns="" xmlns:a16="http://schemas.microsoft.com/office/drawing/2014/main" id="{00000000-0008-0000-0200-00007CBE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845" name="Imagen 4">
          <a:extLst>
            <a:ext uri="{FF2B5EF4-FFF2-40B4-BE49-F238E27FC236}">
              <a16:creationId xmlns="" xmlns:a16="http://schemas.microsoft.com/office/drawing/2014/main" id="{00000000-0008-0000-0200-00007DBE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846" name="Imagen 4">
          <a:extLst>
            <a:ext uri="{FF2B5EF4-FFF2-40B4-BE49-F238E27FC236}">
              <a16:creationId xmlns="" xmlns:a16="http://schemas.microsoft.com/office/drawing/2014/main" id="{00000000-0008-0000-0200-00007EBE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847" name="Imagen 4">
          <a:extLst>
            <a:ext uri="{FF2B5EF4-FFF2-40B4-BE49-F238E27FC236}">
              <a16:creationId xmlns="" xmlns:a16="http://schemas.microsoft.com/office/drawing/2014/main" id="{00000000-0008-0000-0200-00007FBE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848" name="Imagen 4">
          <a:extLst>
            <a:ext uri="{FF2B5EF4-FFF2-40B4-BE49-F238E27FC236}">
              <a16:creationId xmlns="" xmlns:a16="http://schemas.microsoft.com/office/drawing/2014/main" id="{00000000-0008-0000-0200-000080BE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849" name="Imagen 4">
          <a:extLst>
            <a:ext uri="{FF2B5EF4-FFF2-40B4-BE49-F238E27FC236}">
              <a16:creationId xmlns="" xmlns:a16="http://schemas.microsoft.com/office/drawing/2014/main" id="{00000000-0008-0000-0200-000081BE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850" name="Imagen 4">
          <a:extLst>
            <a:ext uri="{FF2B5EF4-FFF2-40B4-BE49-F238E27FC236}">
              <a16:creationId xmlns="" xmlns:a16="http://schemas.microsoft.com/office/drawing/2014/main" id="{00000000-0008-0000-0200-000082BE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851" name="Imagen 4">
          <a:extLst>
            <a:ext uri="{FF2B5EF4-FFF2-40B4-BE49-F238E27FC236}">
              <a16:creationId xmlns="" xmlns:a16="http://schemas.microsoft.com/office/drawing/2014/main" id="{00000000-0008-0000-0200-000083BE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852" name="Imagen 4">
          <a:extLst>
            <a:ext uri="{FF2B5EF4-FFF2-40B4-BE49-F238E27FC236}">
              <a16:creationId xmlns="" xmlns:a16="http://schemas.microsoft.com/office/drawing/2014/main" id="{00000000-0008-0000-0200-000084BE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853" name="Imagen 4">
          <a:extLst>
            <a:ext uri="{FF2B5EF4-FFF2-40B4-BE49-F238E27FC236}">
              <a16:creationId xmlns="" xmlns:a16="http://schemas.microsoft.com/office/drawing/2014/main" id="{00000000-0008-0000-0200-000085BE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854" name="Imagen 4">
          <a:extLst>
            <a:ext uri="{FF2B5EF4-FFF2-40B4-BE49-F238E27FC236}">
              <a16:creationId xmlns="" xmlns:a16="http://schemas.microsoft.com/office/drawing/2014/main" id="{00000000-0008-0000-0200-000086BE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855" name="Imagen 4">
          <a:extLst>
            <a:ext uri="{FF2B5EF4-FFF2-40B4-BE49-F238E27FC236}">
              <a16:creationId xmlns="" xmlns:a16="http://schemas.microsoft.com/office/drawing/2014/main" id="{00000000-0008-0000-0200-000087BE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856" name="Imagen 4">
          <a:extLst>
            <a:ext uri="{FF2B5EF4-FFF2-40B4-BE49-F238E27FC236}">
              <a16:creationId xmlns="" xmlns:a16="http://schemas.microsoft.com/office/drawing/2014/main" id="{00000000-0008-0000-0200-000088BE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857" name="Imagen 4">
          <a:extLst>
            <a:ext uri="{FF2B5EF4-FFF2-40B4-BE49-F238E27FC236}">
              <a16:creationId xmlns="" xmlns:a16="http://schemas.microsoft.com/office/drawing/2014/main" id="{00000000-0008-0000-0200-000089BE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858" name="Imagen 4">
          <a:extLst>
            <a:ext uri="{FF2B5EF4-FFF2-40B4-BE49-F238E27FC236}">
              <a16:creationId xmlns="" xmlns:a16="http://schemas.microsoft.com/office/drawing/2014/main" id="{00000000-0008-0000-0200-00008ABE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859" name="Imagen 4">
          <a:extLst>
            <a:ext uri="{FF2B5EF4-FFF2-40B4-BE49-F238E27FC236}">
              <a16:creationId xmlns="" xmlns:a16="http://schemas.microsoft.com/office/drawing/2014/main" id="{00000000-0008-0000-0200-00008BBE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860" name="Imagen 4">
          <a:extLst>
            <a:ext uri="{FF2B5EF4-FFF2-40B4-BE49-F238E27FC236}">
              <a16:creationId xmlns="" xmlns:a16="http://schemas.microsoft.com/office/drawing/2014/main" id="{00000000-0008-0000-0200-00008CBE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861" name="Imagen 4">
          <a:extLst>
            <a:ext uri="{FF2B5EF4-FFF2-40B4-BE49-F238E27FC236}">
              <a16:creationId xmlns="" xmlns:a16="http://schemas.microsoft.com/office/drawing/2014/main" id="{00000000-0008-0000-0200-00008DBE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862" name="Imagen 4">
          <a:extLst>
            <a:ext uri="{FF2B5EF4-FFF2-40B4-BE49-F238E27FC236}">
              <a16:creationId xmlns="" xmlns:a16="http://schemas.microsoft.com/office/drawing/2014/main" id="{00000000-0008-0000-0200-00008EBE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863" name="Imagen 4">
          <a:extLst>
            <a:ext uri="{FF2B5EF4-FFF2-40B4-BE49-F238E27FC236}">
              <a16:creationId xmlns="" xmlns:a16="http://schemas.microsoft.com/office/drawing/2014/main" id="{00000000-0008-0000-0200-00008FBE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864" name="Imagen 4">
          <a:extLst>
            <a:ext uri="{FF2B5EF4-FFF2-40B4-BE49-F238E27FC236}">
              <a16:creationId xmlns="" xmlns:a16="http://schemas.microsoft.com/office/drawing/2014/main" id="{00000000-0008-0000-0200-000090BE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865" name="Imagen 4">
          <a:extLst>
            <a:ext uri="{FF2B5EF4-FFF2-40B4-BE49-F238E27FC236}">
              <a16:creationId xmlns="" xmlns:a16="http://schemas.microsoft.com/office/drawing/2014/main" id="{00000000-0008-0000-0200-000091BE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866" name="Imagen 4">
          <a:extLst>
            <a:ext uri="{FF2B5EF4-FFF2-40B4-BE49-F238E27FC236}">
              <a16:creationId xmlns="" xmlns:a16="http://schemas.microsoft.com/office/drawing/2014/main" id="{00000000-0008-0000-0200-000092BE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867" name="Imagen 4">
          <a:extLst>
            <a:ext uri="{FF2B5EF4-FFF2-40B4-BE49-F238E27FC236}">
              <a16:creationId xmlns="" xmlns:a16="http://schemas.microsoft.com/office/drawing/2014/main" id="{00000000-0008-0000-0200-000093BE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868" name="Imagen 4">
          <a:extLst>
            <a:ext uri="{FF2B5EF4-FFF2-40B4-BE49-F238E27FC236}">
              <a16:creationId xmlns="" xmlns:a16="http://schemas.microsoft.com/office/drawing/2014/main" id="{00000000-0008-0000-0200-000094BE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869" name="Imagen 4">
          <a:extLst>
            <a:ext uri="{FF2B5EF4-FFF2-40B4-BE49-F238E27FC236}">
              <a16:creationId xmlns="" xmlns:a16="http://schemas.microsoft.com/office/drawing/2014/main" id="{00000000-0008-0000-0200-000095BE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870" name="Imagen 4">
          <a:extLst>
            <a:ext uri="{FF2B5EF4-FFF2-40B4-BE49-F238E27FC236}">
              <a16:creationId xmlns="" xmlns:a16="http://schemas.microsoft.com/office/drawing/2014/main" id="{00000000-0008-0000-0200-000096BE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871" name="Imagen 4">
          <a:extLst>
            <a:ext uri="{FF2B5EF4-FFF2-40B4-BE49-F238E27FC236}">
              <a16:creationId xmlns="" xmlns:a16="http://schemas.microsoft.com/office/drawing/2014/main" id="{00000000-0008-0000-0200-000097BE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872" name="Imagen 4">
          <a:extLst>
            <a:ext uri="{FF2B5EF4-FFF2-40B4-BE49-F238E27FC236}">
              <a16:creationId xmlns="" xmlns:a16="http://schemas.microsoft.com/office/drawing/2014/main" id="{00000000-0008-0000-0200-000098BE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873" name="Imagen 4">
          <a:extLst>
            <a:ext uri="{FF2B5EF4-FFF2-40B4-BE49-F238E27FC236}">
              <a16:creationId xmlns="" xmlns:a16="http://schemas.microsoft.com/office/drawing/2014/main" id="{00000000-0008-0000-0200-000099BE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874" name="Imagen 4">
          <a:extLst>
            <a:ext uri="{FF2B5EF4-FFF2-40B4-BE49-F238E27FC236}">
              <a16:creationId xmlns="" xmlns:a16="http://schemas.microsoft.com/office/drawing/2014/main" id="{00000000-0008-0000-0200-00009ABE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875" name="Imagen 4">
          <a:extLst>
            <a:ext uri="{FF2B5EF4-FFF2-40B4-BE49-F238E27FC236}">
              <a16:creationId xmlns="" xmlns:a16="http://schemas.microsoft.com/office/drawing/2014/main" id="{00000000-0008-0000-0200-00009BBE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876" name="Imagen 4">
          <a:extLst>
            <a:ext uri="{FF2B5EF4-FFF2-40B4-BE49-F238E27FC236}">
              <a16:creationId xmlns="" xmlns:a16="http://schemas.microsoft.com/office/drawing/2014/main" id="{00000000-0008-0000-0200-00009CBE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877" name="Imagen 4">
          <a:extLst>
            <a:ext uri="{FF2B5EF4-FFF2-40B4-BE49-F238E27FC236}">
              <a16:creationId xmlns="" xmlns:a16="http://schemas.microsoft.com/office/drawing/2014/main" id="{00000000-0008-0000-0200-00009DBE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878" name="Imagen 4">
          <a:extLst>
            <a:ext uri="{FF2B5EF4-FFF2-40B4-BE49-F238E27FC236}">
              <a16:creationId xmlns="" xmlns:a16="http://schemas.microsoft.com/office/drawing/2014/main" id="{00000000-0008-0000-0200-00009EBE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879" name="Imagen 4">
          <a:extLst>
            <a:ext uri="{FF2B5EF4-FFF2-40B4-BE49-F238E27FC236}">
              <a16:creationId xmlns="" xmlns:a16="http://schemas.microsoft.com/office/drawing/2014/main" id="{00000000-0008-0000-0200-00009FBE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880" name="Imagen 4">
          <a:extLst>
            <a:ext uri="{FF2B5EF4-FFF2-40B4-BE49-F238E27FC236}">
              <a16:creationId xmlns="" xmlns:a16="http://schemas.microsoft.com/office/drawing/2014/main" id="{00000000-0008-0000-0200-0000A0BE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881" name="Imagen 4">
          <a:extLst>
            <a:ext uri="{FF2B5EF4-FFF2-40B4-BE49-F238E27FC236}">
              <a16:creationId xmlns="" xmlns:a16="http://schemas.microsoft.com/office/drawing/2014/main" id="{00000000-0008-0000-0200-0000A1BE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882" name="Imagen 4">
          <a:extLst>
            <a:ext uri="{FF2B5EF4-FFF2-40B4-BE49-F238E27FC236}">
              <a16:creationId xmlns="" xmlns:a16="http://schemas.microsoft.com/office/drawing/2014/main" id="{00000000-0008-0000-0200-0000A2BE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883" name="Imagen 4">
          <a:extLst>
            <a:ext uri="{FF2B5EF4-FFF2-40B4-BE49-F238E27FC236}">
              <a16:creationId xmlns="" xmlns:a16="http://schemas.microsoft.com/office/drawing/2014/main" id="{00000000-0008-0000-0200-0000A3BE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884" name="Imagen 4">
          <a:extLst>
            <a:ext uri="{FF2B5EF4-FFF2-40B4-BE49-F238E27FC236}">
              <a16:creationId xmlns="" xmlns:a16="http://schemas.microsoft.com/office/drawing/2014/main" id="{00000000-0008-0000-0200-0000A4BE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885" name="Imagen 4">
          <a:extLst>
            <a:ext uri="{FF2B5EF4-FFF2-40B4-BE49-F238E27FC236}">
              <a16:creationId xmlns="" xmlns:a16="http://schemas.microsoft.com/office/drawing/2014/main" id="{00000000-0008-0000-0200-0000A5BE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886" name="Imagen 4">
          <a:extLst>
            <a:ext uri="{FF2B5EF4-FFF2-40B4-BE49-F238E27FC236}">
              <a16:creationId xmlns="" xmlns:a16="http://schemas.microsoft.com/office/drawing/2014/main" id="{00000000-0008-0000-0200-0000A6BE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887" name="Imagen 4">
          <a:extLst>
            <a:ext uri="{FF2B5EF4-FFF2-40B4-BE49-F238E27FC236}">
              <a16:creationId xmlns="" xmlns:a16="http://schemas.microsoft.com/office/drawing/2014/main" id="{00000000-0008-0000-0200-0000A7BE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888" name="Imagen 4">
          <a:extLst>
            <a:ext uri="{FF2B5EF4-FFF2-40B4-BE49-F238E27FC236}">
              <a16:creationId xmlns="" xmlns:a16="http://schemas.microsoft.com/office/drawing/2014/main" id="{00000000-0008-0000-0200-0000A8BE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889" name="Imagen 4">
          <a:extLst>
            <a:ext uri="{FF2B5EF4-FFF2-40B4-BE49-F238E27FC236}">
              <a16:creationId xmlns="" xmlns:a16="http://schemas.microsoft.com/office/drawing/2014/main" id="{00000000-0008-0000-0200-0000A9BE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890" name="Imagen 4">
          <a:extLst>
            <a:ext uri="{FF2B5EF4-FFF2-40B4-BE49-F238E27FC236}">
              <a16:creationId xmlns="" xmlns:a16="http://schemas.microsoft.com/office/drawing/2014/main" id="{00000000-0008-0000-0200-0000AABE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891" name="Imagen 4">
          <a:extLst>
            <a:ext uri="{FF2B5EF4-FFF2-40B4-BE49-F238E27FC236}">
              <a16:creationId xmlns="" xmlns:a16="http://schemas.microsoft.com/office/drawing/2014/main" id="{00000000-0008-0000-0200-0000ABBE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892" name="Imagen 4">
          <a:extLst>
            <a:ext uri="{FF2B5EF4-FFF2-40B4-BE49-F238E27FC236}">
              <a16:creationId xmlns="" xmlns:a16="http://schemas.microsoft.com/office/drawing/2014/main" id="{00000000-0008-0000-0200-0000ACBE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893" name="Imagen 4">
          <a:extLst>
            <a:ext uri="{FF2B5EF4-FFF2-40B4-BE49-F238E27FC236}">
              <a16:creationId xmlns="" xmlns:a16="http://schemas.microsoft.com/office/drawing/2014/main" id="{00000000-0008-0000-0200-0000ADBE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894" name="Imagen 4">
          <a:extLst>
            <a:ext uri="{FF2B5EF4-FFF2-40B4-BE49-F238E27FC236}">
              <a16:creationId xmlns="" xmlns:a16="http://schemas.microsoft.com/office/drawing/2014/main" id="{00000000-0008-0000-0200-0000AEBE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895" name="Imagen 4">
          <a:extLst>
            <a:ext uri="{FF2B5EF4-FFF2-40B4-BE49-F238E27FC236}">
              <a16:creationId xmlns="" xmlns:a16="http://schemas.microsoft.com/office/drawing/2014/main" id="{00000000-0008-0000-0200-0000AFBE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896" name="Imagen 4">
          <a:extLst>
            <a:ext uri="{FF2B5EF4-FFF2-40B4-BE49-F238E27FC236}">
              <a16:creationId xmlns="" xmlns:a16="http://schemas.microsoft.com/office/drawing/2014/main" id="{00000000-0008-0000-0200-0000B0BE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897" name="Imagen 4">
          <a:extLst>
            <a:ext uri="{FF2B5EF4-FFF2-40B4-BE49-F238E27FC236}">
              <a16:creationId xmlns="" xmlns:a16="http://schemas.microsoft.com/office/drawing/2014/main" id="{00000000-0008-0000-0200-0000B1BE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898" name="Imagen 4">
          <a:extLst>
            <a:ext uri="{FF2B5EF4-FFF2-40B4-BE49-F238E27FC236}">
              <a16:creationId xmlns="" xmlns:a16="http://schemas.microsoft.com/office/drawing/2014/main" id="{00000000-0008-0000-0200-0000B2BE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899" name="Imagen 4">
          <a:extLst>
            <a:ext uri="{FF2B5EF4-FFF2-40B4-BE49-F238E27FC236}">
              <a16:creationId xmlns="" xmlns:a16="http://schemas.microsoft.com/office/drawing/2014/main" id="{00000000-0008-0000-0200-0000B3BE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900" name="Imagen 4">
          <a:extLst>
            <a:ext uri="{FF2B5EF4-FFF2-40B4-BE49-F238E27FC236}">
              <a16:creationId xmlns="" xmlns:a16="http://schemas.microsoft.com/office/drawing/2014/main" id="{00000000-0008-0000-0200-0000B4BE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901" name="Imagen 4">
          <a:extLst>
            <a:ext uri="{FF2B5EF4-FFF2-40B4-BE49-F238E27FC236}">
              <a16:creationId xmlns="" xmlns:a16="http://schemas.microsoft.com/office/drawing/2014/main" id="{00000000-0008-0000-0200-0000B5BE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902" name="Imagen 4">
          <a:extLst>
            <a:ext uri="{FF2B5EF4-FFF2-40B4-BE49-F238E27FC236}">
              <a16:creationId xmlns="" xmlns:a16="http://schemas.microsoft.com/office/drawing/2014/main" id="{00000000-0008-0000-0200-0000B6BE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903" name="Imagen 4">
          <a:extLst>
            <a:ext uri="{FF2B5EF4-FFF2-40B4-BE49-F238E27FC236}">
              <a16:creationId xmlns="" xmlns:a16="http://schemas.microsoft.com/office/drawing/2014/main" id="{00000000-0008-0000-0200-0000B7BE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904" name="Imagen 4">
          <a:extLst>
            <a:ext uri="{FF2B5EF4-FFF2-40B4-BE49-F238E27FC236}">
              <a16:creationId xmlns="" xmlns:a16="http://schemas.microsoft.com/office/drawing/2014/main" id="{00000000-0008-0000-0200-0000B8BE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905" name="Imagen 4">
          <a:extLst>
            <a:ext uri="{FF2B5EF4-FFF2-40B4-BE49-F238E27FC236}">
              <a16:creationId xmlns="" xmlns:a16="http://schemas.microsoft.com/office/drawing/2014/main" id="{00000000-0008-0000-0200-0000B9BE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906" name="Imagen 4">
          <a:extLst>
            <a:ext uri="{FF2B5EF4-FFF2-40B4-BE49-F238E27FC236}">
              <a16:creationId xmlns="" xmlns:a16="http://schemas.microsoft.com/office/drawing/2014/main" id="{00000000-0008-0000-0200-0000BABE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907" name="Imagen 4">
          <a:extLst>
            <a:ext uri="{FF2B5EF4-FFF2-40B4-BE49-F238E27FC236}">
              <a16:creationId xmlns="" xmlns:a16="http://schemas.microsoft.com/office/drawing/2014/main" id="{00000000-0008-0000-0200-0000BBBE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908" name="Imagen 4">
          <a:extLst>
            <a:ext uri="{FF2B5EF4-FFF2-40B4-BE49-F238E27FC236}">
              <a16:creationId xmlns="" xmlns:a16="http://schemas.microsoft.com/office/drawing/2014/main" id="{00000000-0008-0000-0200-0000BCBE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909" name="Imagen 4">
          <a:extLst>
            <a:ext uri="{FF2B5EF4-FFF2-40B4-BE49-F238E27FC236}">
              <a16:creationId xmlns="" xmlns:a16="http://schemas.microsoft.com/office/drawing/2014/main" id="{00000000-0008-0000-0200-0000BDBE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910" name="Imagen 4">
          <a:extLst>
            <a:ext uri="{FF2B5EF4-FFF2-40B4-BE49-F238E27FC236}">
              <a16:creationId xmlns="" xmlns:a16="http://schemas.microsoft.com/office/drawing/2014/main" id="{00000000-0008-0000-0200-0000BEBE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911" name="Imagen 4">
          <a:extLst>
            <a:ext uri="{FF2B5EF4-FFF2-40B4-BE49-F238E27FC236}">
              <a16:creationId xmlns="" xmlns:a16="http://schemas.microsoft.com/office/drawing/2014/main" id="{00000000-0008-0000-0200-0000BFBE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912" name="Imagen 4">
          <a:extLst>
            <a:ext uri="{FF2B5EF4-FFF2-40B4-BE49-F238E27FC236}">
              <a16:creationId xmlns="" xmlns:a16="http://schemas.microsoft.com/office/drawing/2014/main" id="{00000000-0008-0000-0200-0000C0BE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913" name="Imagen 4">
          <a:extLst>
            <a:ext uri="{FF2B5EF4-FFF2-40B4-BE49-F238E27FC236}">
              <a16:creationId xmlns="" xmlns:a16="http://schemas.microsoft.com/office/drawing/2014/main" id="{00000000-0008-0000-0200-0000C1BE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914" name="Imagen 4">
          <a:extLst>
            <a:ext uri="{FF2B5EF4-FFF2-40B4-BE49-F238E27FC236}">
              <a16:creationId xmlns="" xmlns:a16="http://schemas.microsoft.com/office/drawing/2014/main" id="{00000000-0008-0000-0200-0000C2BE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915" name="Imagen 4">
          <a:extLst>
            <a:ext uri="{FF2B5EF4-FFF2-40B4-BE49-F238E27FC236}">
              <a16:creationId xmlns="" xmlns:a16="http://schemas.microsoft.com/office/drawing/2014/main" id="{00000000-0008-0000-0200-0000C3BE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916" name="Imagen 4">
          <a:extLst>
            <a:ext uri="{FF2B5EF4-FFF2-40B4-BE49-F238E27FC236}">
              <a16:creationId xmlns="" xmlns:a16="http://schemas.microsoft.com/office/drawing/2014/main" id="{00000000-0008-0000-0200-0000C4BE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917" name="Imagen 4">
          <a:extLst>
            <a:ext uri="{FF2B5EF4-FFF2-40B4-BE49-F238E27FC236}">
              <a16:creationId xmlns="" xmlns:a16="http://schemas.microsoft.com/office/drawing/2014/main" id="{00000000-0008-0000-0200-0000C5BE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918" name="Imagen 4">
          <a:extLst>
            <a:ext uri="{FF2B5EF4-FFF2-40B4-BE49-F238E27FC236}">
              <a16:creationId xmlns="" xmlns:a16="http://schemas.microsoft.com/office/drawing/2014/main" id="{00000000-0008-0000-0200-0000C6BE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919" name="Imagen 4">
          <a:extLst>
            <a:ext uri="{FF2B5EF4-FFF2-40B4-BE49-F238E27FC236}">
              <a16:creationId xmlns="" xmlns:a16="http://schemas.microsoft.com/office/drawing/2014/main" id="{00000000-0008-0000-0200-0000C7BE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920" name="Imagen 4">
          <a:extLst>
            <a:ext uri="{FF2B5EF4-FFF2-40B4-BE49-F238E27FC236}">
              <a16:creationId xmlns="" xmlns:a16="http://schemas.microsoft.com/office/drawing/2014/main" id="{00000000-0008-0000-0200-0000C8BE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921" name="Imagen 4">
          <a:extLst>
            <a:ext uri="{FF2B5EF4-FFF2-40B4-BE49-F238E27FC236}">
              <a16:creationId xmlns="" xmlns:a16="http://schemas.microsoft.com/office/drawing/2014/main" id="{00000000-0008-0000-0200-0000C9BE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922" name="Imagen 4">
          <a:extLst>
            <a:ext uri="{FF2B5EF4-FFF2-40B4-BE49-F238E27FC236}">
              <a16:creationId xmlns="" xmlns:a16="http://schemas.microsoft.com/office/drawing/2014/main" id="{00000000-0008-0000-0200-0000CABE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923" name="Imagen 4">
          <a:extLst>
            <a:ext uri="{FF2B5EF4-FFF2-40B4-BE49-F238E27FC236}">
              <a16:creationId xmlns="" xmlns:a16="http://schemas.microsoft.com/office/drawing/2014/main" id="{00000000-0008-0000-0200-0000CBBE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924" name="Imagen 4">
          <a:extLst>
            <a:ext uri="{FF2B5EF4-FFF2-40B4-BE49-F238E27FC236}">
              <a16:creationId xmlns="" xmlns:a16="http://schemas.microsoft.com/office/drawing/2014/main" id="{00000000-0008-0000-0200-0000CCBE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925" name="Imagen 4">
          <a:extLst>
            <a:ext uri="{FF2B5EF4-FFF2-40B4-BE49-F238E27FC236}">
              <a16:creationId xmlns="" xmlns:a16="http://schemas.microsoft.com/office/drawing/2014/main" id="{00000000-0008-0000-0200-0000CDBE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926" name="Imagen 4">
          <a:extLst>
            <a:ext uri="{FF2B5EF4-FFF2-40B4-BE49-F238E27FC236}">
              <a16:creationId xmlns="" xmlns:a16="http://schemas.microsoft.com/office/drawing/2014/main" id="{00000000-0008-0000-0200-0000CEBE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927" name="Imagen 4">
          <a:extLst>
            <a:ext uri="{FF2B5EF4-FFF2-40B4-BE49-F238E27FC236}">
              <a16:creationId xmlns="" xmlns:a16="http://schemas.microsoft.com/office/drawing/2014/main" id="{00000000-0008-0000-0200-0000CFBE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928" name="Imagen 4">
          <a:extLst>
            <a:ext uri="{FF2B5EF4-FFF2-40B4-BE49-F238E27FC236}">
              <a16:creationId xmlns="" xmlns:a16="http://schemas.microsoft.com/office/drawing/2014/main" id="{00000000-0008-0000-0200-0000D0BE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929" name="Imagen 4">
          <a:extLst>
            <a:ext uri="{FF2B5EF4-FFF2-40B4-BE49-F238E27FC236}">
              <a16:creationId xmlns="" xmlns:a16="http://schemas.microsoft.com/office/drawing/2014/main" id="{00000000-0008-0000-0200-0000D1BE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930" name="Imagen 4">
          <a:extLst>
            <a:ext uri="{FF2B5EF4-FFF2-40B4-BE49-F238E27FC236}">
              <a16:creationId xmlns="" xmlns:a16="http://schemas.microsoft.com/office/drawing/2014/main" id="{00000000-0008-0000-0200-0000D2BE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931" name="Imagen 4">
          <a:extLst>
            <a:ext uri="{FF2B5EF4-FFF2-40B4-BE49-F238E27FC236}">
              <a16:creationId xmlns="" xmlns:a16="http://schemas.microsoft.com/office/drawing/2014/main" id="{00000000-0008-0000-0200-0000D3BE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932" name="Imagen 4">
          <a:extLst>
            <a:ext uri="{FF2B5EF4-FFF2-40B4-BE49-F238E27FC236}">
              <a16:creationId xmlns="" xmlns:a16="http://schemas.microsoft.com/office/drawing/2014/main" id="{00000000-0008-0000-0200-0000D4BE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933" name="Imagen 4">
          <a:extLst>
            <a:ext uri="{FF2B5EF4-FFF2-40B4-BE49-F238E27FC236}">
              <a16:creationId xmlns="" xmlns:a16="http://schemas.microsoft.com/office/drawing/2014/main" id="{00000000-0008-0000-0200-0000D5BE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934" name="Imagen 4">
          <a:extLst>
            <a:ext uri="{FF2B5EF4-FFF2-40B4-BE49-F238E27FC236}">
              <a16:creationId xmlns="" xmlns:a16="http://schemas.microsoft.com/office/drawing/2014/main" id="{00000000-0008-0000-0200-0000D6BE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935" name="Imagen 4">
          <a:extLst>
            <a:ext uri="{FF2B5EF4-FFF2-40B4-BE49-F238E27FC236}">
              <a16:creationId xmlns="" xmlns:a16="http://schemas.microsoft.com/office/drawing/2014/main" id="{00000000-0008-0000-0200-0000D7BE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936" name="Imagen 4">
          <a:extLst>
            <a:ext uri="{FF2B5EF4-FFF2-40B4-BE49-F238E27FC236}">
              <a16:creationId xmlns="" xmlns:a16="http://schemas.microsoft.com/office/drawing/2014/main" id="{00000000-0008-0000-0200-0000D8BE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937" name="Imagen 4">
          <a:extLst>
            <a:ext uri="{FF2B5EF4-FFF2-40B4-BE49-F238E27FC236}">
              <a16:creationId xmlns="" xmlns:a16="http://schemas.microsoft.com/office/drawing/2014/main" id="{00000000-0008-0000-0200-0000D9BE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938" name="Imagen 4">
          <a:extLst>
            <a:ext uri="{FF2B5EF4-FFF2-40B4-BE49-F238E27FC236}">
              <a16:creationId xmlns="" xmlns:a16="http://schemas.microsoft.com/office/drawing/2014/main" id="{00000000-0008-0000-0200-0000DABE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939" name="Imagen 4">
          <a:extLst>
            <a:ext uri="{FF2B5EF4-FFF2-40B4-BE49-F238E27FC236}">
              <a16:creationId xmlns="" xmlns:a16="http://schemas.microsoft.com/office/drawing/2014/main" id="{00000000-0008-0000-0200-0000DBBE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800100</xdr:colOff>
      <xdr:row>2</xdr:row>
      <xdr:rowOff>66675</xdr:rowOff>
    </xdr:from>
    <xdr:to>
      <xdr:col>19</xdr:col>
      <xdr:colOff>952500</xdr:colOff>
      <xdr:row>5</xdr:row>
      <xdr:rowOff>161925</xdr:rowOff>
    </xdr:to>
    <xdr:pic>
      <xdr:nvPicPr>
        <xdr:cNvPr id="2014940" name="Imagen 4">
          <a:extLst>
            <a:ext uri="{FF2B5EF4-FFF2-40B4-BE49-F238E27FC236}">
              <a16:creationId xmlns="" xmlns:a16="http://schemas.microsoft.com/office/drawing/2014/main" id="{00000000-0008-0000-0200-0000DCBE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447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2505075</xdr:colOff>
      <xdr:row>1</xdr:row>
      <xdr:rowOff>76200</xdr:rowOff>
    </xdr:from>
    <xdr:to>
      <xdr:col>37</xdr:col>
      <xdr:colOff>504825</xdr:colOff>
      <xdr:row>4</xdr:row>
      <xdr:rowOff>133350</xdr:rowOff>
    </xdr:to>
    <xdr:pic>
      <xdr:nvPicPr>
        <xdr:cNvPr id="2014941" name="870 Imagen" descr="C:\Users\pc\Desktop\Logo2.png">
          <a:extLst>
            <a:ext uri="{FF2B5EF4-FFF2-40B4-BE49-F238E27FC236}">
              <a16:creationId xmlns="" xmlns:a16="http://schemas.microsoft.com/office/drawing/2014/main" id="{00000000-0008-0000-0200-0000DDBE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01275" y="266700"/>
          <a:ext cx="277177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</xdr:colOff>
      <xdr:row>1</xdr:row>
      <xdr:rowOff>0</xdr:rowOff>
    </xdr:from>
    <xdr:to>
      <xdr:col>7</xdr:col>
      <xdr:colOff>0</xdr:colOff>
      <xdr:row>5</xdr:row>
      <xdr:rowOff>161925</xdr:rowOff>
    </xdr:to>
    <xdr:pic>
      <xdr:nvPicPr>
        <xdr:cNvPr id="2014942" name="14 Imagen" descr="C:\Users\Sr. Reyes\Desktop\LOGO NUEVO SRSM\timbrado_Metropolitano.png">
          <a:extLst>
            <a:ext uri="{FF2B5EF4-FFF2-40B4-BE49-F238E27FC236}">
              <a16:creationId xmlns="" xmlns:a16="http://schemas.microsoft.com/office/drawing/2014/main" id="{00000000-0008-0000-0200-0000DEBE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r="44281" b="83838"/>
        <a:stretch>
          <a:fillRect/>
        </a:stretch>
      </xdr:blipFill>
      <xdr:spPr bwMode="auto">
        <a:xfrm>
          <a:off x="9525" y="190500"/>
          <a:ext cx="4381500" cy="98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800100</xdr:colOff>
      <xdr:row>0</xdr:row>
      <xdr:rowOff>66675</xdr:rowOff>
    </xdr:from>
    <xdr:to>
      <xdr:col>18</xdr:col>
      <xdr:colOff>952500</xdr:colOff>
      <xdr:row>3</xdr:row>
      <xdr:rowOff>161925</xdr:rowOff>
    </xdr:to>
    <xdr:pic>
      <xdr:nvPicPr>
        <xdr:cNvPr id="1978786" name="Imagen 4">
          <a:extLst>
            <a:ext uri="{FF2B5EF4-FFF2-40B4-BE49-F238E27FC236}">
              <a16:creationId xmlns="" xmlns:a16="http://schemas.microsoft.com/office/drawing/2014/main" id="{00000000-0008-0000-1200-0000A231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25050" y="66675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323850</xdr:colOff>
          <xdr:row>1</xdr:row>
          <xdr:rowOff>152400</xdr:rowOff>
        </xdr:from>
        <xdr:to>
          <xdr:col>36</xdr:col>
          <xdr:colOff>47625</xdr:colOff>
          <xdr:row>3</xdr:row>
          <xdr:rowOff>0</xdr:rowOff>
        </xdr:to>
        <xdr:sp macro="" textlink="">
          <xdr:nvSpPr>
            <xdr:cNvPr id="428033" name="Object 1" hidden="1">
              <a:extLst>
                <a:ext uri="{63B3BB69-23CF-44E3-9099-C40C66FF867C}">
                  <a14:compatExt spid="_x0000_s428033"/>
                </a:ext>
                <a:ext uri="{FF2B5EF4-FFF2-40B4-BE49-F238E27FC236}">
                  <a16:creationId xmlns="" xmlns:a16="http://schemas.microsoft.com/office/drawing/2014/main" id="{00000000-0008-0000-1200-0000018806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FFFFFF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>
    <xdr:from>
      <xdr:col>9</xdr:col>
      <xdr:colOff>85725</xdr:colOff>
      <xdr:row>0</xdr:row>
      <xdr:rowOff>0</xdr:rowOff>
    </xdr:from>
    <xdr:to>
      <xdr:col>9</xdr:col>
      <xdr:colOff>1285875</xdr:colOff>
      <xdr:row>1</xdr:row>
      <xdr:rowOff>114300</xdr:rowOff>
    </xdr:to>
    <xdr:pic>
      <xdr:nvPicPr>
        <xdr:cNvPr id="1978787" name="3 Imagen" descr="http://www.servicionacionaldesalud.net/wp-content/uploads/2016/03/logo-1.png">
          <a:extLst>
            <a:ext uri="{FF2B5EF4-FFF2-40B4-BE49-F238E27FC236}">
              <a16:creationId xmlns="" xmlns:a16="http://schemas.microsoft.com/office/drawing/2014/main" id="{00000000-0008-0000-1200-0000A331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01075" y="0"/>
          <a:ext cx="12001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1</xdr:col>
      <xdr:colOff>819150</xdr:colOff>
      <xdr:row>2</xdr:row>
      <xdr:rowOff>171450</xdr:rowOff>
    </xdr:to>
    <xdr:pic>
      <xdr:nvPicPr>
        <xdr:cNvPr id="1978788" name="Imagen 4">
          <a:extLst>
            <a:ext uri="{FF2B5EF4-FFF2-40B4-BE49-F238E27FC236}">
              <a16:creationId xmlns="" xmlns:a16="http://schemas.microsoft.com/office/drawing/2014/main" id="{00000000-0008-0000-1200-0000A431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7632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381000</xdr:colOff>
      <xdr:row>2</xdr:row>
      <xdr:rowOff>9525</xdr:rowOff>
    </xdr:from>
    <xdr:to>
      <xdr:col>21</xdr:col>
      <xdr:colOff>628650</xdr:colOff>
      <xdr:row>5</xdr:row>
      <xdr:rowOff>76200</xdr:rowOff>
    </xdr:to>
    <xdr:pic>
      <xdr:nvPicPr>
        <xdr:cNvPr id="1831718" name="2 Imagen" descr="LOGOS-DOS (1)">
          <a:extLst>
            <a:ext uri="{FF2B5EF4-FFF2-40B4-BE49-F238E27FC236}">
              <a16:creationId xmlns="" xmlns:a16="http://schemas.microsoft.com/office/drawing/2014/main" id="{00000000-0008-0000-1300-000026F31B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96725" y="57150"/>
          <a:ext cx="1381125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38100</xdr:colOff>
      <xdr:row>0</xdr:row>
      <xdr:rowOff>9525</xdr:rowOff>
    </xdr:from>
    <xdr:to>
      <xdr:col>9</xdr:col>
      <xdr:colOff>533400</xdr:colOff>
      <xdr:row>5</xdr:row>
      <xdr:rowOff>152400</xdr:rowOff>
    </xdr:to>
    <xdr:pic>
      <xdr:nvPicPr>
        <xdr:cNvPr id="1831719" name="Imagen 4">
          <a:extLst>
            <a:ext uri="{FF2B5EF4-FFF2-40B4-BE49-F238E27FC236}">
              <a16:creationId xmlns="" xmlns:a16="http://schemas.microsoft.com/office/drawing/2014/main" id="{00000000-0008-0000-1300-000027F31B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9525"/>
          <a:ext cx="895350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381000</xdr:colOff>
      <xdr:row>2</xdr:row>
      <xdr:rowOff>9525</xdr:rowOff>
    </xdr:from>
    <xdr:to>
      <xdr:col>21</xdr:col>
      <xdr:colOff>628650</xdr:colOff>
      <xdr:row>5</xdr:row>
      <xdr:rowOff>76200</xdr:rowOff>
    </xdr:to>
    <xdr:pic>
      <xdr:nvPicPr>
        <xdr:cNvPr id="1831720" name="2 Imagen" descr="LOGOS-DOS (1)">
          <a:extLst>
            <a:ext uri="{FF2B5EF4-FFF2-40B4-BE49-F238E27FC236}">
              <a16:creationId xmlns="" xmlns:a16="http://schemas.microsoft.com/office/drawing/2014/main" id="{00000000-0008-0000-1300-000028F31B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96725" y="57150"/>
          <a:ext cx="1381125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123825</xdr:colOff>
      <xdr:row>0</xdr:row>
      <xdr:rowOff>19050</xdr:rowOff>
    </xdr:from>
    <xdr:to>
      <xdr:col>20</xdr:col>
      <xdr:colOff>1019175</xdr:colOff>
      <xdr:row>5</xdr:row>
      <xdr:rowOff>161925</xdr:rowOff>
    </xdr:to>
    <xdr:pic>
      <xdr:nvPicPr>
        <xdr:cNvPr id="1953988" name="Imagen 4">
          <a:extLst>
            <a:ext uri="{FF2B5EF4-FFF2-40B4-BE49-F238E27FC236}">
              <a16:creationId xmlns="" xmlns:a16="http://schemas.microsoft.com/office/drawing/2014/main" id="{00000000-0008-0000-1600-0000C4D01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01550" y="19050"/>
          <a:ext cx="895350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266700</xdr:colOff>
      <xdr:row>2</xdr:row>
      <xdr:rowOff>28575</xdr:rowOff>
    </xdr:from>
    <xdr:to>
      <xdr:col>8</xdr:col>
      <xdr:colOff>1247775</xdr:colOff>
      <xdr:row>5</xdr:row>
      <xdr:rowOff>95250</xdr:rowOff>
    </xdr:to>
    <xdr:pic>
      <xdr:nvPicPr>
        <xdr:cNvPr id="1953989" name="2 Imagen" descr="LOGOS-DOS (1)">
          <a:extLst>
            <a:ext uri="{FF2B5EF4-FFF2-40B4-BE49-F238E27FC236}">
              <a16:creationId xmlns="" xmlns:a16="http://schemas.microsoft.com/office/drawing/2014/main" id="{00000000-0008-0000-1600-0000C5D01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76200"/>
          <a:ext cx="1381125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19050</xdr:rowOff>
    </xdr:from>
    <xdr:to>
      <xdr:col>1</xdr:col>
      <xdr:colOff>990600</xdr:colOff>
      <xdr:row>5</xdr:row>
      <xdr:rowOff>0</xdr:rowOff>
    </xdr:to>
    <xdr:pic>
      <xdr:nvPicPr>
        <xdr:cNvPr id="1993996" name="Imagen 4">
          <a:extLst>
            <a:ext uri="{FF2B5EF4-FFF2-40B4-BE49-F238E27FC236}">
              <a16:creationId xmlns="" xmlns:a16="http://schemas.microsoft.com/office/drawing/2014/main" id="{00000000-0008-0000-1900-00000C6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6675"/>
          <a:ext cx="124777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19</xdr:col>
      <xdr:colOff>381000</xdr:colOff>
      <xdr:row>2</xdr:row>
      <xdr:rowOff>9525</xdr:rowOff>
    </xdr:from>
    <xdr:to>
      <xdr:col>20</xdr:col>
      <xdr:colOff>628650</xdr:colOff>
      <xdr:row>5</xdr:row>
      <xdr:rowOff>76200</xdr:rowOff>
    </xdr:to>
    <xdr:pic>
      <xdr:nvPicPr>
        <xdr:cNvPr id="1993997" name="2 Imagen" descr="LOGOS-DOS (1)">
          <a:extLst>
            <a:ext uri="{FF2B5EF4-FFF2-40B4-BE49-F238E27FC236}">
              <a16:creationId xmlns="" xmlns:a16="http://schemas.microsoft.com/office/drawing/2014/main" id="{00000000-0008-0000-1900-00000D6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82850" y="57150"/>
          <a:ext cx="1428750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2</xdr:row>
      <xdr:rowOff>19050</xdr:rowOff>
    </xdr:from>
    <xdr:to>
      <xdr:col>1</xdr:col>
      <xdr:colOff>990600</xdr:colOff>
      <xdr:row>5</xdr:row>
      <xdr:rowOff>0</xdr:rowOff>
    </xdr:to>
    <xdr:pic>
      <xdr:nvPicPr>
        <xdr:cNvPr id="1993998" name="Imagen 4">
          <a:extLst>
            <a:ext uri="{FF2B5EF4-FFF2-40B4-BE49-F238E27FC236}">
              <a16:creationId xmlns="" xmlns:a16="http://schemas.microsoft.com/office/drawing/2014/main" id="{00000000-0008-0000-1900-00000E6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6675"/>
          <a:ext cx="124777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19</xdr:col>
      <xdr:colOff>381000</xdr:colOff>
      <xdr:row>2</xdr:row>
      <xdr:rowOff>9525</xdr:rowOff>
    </xdr:from>
    <xdr:to>
      <xdr:col>20</xdr:col>
      <xdr:colOff>628650</xdr:colOff>
      <xdr:row>5</xdr:row>
      <xdr:rowOff>76200</xdr:rowOff>
    </xdr:to>
    <xdr:pic>
      <xdr:nvPicPr>
        <xdr:cNvPr id="1993999" name="2 Imagen" descr="LOGOS-DOS (1)">
          <a:extLst>
            <a:ext uri="{FF2B5EF4-FFF2-40B4-BE49-F238E27FC236}">
              <a16:creationId xmlns="" xmlns:a16="http://schemas.microsoft.com/office/drawing/2014/main" id="{00000000-0008-0000-1900-00000F6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82850" y="57150"/>
          <a:ext cx="1428750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2</xdr:row>
      <xdr:rowOff>19050</xdr:rowOff>
    </xdr:from>
    <xdr:to>
      <xdr:col>1</xdr:col>
      <xdr:colOff>990600</xdr:colOff>
      <xdr:row>5</xdr:row>
      <xdr:rowOff>0</xdr:rowOff>
    </xdr:to>
    <xdr:pic>
      <xdr:nvPicPr>
        <xdr:cNvPr id="1994000" name="Imagen 4">
          <a:extLst>
            <a:ext uri="{FF2B5EF4-FFF2-40B4-BE49-F238E27FC236}">
              <a16:creationId xmlns="" xmlns:a16="http://schemas.microsoft.com/office/drawing/2014/main" id="{00000000-0008-0000-1900-0000106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6675"/>
          <a:ext cx="124777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19</xdr:col>
      <xdr:colOff>381000</xdr:colOff>
      <xdr:row>2</xdr:row>
      <xdr:rowOff>9525</xdr:rowOff>
    </xdr:from>
    <xdr:to>
      <xdr:col>20</xdr:col>
      <xdr:colOff>628650</xdr:colOff>
      <xdr:row>5</xdr:row>
      <xdr:rowOff>76200</xdr:rowOff>
    </xdr:to>
    <xdr:pic>
      <xdr:nvPicPr>
        <xdr:cNvPr id="1994001" name="2 Imagen" descr="LOGOS-DOS (1)">
          <a:extLst>
            <a:ext uri="{FF2B5EF4-FFF2-40B4-BE49-F238E27FC236}">
              <a16:creationId xmlns="" xmlns:a16="http://schemas.microsoft.com/office/drawing/2014/main" id="{00000000-0008-0000-1900-0000116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82850" y="57150"/>
          <a:ext cx="1428750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2</xdr:row>
      <xdr:rowOff>19050</xdr:rowOff>
    </xdr:from>
    <xdr:to>
      <xdr:col>1</xdr:col>
      <xdr:colOff>990600</xdr:colOff>
      <xdr:row>5</xdr:row>
      <xdr:rowOff>0</xdr:rowOff>
    </xdr:to>
    <xdr:pic>
      <xdr:nvPicPr>
        <xdr:cNvPr id="1994002" name="Imagen 4">
          <a:extLst>
            <a:ext uri="{FF2B5EF4-FFF2-40B4-BE49-F238E27FC236}">
              <a16:creationId xmlns="" xmlns:a16="http://schemas.microsoft.com/office/drawing/2014/main" id="{00000000-0008-0000-1900-0000126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6675"/>
          <a:ext cx="124777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19</xdr:col>
      <xdr:colOff>381000</xdr:colOff>
      <xdr:row>2</xdr:row>
      <xdr:rowOff>9525</xdr:rowOff>
    </xdr:from>
    <xdr:to>
      <xdr:col>20</xdr:col>
      <xdr:colOff>628650</xdr:colOff>
      <xdr:row>5</xdr:row>
      <xdr:rowOff>76200</xdr:rowOff>
    </xdr:to>
    <xdr:pic>
      <xdr:nvPicPr>
        <xdr:cNvPr id="1994003" name="2 Imagen" descr="LOGOS-DOS (1)">
          <a:extLst>
            <a:ext uri="{FF2B5EF4-FFF2-40B4-BE49-F238E27FC236}">
              <a16:creationId xmlns="" xmlns:a16="http://schemas.microsoft.com/office/drawing/2014/main" id="{00000000-0008-0000-1900-0000136D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82850" y="57150"/>
          <a:ext cx="1428750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381000</xdr:colOff>
      <xdr:row>5</xdr:row>
      <xdr:rowOff>9525</xdr:rowOff>
    </xdr:from>
    <xdr:to>
      <xdr:col>20</xdr:col>
      <xdr:colOff>628650</xdr:colOff>
      <xdr:row>8</xdr:row>
      <xdr:rowOff>76200</xdr:rowOff>
    </xdr:to>
    <xdr:pic>
      <xdr:nvPicPr>
        <xdr:cNvPr id="1916749" name="2 Imagen" descr="LOGOS-DOS (1)">
          <a:extLst>
            <a:ext uri="{FF2B5EF4-FFF2-40B4-BE49-F238E27FC236}">
              <a16:creationId xmlns="" xmlns:a16="http://schemas.microsoft.com/office/drawing/2014/main" id="{00000000-0008-0000-1A00-00004D3F1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44675" y="628650"/>
          <a:ext cx="1085850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19</xdr:col>
      <xdr:colOff>381000</xdr:colOff>
      <xdr:row>5</xdr:row>
      <xdr:rowOff>9525</xdr:rowOff>
    </xdr:from>
    <xdr:to>
      <xdr:col>20</xdr:col>
      <xdr:colOff>628650</xdr:colOff>
      <xdr:row>8</xdr:row>
      <xdr:rowOff>76200</xdr:rowOff>
    </xdr:to>
    <xdr:pic>
      <xdr:nvPicPr>
        <xdr:cNvPr id="1916750" name="2 Imagen" descr="LOGOS-DOS (1)">
          <a:extLst>
            <a:ext uri="{FF2B5EF4-FFF2-40B4-BE49-F238E27FC236}">
              <a16:creationId xmlns="" xmlns:a16="http://schemas.microsoft.com/office/drawing/2014/main" id="{00000000-0008-0000-1A00-00004E3F1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44675" y="628650"/>
          <a:ext cx="1085850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19</xdr:col>
      <xdr:colOff>381000</xdr:colOff>
      <xdr:row>5</xdr:row>
      <xdr:rowOff>9525</xdr:rowOff>
    </xdr:from>
    <xdr:to>
      <xdr:col>20</xdr:col>
      <xdr:colOff>628650</xdr:colOff>
      <xdr:row>8</xdr:row>
      <xdr:rowOff>76200</xdr:rowOff>
    </xdr:to>
    <xdr:pic>
      <xdr:nvPicPr>
        <xdr:cNvPr id="1916751" name="2 Imagen" descr="LOGOS-DOS (1)">
          <a:extLst>
            <a:ext uri="{FF2B5EF4-FFF2-40B4-BE49-F238E27FC236}">
              <a16:creationId xmlns="" xmlns:a16="http://schemas.microsoft.com/office/drawing/2014/main" id="{00000000-0008-0000-1A00-00004F3F1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44675" y="628650"/>
          <a:ext cx="1085850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19</xdr:col>
      <xdr:colOff>381000</xdr:colOff>
      <xdr:row>5</xdr:row>
      <xdr:rowOff>9525</xdr:rowOff>
    </xdr:from>
    <xdr:to>
      <xdr:col>20</xdr:col>
      <xdr:colOff>628650</xdr:colOff>
      <xdr:row>8</xdr:row>
      <xdr:rowOff>76200</xdr:rowOff>
    </xdr:to>
    <xdr:pic>
      <xdr:nvPicPr>
        <xdr:cNvPr id="1916752" name="2 Imagen" descr="LOGOS-DOS (1)">
          <a:extLst>
            <a:ext uri="{FF2B5EF4-FFF2-40B4-BE49-F238E27FC236}">
              <a16:creationId xmlns="" xmlns:a16="http://schemas.microsoft.com/office/drawing/2014/main" id="{00000000-0008-0000-1A00-0000503F1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44675" y="628650"/>
          <a:ext cx="1085850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657225</xdr:colOff>
      <xdr:row>0</xdr:row>
      <xdr:rowOff>0</xdr:rowOff>
    </xdr:from>
    <xdr:to>
      <xdr:col>18</xdr:col>
      <xdr:colOff>180975</xdr:colOff>
      <xdr:row>5</xdr:row>
      <xdr:rowOff>19050</xdr:rowOff>
    </xdr:to>
    <xdr:pic>
      <xdr:nvPicPr>
        <xdr:cNvPr id="1916753" name="9 Imagen" descr="C:\Users\pc\Desktop\Logo2.png">
          <a:extLst>
            <a:ext uri="{FF2B5EF4-FFF2-40B4-BE49-F238E27FC236}">
              <a16:creationId xmlns="" xmlns:a16="http://schemas.microsoft.com/office/drawing/2014/main" id="{00000000-0008-0000-1A00-0000513F1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15625" y="0"/>
          <a:ext cx="2543175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7</xdr:col>
      <xdr:colOff>0</xdr:colOff>
      <xdr:row>6</xdr:row>
      <xdr:rowOff>38100</xdr:rowOff>
    </xdr:to>
    <xdr:pic>
      <xdr:nvPicPr>
        <xdr:cNvPr id="1916754" name="10 Imagen" descr="C:\Users\Sr. Reyes\Desktop\LOGO NUEVO SRSM\timbrado_Metropolitano.png">
          <a:extLst>
            <a:ext uri="{FF2B5EF4-FFF2-40B4-BE49-F238E27FC236}">
              <a16:creationId xmlns="" xmlns:a16="http://schemas.microsoft.com/office/drawing/2014/main" id="{00000000-0008-0000-1A00-0000523F1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r="44281" b="83838"/>
        <a:stretch>
          <a:fillRect/>
        </a:stretch>
      </xdr:blipFill>
      <xdr:spPr bwMode="auto">
        <a:xfrm>
          <a:off x="0" y="0"/>
          <a:ext cx="3752850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28575</xdr:rowOff>
    </xdr:from>
    <xdr:to>
      <xdr:col>2</xdr:col>
      <xdr:colOff>2524126</xdr:colOff>
      <xdr:row>3</xdr:row>
      <xdr:rowOff>114802</xdr:rowOff>
    </xdr:to>
    <xdr:pic>
      <xdr:nvPicPr>
        <xdr:cNvPr id="4" name="Picture 7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28575"/>
          <a:ext cx="3771900" cy="6953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8</xdr:col>
      <xdr:colOff>200527</xdr:colOff>
      <xdr:row>0</xdr:row>
      <xdr:rowOff>1</xdr:rowOff>
    </xdr:from>
    <xdr:to>
      <xdr:col>8</xdr:col>
      <xdr:colOff>1094874</xdr:colOff>
      <xdr:row>3</xdr:row>
      <xdr:rowOff>150396</xdr:rowOff>
    </xdr:to>
    <xdr:pic>
      <xdr:nvPicPr>
        <xdr:cNvPr id="5" name="Picture 55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40816" y="1"/>
          <a:ext cx="894347" cy="7620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142875</xdr:colOff>
      <xdr:row>1</xdr:row>
      <xdr:rowOff>9525</xdr:rowOff>
    </xdr:from>
    <xdr:to>
      <xdr:col>2</xdr:col>
      <xdr:colOff>466725</xdr:colOff>
      <xdr:row>6</xdr:row>
      <xdr:rowOff>9525</xdr:rowOff>
    </xdr:to>
    <xdr:pic>
      <xdr:nvPicPr>
        <xdr:cNvPr id="1946820" name="Imagen 2">
          <a:extLst>
            <a:ext uri="{FF2B5EF4-FFF2-40B4-BE49-F238E27FC236}">
              <a16:creationId xmlns="" xmlns:a16="http://schemas.microsoft.com/office/drawing/2014/main" id="{00000000-0008-0000-0400-0000C4B41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200025"/>
          <a:ext cx="1495425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952500</xdr:colOff>
      <xdr:row>1</xdr:row>
      <xdr:rowOff>57150</xdr:rowOff>
    </xdr:from>
    <xdr:to>
      <xdr:col>10</xdr:col>
      <xdr:colOff>495300</xdr:colOff>
      <xdr:row>6</xdr:row>
      <xdr:rowOff>133350</xdr:rowOff>
    </xdr:to>
    <xdr:pic>
      <xdr:nvPicPr>
        <xdr:cNvPr id="1946821" name="Picture 1">
          <a:extLst>
            <a:ext uri="{FF2B5EF4-FFF2-40B4-BE49-F238E27FC236}">
              <a16:creationId xmlns="" xmlns:a16="http://schemas.microsoft.com/office/drawing/2014/main" id="{00000000-0008-0000-0400-0000C5B41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97125" y="247650"/>
          <a:ext cx="186690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400050</xdr:colOff>
      <xdr:row>0</xdr:row>
      <xdr:rowOff>95250</xdr:rowOff>
    </xdr:from>
    <xdr:to>
      <xdr:col>10</xdr:col>
      <xdr:colOff>1409700</xdr:colOff>
      <xdr:row>5</xdr:row>
      <xdr:rowOff>95250</xdr:rowOff>
    </xdr:to>
    <xdr:pic>
      <xdr:nvPicPr>
        <xdr:cNvPr id="1947844" name="Picture 1">
          <a:extLst>
            <a:ext uri="{FF2B5EF4-FFF2-40B4-BE49-F238E27FC236}">
              <a16:creationId xmlns="" xmlns:a16="http://schemas.microsoft.com/office/drawing/2014/main" id="{00000000-0008-0000-0500-0000C4B81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82800" y="95250"/>
          <a:ext cx="1009650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133350</xdr:colOff>
      <xdr:row>0</xdr:row>
      <xdr:rowOff>95250</xdr:rowOff>
    </xdr:from>
    <xdr:to>
      <xdr:col>2</xdr:col>
      <xdr:colOff>962025</xdr:colOff>
      <xdr:row>4</xdr:row>
      <xdr:rowOff>114300</xdr:rowOff>
    </xdr:to>
    <xdr:pic>
      <xdr:nvPicPr>
        <xdr:cNvPr id="1947845" name="Imagen 2">
          <a:extLst>
            <a:ext uri="{FF2B5EF4-FFF2-40B4-BE49-F238E27FC236}">
              <a16:creationId xmlns="" xmlns:a16="http://schemas.microsoft.com/office/drawing/2014/main" id="{00000000-0008-0000-0500-0000C5B81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95250"/>
          <a:ext cx="1200150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57150</xdr:colOff>
      <xdr:row>0</xdr:row>
      <xdr:rowOff>161925</xdr:rowOff>
    </xdr:from>
    <xdr:to>
      <xdr:col>2</xdr:col>
      <xdr:colOff>457200</xdr:colOff>
      <xdr:row>5</xdr:row>
      <xdr:rowOff>161925</xdr:rowOff>
    </xdr:to>
    <xdr:pic>
      <xdr:nvPicPr>
        <xdr:cNvPr id="1948868" name="Imagen 2">
          <a:extLst>
            <a:ext uri="{FF2B5EF4-FFF2-40B4-BE49-F238E27FC236}">
              <a16:creationId xmlns="" xmlns:a16="http://schemas.microsoft.com/office/drawing/2014/main" id="{00000000-0008-0000-0600-0000C4BC1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61925"/>
          <a:ext cx="1190625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876300</xdr:colOff>
      <xdr:row>0</xdr:row>
      <xdr:rowOff>114300</xdr:rowOff>
    </xdr:from>
    <xdr:to>
      <xdr:col>11</xdr:col>
      <xdr:colOff>1104900</xdr:colOff>
      <xdr:row>5</xdr:row>
      <xdr:rowOff>161925</xdr:rowOff>
    </xdr:to>
    <xdr:pic>
      <xdr:nvPicPr>
        <xdr:cNvPr id="1948869" name="Picture 1">
          <a:extLst>
            <a:ext uri="{FF2B5EF4-FFF2-40B4-BE49-F238E27FC236}">
              <a16:creationId xmlns="" xmlns:a16="http://schemas.microsoft.com/office/drawing/2014/main" id="{00000000-0008-0000-0600-0000C5BC1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77975" y="114300"/>
          <a:ext cx="1504950" cy="1000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0</xdr:row>
      <xdr:rowOff>171450</xdr:rowOff>
    </xdr:from>
    <xdr:to>
      <xdr:col>2</xdr:col>
      <xdr:colOff>257175</xdr:colOff>
      <xdr:row>4</xdr:row>
      <xdr:rowOff>66675</xdr:rowOff>
    </xdr:to>
    <xdr:pic>
      <xdr:nvPicPr>
        <xdr:cNvPr id="1949892" name="Imagen 2">
          <a:extLst>
            <a:ext uri="{FF2B5EF4-FFF2-40B4-BE49-F238E27FC236}">
              <a16:creationId xmlns="" xmlns:a16="http://schemas.microsoft.com/office/drawing/2014/main" id="{00000000-0008-0000-0700-0000C4C01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171450"/>
          <a:ext cx="1228725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2505075</xdr:colOff>
      <xdr:row>1</xdr:row>
      <xdr:rowOff>9525</xdr:rowOff>
    </xdr:from>
    <xdr:to>
      <xdr:col>6</xdr:col>
      <xdr:colOff>3838575</xdr:colOff>
      <xdr:row>5</xdr:row>
      <xdr:rowOff>85725</xdr:rowOff>
    </xdr:to>
    <xdr:pic>
      <xdr:nvPicPr>
        <xdr:cNvPr id="1949893" name="Picture 1">
          <a:extLst>
            <a:ext uri="{FF2B5EF4-FFF2-40B4-BE49-F238E27FC236}">
              <a16:creationId xmlns="" xmlns:a16="http://schemas.microsoft.com/office/drawing/2014/main" id="{00000000-0008-0000-0700-0000C5C01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34525" y="200025"/>
          <a:ext cx="1333500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1</xdr:row>
      <xdr:rowOff>9525</xdr:rowOff>
    </xdr:from>
    <xdr:to>
      <xdr:col>1</xdr:col>
      <xdr:colOff>1571625</xdr:colOff>
      <xdr:row>5</xdr:row>
      <xdr:rowOff>171450</xdr:rowOff>
    </xdr:to>
    <xdr:pic>
      <xdr:nvPicPr>
        <xdr:cNvPr id="1950916" name="Imagen 2">
          <a:extLst>
            <a:ext uri="{FF2B5EF4-FFF2-40B4-BE49-F238E27FC236}">
              <a16:creationId xmlns="" xmlns:a16="http://schemas.microsoft.com/office/drawing/2014/main" id="{00000000-0008-0000-0800-0000C4C41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200025"/>
          <a:ext cx="1562100" cy="923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809625</xdr:colOff>
      <xdr:row>1</xdr:row>
      <xdr:rowOff>9525</xdr:rowOff>
    </xdr:from>
    <xdr:to>
      <xdr:col>5</xdr:col>
      <xdr:colOff>2390775</xdr:colOff>
      <xdr:row>5</xdr:row>
      <xdr:rowOff>142875</xdr:rowOff>
    </xdr:to>
    <xdr:pic>
      <xdr:nvPicPr>
        <xdr:cNvPr id="1950917" name="Picture 1">
          <a:extLst>
            <a:ext uri="{FF2B5EF4-FFF2-40B4-BE49-F238E27FC236}">
              <a16:creationId xmlns="" xmlns:a16="http://schemas.microsoft.com/office/drawing/2014/main" id="{00000000-0008-0000-0800-0000C5C41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43775" y="200025"/>
          <a:ext cx="1581150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85725</xdr:colOff>
      <xdr:row>0</xdr:row>
      <xdr:rowOff>123825</xdr:rowOff>
    </xdr:from>
    <xdr:to>
      <xdr:col>9</xdr:col>
      <xdr:colOff>219075</xdr:colOff>
      <xdr:row>5</xdr:row>
      <xdr:rowOff>161925</xdr:rowOff>
    </xdr:to>
    <xdr:pic>
      <xdr:nvPicPr>
        <xdr:cNvPr id="1951940" name="Picture 1">
          <a:extLst>
            <a:ext uri="{FF2B5EF4-FFF2-40B4-BE49-F238E27FC236}">
              <a16:creationId xmlns="" xmlns:a16="http://schemas.microsoft.com/office/drawing/2014/main" id="{00000000-0008-0000-0900-0000C4C81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25050" y="123825"/>
          <a:ext cx="1171575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104775</xdr:rowOff>
    </xdr:from>
    <xdr:to>
      <xdr:col>1</xdr:col>
      <xdr:colOff>1428750</xdr:colOff>
      <xdr:row>5</xdr:row>
      <xdr:rowOff>171450</xdr:rowOff>
    </xdr:to>
    <xdr:pic>
      <xdr:nvPicPr>
        <xdr:cNvPr id="1951941" name="Imagen 2">
          <a:extLst>
            <a:ext uri="{FF2B5EF4-FFF2-40B4-BE49-F238E27FC236}">
              <a16:creationId xmlns="" xmlns:a16="http://schemas.microsoft.com/office/drawing/2014/main" id="{00000000-0008-0000-0900-0000C5C81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04775"/>
          <a:ext cx="1609725" cy="1038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2</xdr:col>
      <xdr:colOff>457200</xdr:colOff>
      <xdr:row>2</xdr:row>
      <xdr:rowOff>104775</xdr:rowOff>
    </xdr:to>
    <xdr:pic>
      <xdr:nvPicPr>
        <xdr:cNvPr id="1952964" name="Imagen 4">
          <a:extLst>
            <a:ext uri="{FF2B5EF4-FFF2-40B4-BE49-F238E27FC236}">
              <a16:creationId xmlns="" xmlns:a16="http://schemas.microsoft.com/office/drawing/2014/main" id="{00000000-0008-0000-0D00-0000C4CC1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847725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876300</xdr:colOff>
      <xdr:row>0</xdr:row>
      <xdr:rowOff>0</xdr:rowOff>
    </xdr:from>
    <xdr:to>
      <xdr:col>16</xdr:col>
      <xdr:colOff>228600</xdr:colOff>
      <xdr:row>4</xdr:row>
      <xdr:rowOff>66675</xdr:rowOff>
    </xdr:to>
    <xdr:pic>
      <xdr:nvPicPr>
        <xdr:cNvPr id="1952965" name="4 Imagen" descr="LOGOS-DOS (1)">
          <a:extLst>
            <a:ext uri="{FF2B5EF4-FFF2-40B4-BE49-F238E27FC236}">
              <a16:creationId xmlns="" xmlns:a16="http://schemas.microsoft.com/office/drawing/2014/main" id="{00000000-0008-0000-0D00-0000C5CC1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48700" y="0"/>
          <a:ext cx="1352550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hyperlink" Target="mailto:bileisi14@hotmail.com" TargetMode="External"/><Relationship Id="rId18" Type="http://schemas.openxmlformats.org/officeDocument/2006/relationships/hyperlink" Target="mailto:mariacds@hotmail.com" TargetMode="External"/><Relationship Id="rId26" Type="http://schemas.openxmlformats.org/officeDocument/2006/relationships/hyperlink" Target="mailto:luisa.duverge@hotmail.com" TargetMode="External"/><Relationship Id="rId39" Type="http://schemas.openxmlformats.org/officeDocument/2006/relationships/hyperlink" Target="mailto:mildremarte@hotmail.com" TargetMode="External"/><Relationship Id="rId21" Type="http://schemas.openxmlformats.org/officeDocument/2006/relationships/hyperlink" Target="mailto:anajvasquez@hotmail.es" TargetMode="External"/><Relationship Id="rId34" Type="http://schemas.openxmlformats.org/officeDocument/2006/relationships/hyperlink" Target="mailto:thasbiutiful@hotmail.com" TargetMode="External"/><Relationship Id="rId42" Type="http://schemas.openxmlformats.org/officeDocument/2006/relationships/hyperlink" Target="mailto:strod26@gmail.com" TargetMode="External"/><Relationship Id="rId47" Type="http://schemas.openxmlformats.org/officeDocument/2006/relationships/hyperlink" Target="mailto:adalgisalirianocastillo@hotmail.com" TargetMode="External"/><Relationship Id="rId50" Type="http://schemas.openxmlformats.org/officeDocument/2006/relationships/hyperlink" Target="mailto:roselgvelaz@gmail.com" TargetMode="External"/><Relationship Id="rId55" Type="http://schemas.openxmlformats.org/officeDocument/2006/relationships/hyperlink" Target="mailto:magdelinerosarioinoa@hotmail.com" TargetMode="External"/><Relationship Id="rId63" Type="http://schemas.openxmlformats.org/officeDocument/2006/relationships/hyperlink" Target="mailto:cristianelviolinista1@hotmail.com" TargetMode="External"/><Relationship Id="rId68" Type="http://schemas.openxmlformats.org/officeDocument/2006/relationships/hyperlink" Target="mailto:correasantosfrancisco@gmail.com" TargetMode="External"/><Relationship Id="rId7" Type="http://schemas.openxmlformats.org/officeDocument/2006/relationships/hyperlink" Target="mailto:adelaida0404@hotmail.com" TargetMode="External"/><Relationship Id="rId71" Type="http://schemas.openxmlformats.org/officeDocument/2006/relationships/printerSettings" Target="../printerSettings/printerSettings1.bin"/><Relationship Id="rId2" Type="http://schemas.openxmlformats.org/officeDocument/2006/relationships/hyperlink" Target="mailto:milagrosmagallanes@hotmail.com" TargetMode="External"/><Relationship Id="rId16" Type="http://schemas.openxmlformats.org/officeDocument/2006/relationships/hyperlink" Target="mailto:dr.rodriguezg73@hotmail.com" TargetMode="External"/><Relationship Id="rId29" Type="http://schemas.openxmlformats.org/officeDocument/2006/relationships/hyperlink" Target="mailto:zeydafeliz@hotmail.com" TargetMode="External"/><Relationship Id="rId1" Type="http://schemas.openxmlformats.org/officeDocument/2006/relationships/hyperlink" Target="mailto:denia127@hotmail.com" TargetMode="External"/><Relationship Id="rId6" Type="http://schemas.openxmlformats.org/officeDocument/2006/relationships/hyperlink" Target="mailto:amadasantana@gmail.com" TargetMode="External"/><Relationship Id="rId11" Type="http://schemas.openxmlformats.org/officeDocument/2006/relationships/hyperlink" Target="mailto:carlitoswai36@hotmail.com" TargetMode="External"/><Relationship Id="rId24" Type="http://schemas.openxmlformats.org/officeDocument/2006/relationships/hyperlink" Target="mailto:medrano27@hotmail.com" TargetMode="External"/><Relationship Id="rId32" Type="http://schemas.openxmlformats.org/officeDocument/2006/relationships/hyperlink" Target="mailto:ligemie@hotmail.com" TargetMode="External"/><Relationship Id="rId37" Type="http://schemas.openxmlformats.org/officeDocument/2006/relationships/hyperlink" Target="mailto:marixiomi05@hotmail.com" TargetMode="External"/><Relationship Id="rId40" Type="http://schemas.openxmlformats.org/officeDocument/2006/relationships/hyperlink" Target="mailto:INGRIDFRIAS1084@HOTMAIL.COM" TargetMode="External"/><Relationship Id="rId45" Type="http://schemas.openxmlformats.org/officeDocument/2006/relationships/hyperlink" Target="mailto:gabrielafelizsuarez@hotmail.com" TargetMode="External"/><Relationship Id="rId53" Type="http://schemas.openxmlformats.org/officeDocument/2006/relationships/hyperlink" Target="mailto:rodriguez-555@hotmail.com" TargetMode="External"/><Relationship Id="rId58" Type="http://schemas.openxmlformats.org/officeDocument/2006/relationships/hyperlink" Target="mailto:franchezca@hotmail.com" TargetMode="External"/><Relationship Id="rId66" Type="http://schemas.openxmlformats.org/officeDocument/2006/relationships/hyperlink" Target="mailto:miguel_0318@hotmail.com" TargetMode="External"/><Relationship Id="rId5" Type="http://schemas.openxmlformats.org/officeDocument/2006/relationships/hyperlink" Target="mailto:dl.gabrielmendez@gmail.com" TargetMode="External"/><Relationship Id="rId15" Type="http://schemas.openxmlformats.org/officeDocument/2006/relationships/hyperlink" Target="mailto:heirichi@hotmail.com" TargetMode="External"/><Relationship Id="rId23" Type="http://schemas.openxmlformats.org/officeDocument/2006/relationships/hyperlink" Target="mailto:nidiaarias07@hotmail.com" TargetMode="External"/><Relationship Id="rId28" Type="http://schemas.openxmlformats.org/officeDocument/2006/relationships/hyperlink" Target="mailto:wandac.guerrero@hotmail.com" TargetMode="External"/><Relationship Id="rId36" Type="http://schemas.openxmlformats.org/officeDocument/2006/relationships/hyperlink" Target="mailto:licdaperez69@hotmail.com" TargetMode="External"/><Relationship Id="rId49" Type="http://schemas.openxmlformats.org/officeDocument/2006/relationships/hyperlink" Target="mailto:brauliocepeda@hotmail.com" TargetMode="External"/><Relationship Id="rId57" Type="http://schemas.openxmlformats.org/officeDocument/2006/relationships/hyperlink" Target="mailto:maryliranzo@hotmail.com" TargetMode="External"/><Relationship Id="rId61" Type="http://schemas.openxmlformats.org/officeDocument/2006/relationships/hyperlink" Target="mailto:damarismne03@hotmail.com" TargetMode="External"/><Relationship Id="rId10" Type="http://schemas.openxmlformats.org/officeDocument/2006/relationships/hyperlink" Target="mailto:rafaelalmontez1078@gmail.com" TargetMode="External"/><Relationship Id="rId19" Type="http://schemas.openxmlformats.org/officeDocument/2006/relationships/hyperlink" Target="mailto:babylucy131280@hotmail.com" TargetMode="External"/><Relationship Id="rId31" Type="http://schemas.openxmlformats.org/officeDocument/2006/relationships/hyperlink" Target="mailto:miriam2821@hotmail.com" TargetMode="External"/><Relationship Id="rId44" Type="http://schemas.openxmlformats.org/officeDocument/2006/relationships/hyperlink" Target="mailto:ariela1406@gmail.com" TargetMode="External"/><Relationship Id="rId52" Type="http://schemas.openxmlformats.org/officeDocument/2006/relationships/hyperlink" Target="mailto:zbo92@hotmail.com" TargetMode="External"/><Relationship Id="rId60" Type="http://schemas.openxmlformats.org/officeDocument/2006/relationships/hyperlink" Target="mailto:digna_polanco22@hotmail.com" TargetMode="External"/><Relationship Id="rId65" Type="http://schemas.openxmlformats.org/officeDocument/2006/relationships/hyperlink" Target="mailto:naoj84@gmail.com" TargetMode="External"/><Relationship Id="rId4" Type="http://schemas.openxmlformats.org/officeDocument/2006/relationships/hyperlink" Target="mailto:roneydiaz@hotmail.com" TargetMode="External"/><Relationship Id="rId9" Type="http://schemas.openxmlformats.org/officeDocument/2006/relationships/hyperlink" Target="mailto:draperezpolanco@hotmail.com" TargetMode="External"/><Relationship Id="rId14" Type="http://schemas.openxmlformats.org/officeDocument/2006/relationships/hyperlink" Target="mailto:arlenitza_02@hotmail.com" TargetMode="External"/><Relationship Id="rId22" Type="http://schemas.openxmlformats.org/officeDocument/2006/relationships/hyperlink" Target="mailto:sara_la_no_dura@hotmail.com" TargetMode="External"/><Relationship Id="rId27" Type="http://schemas.openxmlformats.org/officeDocument/2006/relationships/hyperlink" Target="mailto:escarlinnoelia@hotmail.com" TargetMode="External"/><Relationship Id="rId30" Type="http://schemas.openxmlformats.org/officeDocument/2006/relationships/hyperlink" Target="mailto:ines0623@hotmail.com" TargetMode="External"/><Relationship Id="rId35" Type="http://schemas.openxmlformats.org/officeDocument/2006/relationships/hyperlink" Target="mailto:evelin2582@hotmail.com" TargetMode="External"/><Relationship Id="rId43" Type="http://schemas.openxmlformats.org/officeDocument/2006/relationships/hyperlink" Target="mailto:mariamagdalenajimenez@hotmail.es" TargetMode="External"/><Relationship Id="rId48" Type="http://schemas.openxmlformats.org/officeDocument/2006/relationships/hyperlink" Target="mailto:marisolm630@gmail.com" TargetMode="External"/><Relationship Id="rId56" Type="http://schemas.openxmlformats.org/officeDocument/2006/relationships/hyperlink" Target="mailto:lacarnetion15@hotmail.com" TargetMode="External"/><Relationship Id="rId64" Type="http://schemas.openxmlformats.org/officeDocument/2006/relationships/hyperlink" Target="mailto:raymundosantos3089@hotmail.com" TargetMode="External"/><Relationship Id="rId69" Type="http://schemas.openxmlformats.org/officeDocument/2006/relationships/hyperlink" Target="mailto:carmenromero37@live.com" TargetMode="External"/><Relationship Id="rId8" Type="http://schemas.openxmlformats.org/officeDocument/2006/relationships/hyperlink" Target="mailto:yudelkis.jacquelines@gmail.com" TargetMode="External"/><Relationship Id="rId51" Type="http://schemas.openxmlformats.org/officeDocument/2006/relationships/hyperlink" Target="mailto:garina2009@hotmail.com" TargetMode="External"/><Relationship Id="rId3" Type="http://schemas.openxmlformats.org/officeDocument/2006/relationships/hyperlink" Target="mailto:marhanse@hotmail.com" TargetMode="External"/><Relationship Id="rId12" Type="http://schemas.openxmlformats.org/officeDocument/2006/relationships/hyperlink" Target="mailto:anyelina0884@hotmail.com" TargetMode="External"/><Relationship Id="rId17" Type="http://schemas.openxmlformats.org/officeDocument/2006/relationships/hyperlink" Target="mailto:almacatherine092@outlook.com" TargetMode="External"/><Relationship Id="rId25" Type="http://schemas.openxmlformats.org/officeDocument/2006/relationships/hyperlink" Target="mailto:nurseryr@hotmail.com" TargetMode="External"/><Relationship Id="rId33" Type="http://schemas.openxmlformats.org/officeDocument/2006/relationships/hyperlink" Target="mailto:odalissamboy@hotmail.com" TargetMode="External"/><Relationship Id="rId38" Type="http://schemas.openxmlformats.org/officeDocument/2006/relationships/hyperlink" Target="mailto:dennyjb1@hotmail.com" TargetMode="External"/><Relationship Id="rId46" Type="http://schemas.openxmlformats.org/officeDocument/2006/relationships/hyperlink" Target="mailto:nurys200@hotmail.com" TargetMode="External"/><Relationship Id="rId59" Type="http://schemas.openxmlformats.org/officeDocument/2006/relationships/hyperlink" Target="mailto:malis100x100amor@hotmail.com" TargetMode="External"/><Relationship Id="rId67" Type="http://schemas.openxmlformats.org/officeDocument/2006/relationships/hyperlink" Target="mailto:fco_r_g@live.com" TargetMode="External"/><Relationship Id="rId20" Type="http://schemas.openxmlformats.org/officeDocument/2006/relationships/hyperlink" Target="mailto:perezdemontero@hotmail.com" TargetMode="External"/><Relationship Id="rId41" Type="http://schemas.openxmlformats.org/officeDocument/2006/relationships/hyperlink" Target="mailto:enerolisacandelario@live.com" TargetMode="External"/><Relationship Id="rId54" Type="http://schemas.openxmlformats.org/officeDocument/2006/relationships/hyperlink" Target="mailto:fernando_051242@hotmail.com" TargetMode="External"/><Relationship Id="rId62" Type="http://schemas.openxmlformats.org/officeDocument/2006/relationships/hyperlink" Target="mailto:alan80@exaple.com" TargetMode="External"/><Relationship Id="rId70" Type="http://schemas.openxmlformats.org/officeDocument/2006/relationships/hyperlink" Target="mailto:trinitrini2010@hotmail.com" TargetMode="Externa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2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4.bin"/><Relationship Id="rId6" Type="http://schemas.openxmlformats.org/officeDocument/2006/relationships/comments" Target="../comments3.xml"/><Relationship Id="rId5" Type="http://schemas.openxmlformats.org/officeDocument/2006/relationships/image" Target="../media/image10.emf"/><Relationship Id="rId4" Type="http://schemas.openxmlformats.org/officeDocument/2006/relationships/oleObject" Target="../embeddings/oleObject1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8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drawing" Target="../drawings/drawing13.xml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drawing" Target="../drawings/drawing14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L138"/>
  <sheetViews>
    <sheetView topLeftCell="A126" workbookViewId="0">
      <selection activeCell="A138" sqref="A138"/>
    </sheetView>
  </sheetViews>
  <sheetFormatPr baseColWidth="10" defaultColWidth="11.42578125" defaultRowHeight="15" x14ac:dyDescent="0.25"/>
  <cols>
    <col min="1" max="1" width="16.85546875" style="70" customWidth="1"/>
    <col min="2" max="2" width="35.85546875" style="5" bestFit="1" customWidth="1"/>
    <col min="3" max="3" width="39.140625" style="5" customWidth="1"/>
    <col min="4" max="4" width="48.42578125" style="20" customWidth="1"/>
    <col min="5" max="5" width="23.28515625" style="20" customWidth="1"/>
    <col min="6" max="6" width="18.85546875" style="5" customWidth="1"/>
    <col min="7" max="7" width="20.42578125" style="20" customWidth="1"/>
    <col min="8" max="8" width="27.5703125" style="20" customWidth="1"/>
    <col min="9" max="9" width="17.5703125" style="5" customWidth="1"/>
    <col min="10" max="10" width="49" style="5" bestFit="1" customWidth="1"/>
    <col min="11" max="11" width="31.140625" style="20" customWidth="1"/>
    <col min="12" max="16384" width="11.42578125" style="5"/>
  </cols>
  <sheetData>
    <row r="1" spans="1:12" x14ac:dyDescent="0.25">
      <c r="A1" s="57"/>
      <c r="B1" s="58"/>
      <c r="C1" s="58"/>
      <c r="D1" s="252"/>
      <c r="E1" s="1695" t="s">
        <v>131</v>
      </c>
      <c r="F1" s="1696"/>
      <c r="G1" s="1696"/>
      <c r="H1" s="1696"/>
      <c r="I1" s="65"/>
      <c r="J1" s="65"/>
      <c r="K1" s="260"/>
    </row>
    <row r="2" spans="1:12" x14ac:dyDescent="0.25">
      <c r="A2" s="59"/>
      <c r="B2" s="60"/>
      <c r="C2" s="60"/>
      <c r="D2" s="253"/>
      <c r="E2" s="1697" t="s">
        <v>132</v>
      </c>
      <c r="F2" s="1698"/>
      <c r="G2" s="1698"/>
      <c r="H2" s="1698"/>
      <c r="I2" s="66"/>
      <c r="J2" s="66"/>
      <c r="K2" s="261"/>
    </row>
    <row r="3" spans="1:12" x14ac:dyDescent="0.25">
      <c r="A3" s="67"/>
      <c r="B3" s="68"/>
      <c r="C3" s="68"/>
      <c r="D3" s="254"/>
      <c r="E3" s="1699" t="s">
        <v>133</v>
      </c>
      <c r="F3" s="1700"/>
      <c r="G3" s="1700"/>
      <c r="H3" s="1700"/>
      <c r="I3" s="69"/>
      <c r="J3" s="69"/>
      <c r="K3" s="262"/>
    </row>
    <row r="4" spans="1:12" s="273" customFormat="1" ht="16.5" customHeight="1" x14ac:dyDescent="0.25">
      <c r="A4" s="271" t="s">
        <v>3</v>
      </c>
      <c r="B4" s="271" t="s">
        <v>12</v>
      </c>
      <c r="C4" s="271" t="s">
        <v>142</v>
      </c>
      <c r="D4" s="271" t="s">
        <v>143</v>
      </c>
      <c r="E4" s="272" t="s">
        <v>134</v>
      </c>
      <c r="F4" s="271" t="s">
        <v>135</v>
      </c>
      <c r="G4" s="271" t="s">
        <v>144</v>
      </c>
      <c r="H4" s="271" t="s">
        <v>145</v>
      </c>
      <c r="I4" s="271" t="s">
        <v>146</v>
      </c>
      <c r="J4" s="271" t="s">
        <v>147</v>
      </c>
      <c r="K4" s="271" t="s">
        <v>148</v>
      </c>
    </row>
    <row r="5" spans="1:12" x14ac:dyDescent="0.25">
      <c r="A5" s="237" t="s">
        <v>702</v>
      </c>
      <c r="B5" s="112" t="s">
        <v>1217</v>
      </c>
      <c r="C5" s="216" t="s">
        <v>670</v>
      </c>
      <c r="D5" s="247" t="s">
        <v>1219</v>
      </c>
      <c r="E5" s="247" t="s">
        <v>1218</v>
      </c>
      <c r="F5" s="216" t="s">
        <v>670</v>
      </c>
      <c r="G5" s="175" t="s">
        <v>1220</v>
      </c>
      <c r="H5" s="247" t="s">
        <v>1221</v>
      </c>
      <c r="I5" s="136" t="s">
        <v>671</v>
      </c>
      <c r="J5" s="75" t="s">
        <v>322</v>
      </c>
      <c r="K5" s="150" t="s">
        <v>1222</v>
      </c>
      <c r="L5" s="176" t="str">
        <f>VLOOKUP(A5,'ENTRANTES '!C1:F147,1,FALSE)</f>
        <v>002-0051524-5</v>
      </c>
    </row>
    <row r="6" spans="1:12" x14ac:dyDescent="0.25">
      <c r="A6" s="237" t="s">
        <v>409</v>
      </c>
      <c r="B6" s="112" t="s">
        <v>410</v>
      </c>
      <c r="C6" s="216" t="s">
        <v>670</v>
      </c>
      <c r="D6" s="247" t="s">
        <v>714</v>
      </c>
      <c r="E6" s="247" t="s">
        <v>715</v>
      </c>
      <c r="F6" s="216" t="s">
        <v>670</v>
      </c>
      <c r="G6" s="175" t="s">
        <v>717</v>
      </c>
      <c r="H6" s="247" t="s">
        <v>716</v>
      </c>
      <c r="I6" s="136" t="s">
        <v>671</v>
      </c>
      <c r="J6" s="75" t="s">
        <v>210</v>
      </c>
      <c r="K6" s="264" t="s">
        <v>718</v>
      </c>
      <c r="L6" s="176" t="str">
        <f>VLOOKUP(A6,'ENTRANTES '!C2:F148,1,FALSE)</f>
        <v>001-1118793-9</v>
      </c>
    </row>
    <row r="7" spans="1:12" x14ac:dyDescent="0.25">
      <c r="A7" s="237" t="s">
        <v>411</v>
      </c>
      <c r="B7" s="86" t="s">
        <v>412</v>
      </c>
      <c r="C7" s="216" t="s">
        <v>670</v>
      </c>
      <c r="D7" s="247" t="s">
        <v>723</v>
      </c>
      <c r="E7" s="247" t="s">
        <v>724</v>
      </c>
      <c r="F7" s="216" t="s">
        <v>670</v>
      </c>
      <c r="G7" s="247" t="s">
        <v>725</v>
      </c>
      <c r="H7" s="247" t="s">
        <v>726</v>
      </c>
      <c r="I7" s="136" t="s">
        <v>671</v>
      </c>
      <c r="J7" s="86" t="s">
        <v>322</v>
      </c>
      <c r="K7" s="264" t="s">
        <v>727</v>
      </c>
      <c r="L7" s="176" t="str">
        <f>VLOOKUP(A7,'ENTRANTES '!C3:F149,1,FALSE)</f>
        <v>001-1114586-8</v>
      </c>
    </row>
    <row r="8" spans="1:12" x14ac:dyDescent="0.25">
      <c r="A8" s="237" t="s">
        <v>413</v>
      </c>
      <c r="B8" s="86" t="s">
        <v>414</v>
      </c>
      <c r="C8" s="216" t="s">
        <v>670</v>
      </c>
      <c r="D8" s="247" t="s">
        <v>728</v>
      </c>
      <c r="E8" s="247" t="s">
        <v>729</v>
      </c>
      <c r="F8" s="216" t="s">
        <v>670</v>
      </c>
      <c r="G8" s="20" t="s">
        <v>730</v>
      </c>
      <c r="H8" s="247" t="s">
        <v>731</v>
      </c>
      <c r="I8" s="136" t="s">
        <v>671</v>
      </c>
      <c r="J8" s="86" t="s">
        <v>322</v>
      </c>
      <c r="K8" s="264" t="s">
        <v>732</v>
      </c>
      <c r="L8" s="176" t="str">
        <f>VLOOKUP(A8,'ENTRANTES '!C4:F150,1,FALSE)</f>
        <v>003-0015538-9</v>
      </c>
    </row>
    <row r="9" spans="1:12" x14ac:dyDescent="0.25">
      <c r="A9" s="237" t="s">
        <v>415</v>
      </c>
      <c r="B9" s="86" t="s">
        <v>416</v>
      </c>
      <c r="C9" s="216" t="s">
        <v>670</v>
      </c>
      <c r="D9" s="247" t="s">
        <v>733</v>
      </c>
      <c r="E9" s="247" t="s">
        <v>734</v>
      </c>
      <c r="F9" s="216" t="s">
        <v>670</v>
      </c>
      <c r="G9" s="247" t="s">
        <v>735</v>
      </c>
      <c r="H9" s="247" t="s">
        <v>736</v>
      </c>
      <c r="I9" s="136" t="s">
        <v>671</v>
      </c>
      <c r="J9" s="86" t="s">
        <v>322</v>
      </c>
      <c r="K9" s="265" t="s">
        <v>683</v>
      </c>
      <c r="L9" s="176" t="str">
        <f>VLOOKUP(A9,'ENTRANTES '!C5:F151,1,FALSE)</f>
        <v>001-0280072-9</v>
      </c>
    </row>
    <row r="10" spans="1:12" x14ac:dyDescent="0.25">
      <c r="A10" s="237" t="s">
        <v>417</v>
      </c>
      <c r="B10" s="86" t="s">
        <v>418</v>
      </c>
      <c r="C10" s="216" t="s">
        <v>670</v>
      </c>
      <c r="D10" s="247" t="s">
        <v>737</v>
      </c>
      <c r="E10" s="247" t="s">
        <v>738</v>
      </c>
      <c r="F10" s="216" t="s">
        <v>670</v>
      </c>
      <c r="G10" s="259" t="s">
        <v>739</v>
      </c>
      <c r="H10" s="247" t="s">
        <v>740</v>
      </c>
      <c r="I10" s="136" t="s">
        <v>671</v>
      </c>
      <c r="J10" s="86" t="s">
        <v>322</v>
      </c>
      <c r="K10" s="266" t="s">
        <v>683</v>
      </c>
      <c r="L10" s="176" t="str">
        <f>VLOOKUP(A10,'ENTRANTES '!C6:F152,1,FALSE)</f>
        <v>001-1282439-6</v>
      </c>
    </row>
    <row r="11" spans="1:12" x14ac:dyDescent="0.25">
      <c r="A11" s="237" t="s">
        <v>419</v>
      </c>
      <c r="B11" s="86" t="s">
        <v>420</v>
      </c>
      <c r="C11" s="216" t="s">
        <v>670</v>
      </c>
      <c r="D11" s="247" t="s">
        <v>741</v>
      </c>
      <c r="E11" s="247" t="s">
        <v>742</v>
      </c>
      <c r="F11" s="216" t="s">
        <v>670</v>
      </c>
      <c r="G11" s="20" t="s">
        <v>743</v>
      </c>
      <c r="H11" s="247" t="s">
        <v>744</v>
      </c>
      <c r="I11" s="136" t="s">
        <v>671</v>
      </c>
      <c r="J11" s="75" t="s">
        <v>210</v>
      </c>
      <c r="K11" s="263" t="s">
        <v>683</v>
      </c>
      <c r="L11" s="176" t="str">
        <f>VLOOKUP(A11,'ENTRANTES '!C7:F153,1,FALSE)</f>
        <v>056-0143040-7</v>
      </c>
    </row>
    <row r="12" spans="1:12" x14ac:dyDescent="0.25">
      <c r="A12" s="237" t="s">
        <v>421</v>
      </c>
      <c r="B12" s="86" t="s">
        <v>422</v>
      </c>
      <c r="C12" s="216" t="s">
        <v>670</v>
      </c>
      <c r="D12" s="175" t="s">
        <v>745</v>
      </c>
      <c r="E12" s="247" t="s">
        <v>746</v>
      </c>
      <c r="F12" s="216" t="s">
        <v>670</v>
      </c>
      <c r="G12" s="247" t="s">
        <v>747</v>
      </c>
      <c r="H12" s="247" t="s">
        <v>748</v>
      </c>
      <c r="I12" s="136" t="s">
        <v>671</v>
      </c>
      <c r="J12" s="75" t="s">
        <v>210</v>
      </c>
      <c r="K12" s="264" t="s">
        <v>683</v>
      </c>
      <c r="L12" s="176" t="str">
        <f>VLOOKUP(A12,'ENTRANTES '!C8:F154,1,FALSE)</f>
        <v>022-0026984-9</v>
      </c>
    </row>
    <row r="13" spans="1:12" x14ac:dyDescent="0.25">
      <c r="A13" s="237" t="s">
        <v>423</v>
      </c>
      <c r="B13" s="86" t="s">
        <v>424</v>
      </c>
      <c r="C13" s="216" t="s">
        <v>670</v>
      </c>
      <c r="D13" s="169" t="s">
        <v>749</v>
      </c>
      <c r="E13" s="170" t="s">
        <v>750</v>
      </c>
      <c r="F13" s="216" t="s">
        <v>670</v>
      </c>
      <c r="G13" s="247" t="s">
        <v>751</v>
      </c>
      <c r="H13" s="175" t="s">
        <v>752</v>
      </c>
      <c r="I13" s="136" t="s">
        <v>671</v>
      </c>
      <c r="J13" s="75" t="s">
        <v>210</v>
      </c>
      <c r="K13" s="248" t="s">
        <v>753</v>
      </c>
      <c r="L13" s="176" t="str">
        <f>VLOOKUP(A13,'ENTRANTES '!C9:F155,1,FALSE)</f>
        <v>016-0016038-4</v>
      </c>
    </row>
    <row r="14" spans="1:12" x14ac:dyDescent="0.25">
      <c r="A14" s="239" t="s">
        <v>437</v>
      </c>
      <c r="B14" s="86" t="s">
        <v>438</v>
      </c>
      <c r="C14" s="216" t="s">
        <v>670</v>
      </c>
      <c r="D14" s="247" t="s">
        <v>719</v>
      </c>
      <c r="E14" s="247" t="s">
        <v>720</v>
      </c>
      <c r="F14" s="216" t="s">
        <v>670</v>
      </c>
      <c r="G14" s="247" t="s">
        <v>721</v>
      </c>
      <c r="H14" s="175" t="s">
        <v>722</v>
      </c>
      <c r="I14" s="136" t="s">
        <v>671</v>
      </c>
      <c r="J14" s="86" t="s">
        <v>322</v>
      </c>
      <c r="K14" s="267" t="s">
        <v>683</v>
      </c>
      <c r="L14" s="176" t="str">
        <f>VLOOKUP(A14,'ENTRANTES '!C10:F156,1,FALSE)</f>
        <v>027-0029018-8</v>
      </c>
    </row>
    <row r="15" spans="1:12" x14ac:dyDescent="0.25">
      <c r="A15" s="237" t="s">
        <v>425</v>
      </c>
      <c r="B15" s="86" t="s">
        <v>426</v>
      </c>
      <c r="C15" s="216" t="s">
        <v>670</v>
      </c>
      <c r="D15" s="247" t="s">
        <v>710</v>
      </c>
      <c r="E15" s="247" t="s">
        <v>709</v>
      </c>
      <c r="F15" s="216" t="s">
        <v>670</v>
      </c>
      <c r="G15" s="247" t="s">
        <v>711</v>
      </c>
      <c r="H15" s="175" t="s">
        <v>712</v>
      </c>
      <c r="I15" s="136" t="s">
        <v>671</v>
      </c>
      <c r="J15" s="75" t="s">
        <v>326</v>
      </c>
      <c r="K15" s="264" t="s">
        <v>713</v>
      </c>
      <c r="L15" s="176" t="str">
        <f>VLOOKUP(A15,'ENTRANTES '!C11:F157,1,FALSE)</f>
        <v>001-1422264-9</v>
      </c>
    </row>
    <row r="16" spans="1:12" x14ac:dyDescent="0.25">
      <c r="A16" s="245" t="s">
        <v>427</v>
      </c>
      <c r="B16" s="86" t="s">
        <v>428</v>
      </c>
      <c r="C16" s="216" t="s">
        <v>670</v>
      </c>
      <c r="D16" s="247" t="s">
        <v>704</v>
      </c>
      <c r="E16" s="247" t="s">
        <v>705</v>
      </c>
      <c r="F16" s="216" t="s">
        <v>670</v>
      </c>
      <c r="G16" s="247" t="s">
        <v>706</v>
      </c>
      <c r="H16" s="175" t="s">
        <v>707</v>
      </c>
      <c r="I16" s="136" t="s">
        <v>671</v>
      </c>
      <c r="J16" s="75" t="s">
        <v>325</v>
      </c>
      <c r="K16" s="264" t="s">
        <v>708</v>
      </c>
      <c r="L16" s="176" t="str">
        <f>VLOOKUP(A16,'ENTRANTES '!C12:F158,1,FALSE)</f>
        <v>136-0012435-1</v>
      </c>
    </row>
    <row r="17" spans="1:12" x14ac:dyDescent="0.25">
      <c r="A17" s="245" t="s">
        <v>634</v>
      </c>
      <c r="B17" s="86" t="s">
        <v>655</v>
      </c>
      <c r="C17" s="216" t="s">
        <v>670</v>
      </c>
      <c r="D17" s="247" t="s">
        <v>789</v>
      </c>
      <c r="E17" s="247" t="s">
        <v>790</v>
      </c>
      <c r="F17" s="216" t="s">
        <v>670</v>
      </c>
      <c r="G17" s="247" t="s">
        <v>791</v>
      </c>
      <c r="H17" s="175" t="s">
        <v>792</v>
      </c>
      <c r="I17" s="136" t="s">
        <v>671</v>
      </c>
      <c r="J17" s="75" t="s">
        <v>189</v>
      </c>
      <c r="K17" s="264" t="s">
        <v>793</v>
      </c>
      <c r="L17" s="176" t="str">
        <f>VLOOKUP(A17,'ENTRANTES '!C13:F159,1,FALSE)</f>
        <v>001-0929270-6</v>
      </c>
    </row>
    <row r="18" spans="1:12" x14ac:dyDescent="0.25">
      <c r="A18" s="245" t="s">
        <v>429</v>
      </c>
      <c r="B18" s="86" t="s">
        <v>430</v>
      </c>
      <c r="C18" s="216" t="s">
        <v>670</v>
      </c>
      <c r="D18" s="247" t="s">
        <v>781</v>
      </c>
      <c r="E18" s="247" t="s">
        <v>782</v>
      </c>
      <c r="F18" s="216" t="s">
        <v>670</v>
      </c>
      <c r="G18" s="247" t="s">
        <v>783</v>
      </c>
      <c r="H18" s="175" t="s">
        <v>784</v>
      </c>
      <c r="I18" s="136" t="s">
        <v>671</v>
      </c>
      <c r="J18" s="75" t="s">
        <v>189</v>
      </c>
      <c r="K18" s="264" t="s">
        <v>785</v>
      </c>
      <c r="L18" s="176" t="str">
        <f>VLOOKUP(A18,'ENTRANTES '!C14:F160,1,FALSE)</f>
        <v>001-1309075-7</v>
      </c>
    </row>
    <row r="19" spans="1:12" x14ac:dyDescent="0.25">
      <c r="A19" s="245" t="s">
        <v>664</v>
      </c>
      <c r="B19" s="86" t="s">
        <v>665</v>
      </c>
      <c r="C19" s="216" t="s">
        <v>670</v>
      </c>
      <c r="D19" s="247" t="s">
        <v>786</v>
      </c>
      <c r="E19" s="247" t="s">
        <v>680</v>
      </c>
      <c r="F19" s="216" t="s">
        <v>670</v>
      </c>
      <c r="G19" s="247" t="s">
        <v>787</v>
      </c>
      <c r="H19" s="175" t="s">
        <v>788</v>
      </c>
      <c r="I19" s="136" t="s">
        <v>671</v>
      </c>
      <c r="J19" s="75" t="s">
        <v>208</v>
      </c>
      <c r="K19" s="267" t="s">
        <v>683</v>
      </c>
      <c r="L19" s="176" t="str">
        <f>VLOOKUP(A19,'ENTRANTES '!C15:F161,1,FALSE)</f>
        <v>001-1434591-1</v>
      </c>
    </row>
    <row r="20" spans="1:12" x14ac:dyDescent="0.25">
      <c r="A20" s="245" t="s">
        <v>431</v>
      </c>
      <c r="B20" s="86" t="s">
        <v>432</v>
      </c>
      <c r="C20" s="216" t="s">
        <v>670</v>
      </c>
      <c r="D20" s="247" t="s">
        <v>754</v>
      </c>
      <c r="E20" s="247" t="s">
        <v>755</v>
      </c>
      <c r="F20" s="216" t="s">
        <v>670</v>
      </c>
      <c r="G20" s="247" t="s">
        <v>756</v>
      </c>
      <c r="H20" s="175" t="s">
        <v>757</v>
      </c>
      <c r="I20" s="136" t="s">
        <v>671</v>
      </c>
      <c r="J20" s="75" t="s">
        <v>208</v>
      </c>
      <c r="K20" s="264" t="s">
        <v>758</v>
      </c>
      <c r="L20" s="176" t="str">
        <f>VLOOKUP(A20,'ENTRANTES '!C16:F162,1,FALSE)</f>
        <v>001-1193665-4</v>
      </c>
    </row>
    <row r="21" spans="1:12" x14ac:dyDescent="0.25">
      <c r="A21" s="245" t="s">
        <v>433</v>
      </c>
      <c r="B21" s="86" t="s">
        <v>434</v>
      </c>
      <c r="C21" s="216" t="s">
        <v>670</v>
      </c>
      <c r="D21" s="247" t="s">
        <v>759</v>
      </c>
      <c r="E21" s="247" t="s">
        <v>760</v>
      </c>
      <c r="F21" s="216" t="s">
        <v>670</v>
      </c>
      <c r="G21" s="247" t="s">
        <v>761</v>
      </c>
      <c r="H21" s="175" t="s">
        <v>762</v>
      </c>
      <c r="I21" s="136" t="s">
        <v>671</v>
      </c>
      <c r="J21" s="75" t="s">
        <v>208</v>
      </c>
      <c r="K21" s="174" t="s">
        <v>683</v>
      </c>
      <c r="L21" s="176" t="str">
        <f>VLOOKUP(A21,'ENTRANTES '!C17:F163,1,FALSE)</f>
        <v>023-0149463-5</v>
      </c>
    </row>
    <row r="22" spans="1:12" x14ac:dyDescent="0.25">
      <c r="A22" s="245" t="s">
        <v>435</v>
      </c>
      <c r="B22" s="86" t="s">
        <v>436</v>
      </c>
      <c r="C22" s="216" t="s">
        <v>670</v>
      </c>
      <c r="D22" s="175" t="s">
        <v>763</v>
      </c>
      <c r="E22" s="175" t="s">
        <v>764</v>
      </c>
      <c r="F22" s="216" t="s">
        <v>670</v>
      </c>
      <c r="G22" s="175" t="s">
        <v>765</v>
      </c>
      <c r="H22" s="175"/>
      <c r="I22" s="136" t="s">
        <v>671</v>
      </c>
      <c r="J22" s="75" t="s">
        <v>208</v>
      </c>
      <c r="K22" s="248" t="s">
        <v>766</v>
      </c>
      <c r="L22" s="176" t="str">
        <f>VLOOKUP(A22,'ENTRANTES '!C18:F164,1,FALSE)</f>
        <v>001-1391837-9</v>
      </c>
    </row>
    <row r="23" spans="1:12" x14ac:dyDescent="0.25">
      <c r="A23" s="245" t="s">
        <v>439</v>
      </c>
      <c r="B23" s="86" t="s">
        <v>440</v>
      </c>
      <c r="C23" s="216" t="s">
        <v>670</v>
      </c>
      <c r="D23" s="175" t="s">
        <v>767</v>
      </c>
      <c r="E23" s="175" t="s">
        <v>768</v>
      </c>
      <c r="F23" s="216" t="s">
        <v>670</v>
      </c>
      <c r="G23" s="175" t="s">
        <v>769</v>
      </c>
      <c r="H23" s="175" t="s">
        <v>770</v>
      </c>
      <c r="I23" s="136" t="s">
        <v>671</v>
      </c>
      <c r="J23" s="75" t="s">
        <v>208</v>
      </c>
      <c r="K23" s="248" t="s">
        <v>771</v>
      </c>
      <c r="L23" s="176" t="str">
        <f>VLOOKUP(A23,'ENTRANTES '!C19:F165,1,FALSE)</f>
        <v>049-0071572-5</v>
      </c>
    </row>
    <row r="24" spans="1:12" x14ac:dyDescent="0.25">
      <c r="A24" s="245" t="s">
        <v>441</v>
      </c>
      <c r="B24" s="86" t="s">
        <v>442</v>
      </c>
      <c r="C24" s="216" t="s">
        <v>670</v>
      </c>
      <c r="D24" s="175" t="s">
        <v>772</v>
      </c>
      <c r="E24" s="175" t="s">
        <v>764</v>
      </c>
      <c r="F24" s="216" t="s">
        <v>670</v>
      </c>
      <c r="G24" s="175" t="s">
        <v>773</v>
      </c>
      <c r="H24" s="175" t="s">
        <v>774</v>
      </c>
      <c r="I24" s="136" t="s">
        <v>671</v>
      </c>
      <c r="J24" s="75" t="s">
        <v>208</v>
      </c>
      <c r="K24" s="248" t="s">
        <v>775</v>
      </c>
      <c r="L24" s="176" t="str">
        <f>VLOOKUP(A24,'ENTRANTES '!C20:F166,1,FALSE)</f>
        <v>001-1490576-3</v>
      </c>
    </row>
    <row r="25" spans="1:12" x14ac:dyDescent="0.25">
      <c r="A25" s="245" t="s">
        <v>443</v>
      </c>
      <c r="B25" s="86" t="s">
        <v>444</v>
      </c>
      <c r="C25" s="216" t="s">
        <v>670</v>
      </c>
      <c r="D25" s="175" t="s">
        <v>777</v>
      </c>
      <c r="E25" s="175" t="s">
        <v>776</v>
      </c>
      <c r="F25" s="216" t="s">
        <v>670</v>
      </c>
      <c r="G25" s="175" t="s">
        <v>778</v>
      </c>
      <c r="H25" s="175" t="s">
        <v>779</v>
      </c>
      <c r="I25" s="136" t="s">
        <v>671</v>
      </c>
      <c r="J25" s="75" t="s">
        <v>206</v>
      </c>
      <c r="K25" s="248" t="s">
        <v>780</v>
      </c>
      <c r="L25" s="176" t="str">
        <f>VLOOKUP(A25,'ENTRANTES '!C21:F167,1,FALSE)</f>
        <v>047-0172443-9</v>
      </c>
    </row>
    <row r="26" spans="1:12" x14ac:dyDescent="0.25">
      <c r="A26" s="245" t="s">
        <v>445</v>
      </c>
      <c r="B26" s="86" t="s">
        <v>446</v>
      </c>
      <c r="C26" s="216" t="s">
        <v>670</v>
      </c>
      <c r="D26" s="175" t="s">
        <v>1025</v>
      </c>
      <c r="E26" s="175" t="s">
        <v>1026</v>
      </c>
      <c r="F26" s="216" t="s">
        <v>670</v>
      </c>
      <c r="G26" s="175" t="s">
        <v>1027</v>
      </c>
      <c r="H26" s="175" t="s">
        <v>1028</v>
      </c>
      <c r="I26" s="136" t="s">
        <v>671</v>
      </c>
      <c r="J26" s="75" t="s">
        <v>331</v>
      </c>
      <c r="K26" s="248" t="s">
        <v>1029</v>
      </c>
      <c r="L26" s="176" t="str">
        <f>VLOOKUP(A26,'ENTRANTES '!C22:F168,1,FALSE)</f>
        <v>001-0860731-8</v>
      </c>
    </row>
    <row r="27" spans="1:12" x14ac:dyDescent="0.25">
      <c r="A27" s="245" t="s">
        <v>447</v>
      </c>
      <c r="B27" s="86" t="s">
        <v>448</v>
      </c>
      <c r="C27" s="216" t="s">
        <v>670</v>
      </c>
      <c r="D27" s="170" t="s">
        <v>698</v>
      </c>
      <c r="E27" s="175" t="s">
        <v>699</v>
      </c>
      <c r="F27" s="216" t="s">
        <v>670</v>
      </c>
      <c r="G27" s="175" t="s">
        <v>700</v>
      </c>
      <c r="H27" s="175" t="s">
        <v>701</v>
      </c>
      <c r="I27" s="136" t="s">
        <v>671</v>
      </c>
      <c r="J27" s="233" t="s">
        <v>192</v>
      </c>
      <c r="K27" s="263" t="s">
        <v>683</v>
      </c>
      <c r="L27" s="176" t="str">
        <f>VLOOKUP(A27,'ENTRANTES '!C23:F169,1,FALSE)</f>
        <v>052-0007030-7</v>
      </c>
    </row>
    <row r="28" spans="1:12" x14ac:dyDescent="0.25">
      <c r="A28" s="245" t="s">
        <v>648</v>
      </c>
      <c r="B28" s="111" t="s">
        <v>649</v>
      </c>
      <c r="C28" s="216" t="s">
        <v>670</v>
      </c>
      <c r="D28" s="170" t="s">
        <v>684</v>
      </c>
      <c r="E28" s="175" t="s">
        <v>685</v>
      </c>
      <c r="F28" s="216" t="s">
        <v>670</v>
      </c>
      <c r="G28" s="175" t="s">
        <v>686</v>
      </c>
      <c r="H28" s="175" t="s">
        <v>687</v>
      </c>
      <c r="I28" s="136" t="s">
        <v>671</v>
      </c>
      <c r="J28" s="233" t="s">
        <v>333</v>
      </c>
      <c r="K28" s="248" t="s">
        <v>688</v>
      </c>
      <c r="L28" s="176" t="str">
        <f>VLOOKUP(A28,'ENTRANTES '!C24:F170,1,FALSE)</f>
        <v>001-0595335-0</v>
      </c>
    </row>
    <row r="29" spans="1:12" x14ac:dyDescent="0.25">
      <c r="A29" s="245" t="s">
        <v>449</v>
      </c>
      <c r="B29" s="86" t="s">
        <v>450</v>
      </c>
      <c r="C29" s="216" t="s">
        <v>670</v>
      </c>
      <c r="D29" s="170" t="s">
        <v>689</v>
      </c>
      <c r="E29" s="170" t="s">
        <v>690</v>
      </c>
      <c r="F29" s="216" t="s">
        <v>670</v>
      </c>
      <c r="G29" s="170" t="s">
        <v>691</v>
      </c>
      <c r="H29" s="170" t="s">
        <v>692</v>
      </c>
      <c r="I29" s="136" t="s">
        <v>671</v>
      </c>
      <c r="J29" s="75" t="s">
        <v>197</v>
      </c>
      <c r="K29" s="268" t="s">
        <v>683</v>
      </c>
      <c r="L29" s="176" t="str">
        <f>VLOOKUP(A29,'ENTRANTES '!C25:F171,1,FALSE)</f>
        <v>004-0020353-5</v>
      </c>
    </row>
    <row r="30" spans="1:12" x14ac:dyDescent="0.25">
      <c r="A30" s="245" t="s">
        <v>656</v>
      </c>
      <c r="B30" s="86" t="s">
        <v>657</v>
      </c>
      <c r="C30" s="216" t="s">
        <v>670</v>
      </c>
      <c r="D30" s="170" t="s">
        <v>679</v>
      </c>
      <c r="E30" s="170" t="s">
        <v>680</v>
      </c>
      <c r="F30" s="216" t="s">
        <v>670</v>
      </c>
      <c r="G30" s="170" t="s">
        <v>681</v>
      </c>
      <c r="H30" s="170" t="s">
        <v>682</v>
      </c>
      <c r="I30" s="136" t="s">
        <v>671</v>
      </c>
      <c r="J30" s="75" t="s">
        <v>197</v>
      </c>
      <c r="K30" s="170" t="s">
        <v>683</v>
      </c>
      <c r="L30" s="176" t="str">
        <f>VLOOKUP(A30,'ENTRANTES '!C26:F172,1,FALSE)</f>
        <v>001-1323007-2</v>
      </c>
    </row>
    <row r="31" spans="1:12" x14ac:dyDescent="0.25">
      <c r="A31" s="245" t="s">
        <v>668</v>
      </c>
      <c r="B31" s="86" t="s">
        <v>669</v>
      </c>
      <c r="C31" s="216" t="s">
        <v>670</v>
      </c>
      <c r="D31" s="255" t="s">
        <v>675</v>
      </c>
      <c r="E31" s="170" t="s">
        <v>676</v>
      </c>
      <c r="F31" s="216" t="s">
        <v>670</v>
      </c>
      <c r="G31" s="170" t="s">
        <v>677</v>
      </c>
      <c r="H31" s="170"/>
      <c r="I31" s="136" t="s">
        <v>671</v>
      </c>
      <c r="J31" s="244" t="s">
        <v>197</v>
      </c>
      <c r="K31" s="248" t="s">
        <v>678</v>
      </c>
      <c r="L31" s="176" t="str">
        <f>VLOOKUP(A31,'ENTRANTES '!C27:F173,1,FALSE)</f>
        <v>090-0018639-6</v>
      </c>
    </row>
    <row r="32" spans="1:12" x14ac:dyDescent="0.25">
      <c r="A32" s="245" t="s">
        <v>451</v>
      </c>
      <c r="B32" s="86" t="s">
        <v>452</v>
      </c>
      <c r="C32" s="216" t="s">
        <v>670</v>
      </c>
      <c r="D32" s="170" t="s">
        <v>693</v>
      </c>
      <c r="E32" s="249" t="s">
        <v>694</v>
      </c>
      <c r="F32" s="216" t="s">
        <v>670</v>
      </c>
      <c r="G32" s="249" t="s">
        <v>695</v>
      </c>
      <c r="H32" s="170" t="s">
        <v>696</v>
      </c>
      <c r="I32" s="136" t="s">
        <v>671</v>
      </c>
      <c r="J32" s="244" t="s">
        <v>673</v>
      </c>
      <c r="K32" s="248" t="s">
        <v>697</v>
      </c>
      <c r="L32" s="176" t="str">
        <f>VLOOKUP(A32,'ENTRANTES '!C28:F174,1,FALSE)</f>
        <v>005-0023575-9</v>
      </c>
    </row>
    <row r="33" spans="1:12" x14ac:dyDescent="0.25">
      <c r="A33" s="245" t="s">
        <v>453</v>
      </c>
      <c r="B33" s="86" t="s">
        <v>625</v>
      </c>
      <c r="C33" s="216" t="s">
        <v>670</v>
      </c>
      <c r="D33" s="256" t="s">
        <v>805</v>
      </c>
      <c r="E33" s="171" t="s">
        <v>764</v>
      </c>
      <c r="F33" s="216" t="s">
        <v>670</v>
      </c>
      <c r="G33" s="170" t="s">
        <v>806</v>
      </c>
      <c r="H33" s="206" t="s">
        <v>807</v>
      </c>
      <c r="I33" s="136" t="s">
        <v>671</v>
      </c>
      <c r="J33" s="75" t="s">
        <v>165</v>
      </c>
      <c r="K33" s="248" t="s">
        <v>808</v>
      </c>
      <c r="L33" s="176" t="str">
        <f>VLOOKUP(A33,'ENTRANTES '!C29:F175,1,FALSE)</f>
        <v>001-0030924-2</v>
      </c>
    </row>
    <row r="34" spans="1:12" x14ac:dyDescent="0.25">
      <c r="A34" s="245" t="s">
        <v>454</v>
      </c>
      <c r="B34" s="309" t="s">
        <v>455</v>
      </c>
      <c r="C34" s="216" t="s">
        <v>670</v>
      </c>
      <c r="D34" s="206" t="s">
        <v>800</v>
      </c>
      <c r="E34" s="171" t="s">
        <v>801</v>
      </c>
      <c r="F34" s="216" t="s">
        <v>670</v>
      </c>
      <c r="G34" s="170" t="s">
        <v>802</v>
      </c>
      <c r="H34" s="170" t="s">
        <v>803</v>
      </c>
      <c r="I34" s="136" t="s">
        <v>671</v>
      </c>
      <c r="J34" s="233" t="s">
        <v>165</v>
      </c>
      <c r="K34" s="248" t="s">
        <v>804</v>
      </c>
      <c r="L34" s="176" t="str">
        <f>VLOOKUP(A34,'ENTRANTES '!C30:F176,1,FALSE)</f>
        <v>223-0026395-5</v>
      </c>
    </row>
    <row r="35" spans="1:12" x14ac:dyDescent="0.25">
      <c r="A35" s="245" t="s">
        <v>456</v>
      </c>
      <c r="B35" s="86" t="s">
        <v>457</v>
      </c>
      <c r="C35" s="216" t="s">
        <v>670</v>
      </c>
      <c r="D35" s="170" t="s">
        <v>797</v>
      </c>
      <c r="E35" s="170" t="s">
        <v>699</v>
      </c>
      <c r="F35" s="216" t="s">
        <v>670</v>
      </c>
      <c r="G35" s="170" t="s">
        <v>798</v>
      </c>
      <c r="H35" s="170"/>
      <c r="I35" s="136" t="s">
        <v>671</v>
      </c>
      <c r="J35" s="75" t="s">
        <v>165</v>
      </c>
      <c r="K35" s="248" t="s">
        <v>799</v>
      </c>
      <c r="L35" s="176" t="str">
        <f>VLOOKUP(A35,'ENTRANTES '!C31:F177,1,FALSE)</f>
        <v>049-0053698-0</v>
      </c>
    </row>
    <row r="36" spans="1:12" x14ac:dyDescent="0.25">
      <c r="A36" s="245" t="s">
        <v>458</v>
      </c>
      <c r="B36" s="86" t="s">
        <v>459</v>
      </c>
      <c r="C36" s="216" t="s">
        <v>670</v>
      </c>
      <c r="D36" s="206" t="s">
        <v>814</v>
      </c>
      <c r="E36" s="171" t="s">
        <v>815</v>
      </c>
      <c r="F36" s="216" t="s">
        <v>670</v>
      </c>
      <c r="G36" s="170" t="s">
        <v>816</v>
      </c>
      <c r="H36" s="170"/>
      <c r="I36" s="136" t="s">
        <v>671</v>
      </c>
      <c r="J36" s="75" t="s">
        <v>165</v>
      </c>
      <c r="K36" s="248" t="s">
        <v>817</v>
      </c>
      <c r="L36" s="176" t="str">
        <f>VLOOKUP(A36,'ENTRANTES '!C32:F178,1,FALSE)</f>
        <v>049-0066549-0</v>
      </c>
    </row>
    <row r="37" spans="1:12" x14ac:dyDescent="0.25">
      <c r="A37" s="245" t="s">
        <v>460</v>
      </c>
      <c r="B37" s="111" t="s">
        <v>461</v>
      </c>
      <c r="C37" s="216" t="s">
        <v>670</v>
      </c>
      <c r="D37" s="170" t="s">
        <v>794</v>
      </c>
      <c r="E37" s="175" t="s">
        <v>690</v>
      </c>
      <c r="F37" s="216" t="s">
        <v>670</v>
      </c>
      <c r="G37" s="175" t="s">
        <v>795</v>
      </c>
      <c r="H37" s="175" t="s">
        <v>796</v>
      </c>
      <c r="I37" s="136" t="s">
        <v>671</v>
      </c>
      <c r="J37" s="233" t="s">
        <v>165</v>
      </c>
      <c r="K37" s="263" t="s">
        <v>683</v>
      </c>
      <c r="L37" s="176" t="str">
        <f>VLOOKUP(A37,'ENTRANTES '!C33:F179,1,FALSE)</f>
        <v>010-0065587-6</v>
      </c>
    </row>
    <row r="38" spans="1:12" ht="17.25" customHeight="1" x14ac:dyDescent="0.25">
      <c r="A38" s="245" t="s">
        <v>462</v>
      </c>
      <c r="B38" s="86" t="s">
        <v>463</v>
      </c>
      <c r="C38" s="216" t="s">
        <v>670</v>
      </c>
      <c r="D38" s="170" t="s">
        <v>809</v>
      </c>
      <c r="E38" s="175" t="s">
        <v>810</v>
      </c>
      <c r="F38" s="216" t="s">
        <v>670</v>
      </c>
      <c r="G38" s="175" t="s">
        <v>811</v>
      </c>
      <c r="H38" s="175" t="s">
        <v>812</v>
      </c>
      <c r="I38" s="136" t="s">
        <v>671</v>
      </c>
      <c r="J38" s="75" t="s">
        <v>165</v>
      </c>
      <c r="K38" s="248" t="s">
        <v>813</v>
      </c>
      <c r="L38" s="176" t="str">
        <f>VLOOKUP(A38,'ENTRANTES '!C34:F180,1,FALSE)</f>
        <v>010-0013313-0</v>
      </c>
    </row>
    <row r="39" spans="1:12" ht="16.5" customHeight="1" x14ac:dyDescent="0.25">
      <c r="A39" s="245" t="s">
        <v>464</v>
      </c>
      <c r="B39" s="86" t="s">
        <v>465</v>
      </c>
      <c r="C39" s="216" t="s">
        <v>670</v>
      </c>
      <c r="D39" s="170" t="s">
        <v>1139</v>
      </c>
      <c r="E39" s="175" t="s">
        <v>1140</v>
      </c>
      <c r="F39" s="216" t="s">
        <v>670</v>
      </c>
      <c r="G39" s="175" t="s">
        <v>1141</v>
      </c>
      <c r="H39" s="175" t="s">
        <v>1142</v>
      </c>
      <c r="I39" s="136" t="s">
        <v>671</v>
      </c>
      <c r="J39" s="75" t="s">
        <v>158</v>
      </c>
      <c r="K39" s="263" t="s">
        <v>1143</v>
      </c>
      <c r="L39" s="176" t="str">
        <f>VLOOKUP(A39,'ENTRANTES '!C35:F181,1,FALSE)</f>
        <v>402-2344164-9</v>
      </c>
    </row>
    <row r="40" spans="1:12" x14ac:dyDescent="0.25">
      <c r="A40" s="245" t="s">
        <v>666</v>
      </c>
      <c r="B40" s="86" t="s">
        <v>667</v>
      </c>
      <c r="C40" s="216" t="s">
        <v>670</v>
      </c>
      <c r="D40" s="170" t="s">
        <v>1121</v>
      </c>
      <c r="E40" s="175" t="s">
        <v>764</v>
      </c>
      <c r="F40" s="216" t="s">
        <v>670</v>
      </c>
      <c r="G40" s="175" t="s">
        <v>1122</v>
      </c>
      <c r="H40" s="175" t="s">
        <v>1123</v>
      </c>
      <c r="I40" s="136" t="s">
        <v>671</v>
      </c>
      <c r="J40" s="75" t="s">
        <v>158</v>
      </c>
      <c r="K40" s="248" t="s">
        <v>1124</v>
      </c>
      <c r="L40" s="176" t="str">
        <f>VLOOKUP(A40,'ENTRANTES '!C36:F182,1,FALSE)</f>
        <v>225-0032497-9</v>
      </c>
    </row>
    <row r="41" spans="1:12" x14ac:dyDescent="0.25">
      <c r="A41" s="245" t="s">
        <v>660</v>
      </c>
      <c r="B41" s="86" t="s">
        <v>661</v>
      </c>
      <c r="C41" s="216" t="s">
        <v>670</v>
      </c>
      <c r="D41" s="170" t="s">
        <v>1125</v>
      </c>
      <c r="E41" s="170" t="s">
        <v>680</v>
      </c>
      <c r="F41" s="216" t="s">
        <v>670</v>
      </c>
      <c r="G41" s="170" t="s">
        <v>1126</v>
      </c>
      <c r="H41" s="170" t="s">
        <v>1127</v>
      </c>
      <c r="I41" s="136" t="s">
        <v>671</v>
      </c>
      <c r="J41" s="75" t="s">
        <v>158</v>
      </c>
      <c r="K41" s="269" t="s">
        <v>1128</v>
      </c>
      <c r="L41" s="176" t="str">
        <f>VLOOKUP(A41,'ENTRANTES '!C37:F183,1,FALSE)</f>
        <v>001-0576957-4</v>
      </c>
    </row>
    <row r="42" spans="1:12" x14ac:dyDescent="0.25">
      <c r="A42" s="245" t="s">
        <v>466</v>
      </c>
      <c r="B42" s="86" t="s">
        <v>467</v>
      </c>
      <c r="C42" s="216" t="s">
        <v>670</v>
      </c>
      <c r="D42" s="170" t="s">
        <v>1136</v>
      </c>
      <c r="E42" s="170" t="s">
        <v>857</v>
      </c>
      <c r="F42" s="216" t="s">
        <v>670</v>
      </c>
      <c r="G42" s="170" t="s">
        <v>1137</v>
      </c>
      <c r="H42" s="170" t="s">
        <v>1138</v>
      </c>
      <c r="I42" s="136" t="s">
        <v>671</v>
      </c>
      <c r="J42" s="75" t="s">
        <v>158</v>
      </c>
      <c r="K42" s="170" t="s">
        <v>683</v>
      </c>
      <c r="L42" s="176" t="str">
        <f>VLOOKUP(A42,'ENTRANTES '!C38:F184,1,FALSE)</f>
        <v>017-0018077-9</v>
      </c>
    </row>
    <row r="43" spans="1:12" x14ac:dyDescent="0.25">
      <c r="A43" s="245" t="s">
        <v>514</v>
      </c>
      <c r="B43" s="86" t="s">
        <v>515</v>
      </c>
      <c r="C43" s="216" t="s">
        <v>670</v>
      </c>
      <c r="D43" s="255" t="s">
        <v>1129</v>
      </c>
      <c r="E43" s="170" t="s">
        <v>764</v>
      </c>
      <c r="F43" s="216" t="s">
        <v>670</v>
      </c>
      <c r="G43" s="170" t="s">
        <v>1130</v>
      </c>
      <c r="H43" s="170" t="s">
        <v>1131</v>
      </c>
      <c r="I43" s="136" t="s">
        <v>671</v>
      </c>
      <c r="J43" s="75" t="s">
        <v>158</v>
      </c>
      <c r="K43" s="170" t="s">
        <v>683</v>
      </c>
      <c r="L43" s="176" t="str">
        <f>VLOOKUP(A43,'ENTRANTES '!C39:F185,1,FALSE)</f>
        <v>001-0853270-6</v>
      </c>
    </row>
    <row r="44" spans="1:12" x14ac:dyDescent="0.25">
      <c r="A44" s="245" t="s">
        <v>468</v>
      </c>
      <c r="B44" s="86" t="s">
        <v>469</v>
      </c>
      <c r="C44" s="216" t="s">
        <v>670</v>
      </c>
      <c r="D44" s="170" t="s">
        <v>1132</v>
      </c>
      <c r="E44" s="249" t="s">
        <v>1133</v>
      </c>
      <c r="F44" s="216" t="s">
        <v>670</v>
      </c>
      <c r="G44" s="249" t="s">
        <v>1134</v>
      </c>
      <c r="H44" s="170" t="s">
        <v>1135</v>
      </c>
      <c r="I44" s="136" t="s">
        <v>671</v>
      </c>
      <c r="J44" s="75" t="s">
        <v>158</v>
      </c>
      <c r="K44" s="170" t="s">
        <v>683</v>
      </c>
      <c r="L44" s="176" t="str">
        <f>VLOOKUP(A44,'ENTRANTES '!C40:F186,1,FALSE)</f>
        <v>104-0012159-5</v>
      </c>
    </row>
    <row r="45" spans="1:12" ht="16.5" customHeight="1" x14ac:dyDescent="0.25">
      <c r="A45" s="245" t="s">
        <v>470</v>
      </c>
      <c r="B45" s="86" t="s">
        <v>471</v>
      </c>
      <c r="C45" s="216" t="s">
        <v>670</v>
      </c>
      <c r="D45" s="206" t="s">
        <v>1180</v>
      </c>
      <c r="E45" s="171" t="s">
        <v>857</v>
      </c>
      <c r="F45" s="216" t="s">
        <v>670</v>
      </c>
      <c r="G45" s="170" t="s">
        <v>1181</v>
      </c>
      <c r="H45" s="170" t="s">
        <v>1182</v>
      </c>
      <c r="I45" s="136" t="s">
        <v>671</v>
      </c>
      <c r="J45" s="75" t="s">
        <v>201</v>
      </c>
      <c r="K45" s="248" t="s">
        <v>1183</v>
      </c>
      <c r="L45" s="176" t="str">
        <f>VLOOKUP(A45,'ENTRANTES '!C41:F187,1,FALSE)</f>
        <v>225-0038215-9</v>
      </c>
    </row>
    <row r="46" spans="1:12" x14ac:dyDescent="0.25">
      <c r="A46" s="245" t="s">
        <v>472</v>
      </c>
      <c r="B46" s="86" t="s">
        <v>473</v>
      </c>
      <c r="C46" s="216" t="s">
        <v>670</v>
      </c>
      <c r="D46" s="170" t="s">
        <v>1144</v>
      </c>
      <c r="E46" s="170" t="s">
        <v>764</v>
      </c>
      <c r="F46" s="216" t="s">
        <v>670</v>
      </c>
      <c r="G46" s="170" t="s">
        <v>1145</v>
      </c>
      <c r="H46" s="170"/>
      <c r="I46" s="136" t="s">
        <v>671</v>
      </c>
      <c r="J46" s="75" t="s">
        <v>201</v>
      </c>
      <c r="K46" s="170" t="s">
        <v>683</v>
      </c>
      <c r="L46" s="176" t="str">
        <f>VLOOKUP(A46,'ENTRANTES '!C42:F188,1,FALSE)</f>
        <v>225-0071999-6</v>
      </c>
    </row>
    <row r="47" spans="1:12" x14ac:dyDescent="0.25">
      <c r="A47" s="245" t="s">
        <v>474</v>
      </c>
      <c r="B47" s="86" t="s">
        <v>475</v>
      </c>
      <c r="C47" s="216" t="s">
        <v>670</v>
      </c>
      <c r="D47" s="171" t="s">
        <v>1146</v>
      </c>
      <c r="E47" s="171" t="s">
        <v>764</v>
      </c>
      <c r="F47" s="216" t="s">
        <v>670</v>
      </c>
      <c r="G47" s="170" t="s">
        <v>1147</v>
      </c>
      <c r="H47" s="170" t="s">
        <v>1148</v>
      </c>
      <c r="I47" s="136" t="s">
        <v>671</v>
      </c>
      <c r="J47" s="75" t="s">
        <v>201</v>
      </c>
      <c r="K47" s="248" t="s">
        <v>1149</v>
      </c>
      <c r="L47" s="176" t="str">
        <f>VLOOKUP(A47,'ENTRANTES '!C43:F189,1,FALSE)</f>
        <v>402-2357712-3</v>
      </c>
    </row>
    <row r="48" spans="1:12" x14ac:dyDescent="0.25">
      <c r="A48" s="245" t="s">
        <v>476</v>
      </c>
      <c r="B48" s="86" t="s">
        <v>477</v>
      </c>
      <c r="C48" s="216" t="s">
        <v>670</v>
      </c>
      <c r="D48" s="175" t="s">
        <v>1150</v>
      </c>
      <c r="E48" s="175" t="s">
        <v>764</v>
      </c>
      <c r="F48" s="216" t="s">
        <v>670</v>
      </c>
      <c r="G48" s="175" t="s">
        <v>1151</v>
      </c>
      <c r="H48" s="175" t="s">
        <v>1152</v>
      </c>
      <c r="I48" s="136" t="s">
        <v>671</v>
      </c>
      <c r="J48" s="75" t="s">
        <v>201</v>
      </c>
      <c r="K48" s="248" t="s">
        <v>1153</v>
      </c>
      <c r="L48" s="176" t="str">
        <f>VLOOKUP(A48,'ENTRANTES '!C44:F190,1,FALSE)</f>
        <v>225-0082760-9</v>
      </c>
    </row>
    <row r="49" spans="1:12" x14ac:dyDescent="0.25">
      <c r="A49" s="245" t="s">
        <v>478</v>
      </c>
      <c r="B49" s="86" t="s">
        <v>479</v>
      </c>
      <c r="C49" s="216" t="s">
        <v>670</v>
      </c>
      <c r="D49" s="175" t="s">
        <v>1154</v>
      </c>
      <c r="E49" s="175" t="s">
        <v>764</v>
      </c>
      <c r="F49" s="216" t="s">
        <v>670</v>
      </c>
      <c r="G49" s="175" t="s">
        <v>1155</v>
      </c>
      <c r="H49" s="175" t="s">
        <v>1156</v>
      </c>
      <c r="I49" s="136" t="s">
        <v>671</v>
      </c>
      <c r="J49" s="75" t="s">
        <v>201</v>
      </c>
      <c r="K49" s="248" t="s">
        <v>1157</v>
      </c>
      <c r="L49" s="176" t="str">
        <f>VLOOKUP(A49,'ENTRANTES '!C45:F191,1,FALSE)</f>
        <v>225-0055890-7</v>
      </c>
    </row>
    <row r="50" spans="1:12" x14ac:dyDescent="0.25">
      <c r="A50" s="245" t="s">
        <v>480</v>
      </c>
      <c r="B50" s="86" t="s">
        <v>481</v>
      </c>
      <c r="C50" s="216" t="s">
        <v>670</v>
      </c>
      <c r="D50" s="175" t="s">
        <v>1170</v>
      </c>
      <c r="E50" s="175" t="s">
        <v>1082</v>
      </c>
      <c r="F50" s="216" t="s">
        <v>670</v>
      </c>
      <c r="G50" s="175" t="s">
        <v>1171</v>
      </c>
      <c r="H50" s="175" t="s">
        <v>1172</v>
      </c>
      <c r="I50" s="136" t="s">
        <v>671</v>
      </c>
      <c r="J50" s="75" t="s">
        <v>201</v>
      </c>
      <c r="K50" s="170" t="s">
        <v>683</v>
      </c>
      <c r="L50" s="176" t="str">
        <f>VLOOKUP(A50,'ENTRANTES '!C46:F192,1,FALSE)</f>
        <v>017-0024760-2</v>
      </c>
    </row>
    <row r="51" spans="1:12" x14ac:dyDescent="0.25">
      <c r="A51" s="245" t="s">
        <v>482</v>
      </c>
      <c r="B51" s="86" t="s">
        <v>483</v>
      </c>
      <c r="C51" s="216" t="s">
        <v>670</v>
      </c>
      <c r="D51" s="175" t="s">
        <v>1166</v>
      </c>
      <c r="E51" s="175" t="s">
        <v>852</v>
      </c>
      <c r="F51" s="216" t="s">
        <v>670</v>
      </c>
      <c r="G51" s="175" t="s">
        <v>1167</v>
      </c>
      <c r="H51" s="175" t="s">
        <v>1168</v>
      </c>
      <c r="I51" s="136" t="s">
        <v>671</v>
      </c>
      <c r="J51" s="75" t="s">
        <v>201</v>
      </c>
      <c r="K51" s="248" t="s">
        <v>1169</v>
      </c>
      <c r="L51" s="176" t="str">
        <f>VLOOKUP(A51,'ENTRANTES '!C47:F193,1,FALSE)</f>
        <v>131-0000013-5</v>
      </c>
    </row>
    <row r="52" spans="1:12" x14ac:dyDescent="0.25">
      <c r="A52" s="245" t="s">
        <v>484</v>
      </c>
      <c r="B52" s="86" t="s">
        <v>485</v>
      </c>
      <c r="C52" s="216" t="s">
        <v>670</v>
      </c>
      <c r="D52" s="170" t="s">
        <v>1163</v>
      </c>
      <c r="E52" s="170" t="s">
        <v>764</v>
      </c>
      <c r="F52" s="216" t="s">
        <v>670</v>
      </c>
      <c r="G52" s="170" t="s">
        <v>1164</v>
      </c>
      <c r="H52" s="170" t="s">
        <v>1165</v>
      </c>
      <c r="I52" s="136" t="s">
        <v>671</v>
      </c>
      <c r="J52" s="75" t="s">
        <v>201</v>
      </c>
      <c r="K52" s="170" t="s">
        <v>683</v>
      </c>
      <c r="L52" s="176" t="str">
        <f>VLOOKUP(A52,'ENTRANTES '!C48:F194,1,FALSE)</f>
        <v>402-7273317-8</v>
      </c>
    </row>
    <row r="53" spans="1:12" x14ac:dyDescent="0.25">
      <c r="A53" s="246" t="s">
        <v>486</v>
      </c>
      <c r="B53" s="309" t="s">
        <v>487</v>
      </c>
      <c r="C53" s="216" t="s">
        <v>670</v>
      </c>
      <c r="D53" s="170" t="s">
        <v>1158</v>
      </c>
      <c r="E53" s="170" t="s">
        <v>1159</v>
      </c>
      <c r="F53" s="216" t="s">
        <v>670</v>
      </c>
      <c r="G53" s="170" t="s">
        <v>1160</v>
      </c>
      <c r="H53" s="170" t="s">
        <v>1161</v>
      </c>
      <c r="I53" s="136" t="s">
        <v>671</v>
      </c>
      <c r="J53" s="233" t="s">
        <v>201</v>
      </c>
      <c r="K53" s="248" t="s">
        <v>1162</v>
      </c>
      <c r="L53" s="176" t="str">
        <f>VLOOKUP(A53,'ENTRANTES '!C49:F195,1,FALSE)</f>
        <v>001-1683979-6</v>
      </c>
    </row>
    <row r="54" spans="1:12" x14ac:dyDescent="0.25">
      <c r="A54" s="245" t="s">
        <v>488</v>
      </c>
      <c r="B54" s="86" t="s">
        <v>489</v>
      </c>
      <c r="C54" s="216" t="s">
        <v>670</v>
      </c>
      <c r="D54" s="255" t="s">
        <v>1173</v>
      </c>
      <c r="E54" s="170" t="s">
        <v>867</v>
      </c>
      <c r="F54" s="216" t="s">
        <v>670</v>
      </c>
      <c r="G54" s="170" t="s">
        <v>1174</v>
      </c>
      <c r="H54" s="170"/>
      <c r="I54" s="136" t="s">
        <v>671</v>
      </c>
      <c r="J54" s="75" t="s">
        <v>201</v>
      </c>
      <c r="K54" s="248" t="s">
        <v>1175</v>
      </c>
      <c r="L54" s="176" t="str">
        <f>VLOOKUP(A54,'ENTRANTES '!C50:F196,1,FALSE)</f>
        <v>001-1212611-5</v>
      </c>
    </row>
    <row r="55" spans="1:12" x14ac:dyDescent="0.25">
      <c r="A55" s="245" t="s">
        <v>490</v>
      </c>
      <c r="B55" s="86" t="s">
        <v>491</v>
      </c>
      <c r="C55" s="216" t="s">
        <v>670</v>
      </c>
      <c r="D55" s="249" t="s">
        <v>1176</v>
      </c>
      <c r="E55" s="249" t="s">
        <v>1177</v>
      </c>
      <c r="F55" s="216" t="s">
        <v>670</v>
      </c>
      <c r="G55" s="249" t="s">
        <v>1178</v>
      </c>
      <c r="H55" s="170"/>
      <c r="I55" s="136" t="s">
        <v>671</v>
      </c>
      <c r="J55" s="75" t="s">
        <v>201</v>
      </c>
      <c r="K55" s="248" t="s">
        <v>1179</v>
      </c>
      <c r="L55" s="176" t="str">
        <f>VLOOKUP(A55,'ENTRANTES '!C51:F197,1,FALSE)</f>
        <v>001-1169456-8</v>
      </c>
    </row>
    <row r="56" spans="1:12" x14ac:dyDescent="0.25">
      <c r="A56" s="245" t="s">
        <v>492</v>
      </c>
      <c r="B56" s="86" t="s">
        <v>493</v>
      </c>
      <c r="C56" s="216" t="s">
        <v>670</v>
      </c>
      <c r="D56" s="257" t="s">
        <v>1184</v>
      </c>
      <c r="E56" s="171" t="s">
        <v>764</v>
      </c>
      <c r="F56" s="216" t="s">
        <v>670</v>
      </c>
      <c r="G56" s="170" t="s">
        <v>1185</v>
      </c>
      <c r="H56" s="206"/>
      <c r="I56" s="136" t="s">
        <v>671</v>
      </c>
      <c r="J56" s="75" t="s">
        <v>201</v>
      </c>
      <c r="K56" s="170" t="s">
        <v>683</v>
      </c>
      <c r="L56" s="176" t="str">
        <f>VLOOKUP(A56,'ENTRANTES '!C52:F198,1,FALSE)</f>
        <v>225-0055847-7</v>
      </c>
    </row>
    <row r="57" spans="1:12" x14ac:dyDescent="0.25">
      <c r="A57" s="245" t="s">
        <v>626</v>
      </c>
      <c r="B57" s="86" t="s">
        <v>627</v>
      </c>
      <c r="C57" s="216" t="s">
        <v>670</v>
      </c>
      <c r="D57" s="171" t="s">
        <v>818</v>
      </c>
      <c r="E57" s="171" t="s">
        <v>819</v>
      </c>
      <c r="F57" s="216" t="s">
        <v>670</v>
      </c>
      <c r="G57" s="170" t="s">
        <v>820</v>
      </c>
      <c r="H57" s="170"/>
      <c r="I57" s="136" t="s">
        <v>671</v>
      </c>
      <c r="J57" s="234" t="s">
        <v>149</v>
      </c>
      <c r="K57" s="170" t="s">
        <v>683</v>
      </c>
      <c r="L57" s="176" t="str">
        <f>VLOOKUP(A57,'ENTRANTES '!C53:F199,1,FALSE)</f>
        <v>228-0000127-7</v>
      </c>
    </row>
    <row r="58" spans="1:12" x14ac:dyDescent="0.25">
      <c r="A58" s="245" t="s">
        <v>643</v>
      </c>
      <c r="B58" s="86" t="s">
        <v>644</v>
      </c>
      <c r="C58" s="216" t="s">
        <v>670</v>
      </c>
      <c r="D58" s="170" t="s">
        <v>1011</v>
      </c>
      <c r="E58" s="170" t="s">
        <v>1012</v>
      </c>
      <c r="F58" s="216" t="s">
        <v>670</v>
      </c>
      <c r="G58" s="170" t="s">
        <v>1013</v>
      </c>
      <c r="H58" s="170"/>
      <c r="I58" s="136" t="s">
        <v>671</v>
      </c>
      <c r="J58" s="234" t="s">
        <v>149</v>
      </c>
      <c r="K58" s="248" t="s">
        <v>1014</v>
      </c>
      <c r="L58" s="176" t="str">
        <f>VLOOKUP(A58,'ENTRANTES '!C54:F200,1,FALSE)</f>
        <v>001-1145264-5</v>
      </c>
    </row>
    <row r="59" spans="1:12" x14ac:dyDescent="0.25">
      <c r="A59" s="245" t="s">
        <v>641</v>
      </c>
      <c r="B59" s="86" t="s">
        <v>642</v>
      </c>
      <c r="C59" s="216" t="s">
        <v>670</v>
      </c>
      <c r="D59" s="171" t="s">
        <v>1006</v>
      </c>
      <c r="E59" s="171" t="s">
        <v>1007</v>
      </c>
      <c r="F59" s="216" t="s">
        <v>670</v>
      </c>
      <c r="G59" s="170" t="s">
        <v>1008</v>
      </c>
      <c r="H59" s="170" t="s">
        <v>1009</v>
      </c>
      <c r="I59" s="136" t="s">
        <v>671</v>
      </c>
      <c r="J59" s="234" t="s">
        <v>149</v>
      </c>
      <c r="K59" s="248" t="s">
        <v>1010</v>
      </c>
      <c r="L59" s="176" t="str">
        <f>VLOOKUP(A59,'ENTRANTES '!C55:F201,1,FALSE)</f>
        <v>001-1721489-0</v>
      </c>
    </row>
    <row r="60" spans="1:12" x14ac:dyDescent="0.25">
      <c r="A60" s="245" t="s">
        <v>639</v>
      </c>
      <c r="B60" s="86" t="s">
        <v>640</v>
      </c>
      <c r="C60" s="216" t="s">
        <v>670</v>
      </c>
      <c r="D60" s="170" t="s">
        <v>1002</v>
      </c>
      <c r="E60" s="170" t="s">
        <v>1003</v>
      </c>
      <c r="F60" s="216" t="s">
        <v>670</v>
      </c>
      <c r="G60" s="170" t="s">
        <v>1004</v>
      </c>
      <c r="H60" s="170" t="s">
        <v>1005</v>
      </c>
      <c r="I60" s="136" t="s">
        <v>671</v>
      </c>
      <c r="J60" s="234" t="s">
        <v>149</v>
      </c>
      <c r="K60" s="170" t="s">
        <v>683</v>
      </c>
      <c r="L60" s="176" t="str">
        <f>VLOOKUP(A60,'ENTRANTES '!C56:F202,1,FALSE)</f>
        <v>001-1613673-0</v>
      </c>
    </row>
    <row r="61" spans="1:12" x14ac:dyDescent="0.25">
      <c r="A61" s="245" t="s">
        <v>637</v>
      </c>
      <c r="B61" s="86" t="s">
        <v>638</v>
      </c>
      <c r="C61" s="216" t="s">
        <v>670</v>
      </c>
      <c r="D61" s="170" t="s">
        <v>1000</v>
      </c>
      <c r="E61" s="170" t="s">
        <v>764</v>
      </c>
      <c r="F61" s="216" t="s">
        <v>670</v>
      </c>
      <c r="G61" s="170" t="s">
        <v>879</v>
      </c>
      <c r="H61" s="170"/>
      <c r="I61" s="136" t="s">
        <v>671</v>
      </c>
      <c r="J61" s="234" t="s">
        <v>149</v>
      </c>
      <c r="K61" s="248" t="s">
        <v>1001</v>
      </c>
      <c r="L61" s="176" t="str">
        <f>VLOOKUP(A61,'ENTRANTES '!C57:F203,1,FALSE)</f>
        <v>225-0010772-1</v>
      </c>
    </row>
    <row r="62" spans="1:12" x14ac:dyDescent="0.25">
      <c r="A62" s="245" t="s">
        <v>635</v>
      </c>
      <c r="B62" s="86" t="s">
        <v>636</v>
      </c>
      <c r="C62" s="216" t="s">
        <v>670</v>
      </c>
      <c r="D62" s="170" t="s">
        <v>997</v>
      </c>
      <c r="E62" s="170" t="s">
        <v>988</v>
      </c>
      <c r="F62" s="216" t="s">
        <v>670</v>
      </c>
      <c r="G62" s="170" t="s">
        <v>998</v>
      </c>
      <c r="H62" s="170" t="s">
        <v>999</v>
      </c>
      <c r="I62" s="136" t="s">
        <v>671</v>
      </c>
      <c r="J62" s="234" t="s">
        <v>149</v>
      </c>
      <c r="K62" s="170" t="s">
        <v>683</v>
      </c>
      <c r="L62" s="176" t="str">
        <f>VLOOKUP(A62,'ENTRANTES '!C58:F204,1,FALSE)</f>
        <v>001-1321971-1</v>
      </c>
    </row>
    <row r="63" spans="1:12" x14ac:dyDescent="0.25">
      <c r="A63" s="245" t="s">
        <v>628</v>
      </c>
      <c r="B63" s="86" t="s">
        <v>629</v>
      </c>
      <c r="C63" s="216" t="s">
        <v>670</v>
      </c>
      <c r="D63" s="170" t="s">
        <v>821</v>
      </c>
      <c r="E63" s="170" t="s">
        <v>822</v>
      </c>
      <c r="F63" s="216" t="s">
        <v>670</v>
      </c>
      <c r="G63" s="170" t="s">
        <v>823</v>
      </c>
      <c r="H63" s="170" t="s">
        <v>824</v>
      </c>
      <c r="I63" s="136" t="s">
        <v>671</v>
      </c>
      <c r="J63" s="234" t="s">
        <v>149</v>
      </c>
      <c r="K63" s="248" t="s">
        <v>825</v>
      </c>
      <c r="L63" s="176" t="str">
        <f>VLOOKUP(A63,'ENTRANTES '!C59:F205,1,FALSE)</f>
        <v>001-0179341-2</v>
      </c>
    </row>
    <row r="64" spans="1:12" x14ac:dyDescent="0.25">
      <c r="A64" s="245" t="s">
        <v>494</v>
      </c>
      <c r="B64" s="86" t="s">
        <v>495</v>
      </c>
      <c r="C64" s="216" t="s">
        <v>670</v>
      </c>
      <c r="D64" s="170" t="s">
        <v>907</v>
      </c>
      <c r="E64" s="170" t="s">
        <v>908</v>
      </c>
      <c r="F64" s="216" t="s">
        <v>670</v>
      </c>
      <c r="G64" s="170" t="s">
        <v>909</v>
      </c>
      <c r="H64" s="170" t="s">
        <v>910</v>
      </c>
      <c r="I64" s="136" t="s">
        <v>671</v>
      </c>
      <c r="J64" s="234" t="s">
        <v>149</v>
      </c>
      <c r="K64" s="248" t="s">
        <v>911</v>
      </c>
      <c r="L64" s="176" t="str">
        <f>VLOOKUP(A64,'ENTRANTES '!C60:F206,1,FALSE)</f>
        <v>020-0014834-2</v>
      </c>
    </row>
    <row r="65" spans="1:12" x14ac:dyDescent="0.25">
      <c r="A65" s="245" t="s">
        <v>496</v>
      </c>
      <c r="B65" s="86" t="s">
        <v>497</v>
      </c>
      <c r="C65" s="216" t="s">
        <v>670</v>
      </c>
      <c r="D65" s="170" t="s">
        <v>826</v>
      </c>
      <c r="E65" s="170" t="s">
        <v>690</v>
      </c>
      <c r="F65" s="216" t="s">
        <v>670</v>
      </c>
      <c r="G65" s="170" t="s">
        <v>827</v>
      </c>
      <c r="H65" s="170" t="s">
        <v>828</v>
      </c>
      <c r="I65" s="136" t="s">
        <v>671</v>
      </c>
      <c r="J65" s="234" t="s">
        <v>149</v>
      </c>
      <c r="K65" s="170" t="s">
        <v>683</v>
      </c>
      <c r="L65" s="176" t="str">
        <f>VLOOKUP(A65,'ENTRANTES '!C61:F207,1,FALSE)</f>
        <v>001-1240956-0</v>
      </c>
    </row>
    <row r="66" spans="1:12" x14ac:dyDescent="0.25">
      <c r="A66" s="245" t="s">
        <v>498</v>
      </c>
      <c r="B66" s="86" t="s">
        <v>499</v>
      </c>
      <c r="C66" s="216" t="s">
        <v>670</v>
      </c>
      <c r="D66" s="170" t="s">
        <v>829</v>
      </c>
      <c r="E66" s="170" t="s">
        <v>830</v>
      </c>
      <c r="F66" s="216" t="s">
        <v>670</v>
      </c>
      <c r="G66" s="170" t="s">
        <v>831</v>
      </c>
      <c r="H66" s="170" t="s">
        <v>832</v>
      </c>
      <c r="I66" s="136" t="s">
        <v>671</v>
      </c>
      <c r="J66" s="234" t="s">
        <v>149</v>
      </c>
      <c r="K66" s="248" t="s">
        <v>833</v>
      </c>
      <c r="L66" s="176" t="str">
        <f>VLOOKUP(A66,'ENTRANTES '!C62:F208,1,FALSE)</f>
        <v>001-0407241-8</v>
      </c>
    </row>
    <row r="67" spans="1:12" x14ac:dyDescent="0.25">
      <c r="A67" s="245" t="s">
        <v>632</v>
      </c>
      <c r="B67" s="86" t="s">
        <v>633</v>
      </c>
      <c r="C67" s="216" t="s">
        <v>670</v>
      </c>
      <c r="D67" s="170" t="s">
        <v>994</v>
      </c>
      <c r="E67" s="170" t="s">
        <v>790</v>
      </c>
      <c r="F67" s="216" t="s">
        <v>670</v>
      </c>
      <c r="G67" s="170" t="s">
        <v>995</v>
      </c>
      <c r="H67" s="170" t="s">
        <v>996</v>
      </c>
      <c r="I67" s="136" t="s">
        <v>671</v>
      </c>
      <c r="J67" s="234" t="s">
        <v>149</v>
      </c>
      <c r="K67" s="170" t="s">
        <v>683</v>
      </c>
      <c r="L67" s="176" t="str">
        <f>VLOOKUP(A67,'ENTRANTES '!C63:F209,1,FALSE)</f>
        <v>001-0676694-2</v>
      </c>
    </row>
    <row r="68" spans="1:12" x14ac:dyDescent="0.25">
      <c r="A68" s="245" t="s">
        <v>500</v>
      </c>
      <c r="B68" s="86" t="s">
        <v>501</v>
      </c>
      <c r="C68" s="216" t="s">
        <v>670</v>
      </c>
      <c r="D68" s="170" t="s">
        <v>834</v>
      </c>
      <c r="E68" s="170" t="s">
        <v>835</v>
      </c>
      <c r="F68" s="216" t="s">
        <v>670</v>
      </c>
      <c r="G68" s="170" t="s">
        <v>836</v>
      </c>
      <c r="H68" s="170" t="s">
        <v>837</v>
      </c>
      <c r="I68" s="136" t="s">
        <v>671</v>
      </c>
      <c r="J68" s="234" t="s">
        <v>149</v>
      </c>
      <c r="K68" s="170" t="s">
        <v>683</v>
      </c>
      <c r="L68" s="176" t="str">
        <f>VLOOKUP(A68,'ENTRANTES '!C64:F210,1,FALSE)</f>
        <v>011-0020162-1</v>
      </c>
    </row>
    <row r="69" spans="1:12" x14ac:dyDescent="0.25">
      <c r="A69" s="245" t="s">
        <v>502</v>
      </c>
      <c r="B69" s="86" t="s">
        <v>503</v>
      </c>
      <c r="C69" s="216" t="s">
        <v>670</v>
      </c>
      <c r="D69" s="170" t="s">
        <v>838</v>
      </c>
      <c r="E69" s="170" t="s">
        <v>819</v>
      </c>
      <c r="F69" s="216" t="s">
        <v>670</v>
      </c>
      <c r="G69" s="170" t="s">
        <v>839</v>
      </c>
      <c r="H69" s="170" t="s">
        <v>840</v>
      </c>
      <c r="I69" s="136" t="s">
        <v>671</v>
      </c>
      <c r="J69" s="234" t="s">
        <v>149</v>
      </c>
      <c r="K69" s="170" t="s">
        <v>683</v>
      </c>
      <c r="L69" s="176" t="str">
        <f>VLOOKUP(A69,'ENTRANTES '!C65:F211,1,FALSE)</f>
        <v>001-1504785-4</v>
      </c>
    </row>
    <row r="70" spans="1:12" x14ac:dyDescent="0.25">
      <c r="A70" s="245" t="s">
        <v>504</v>
      </c>
      <c r="B70" s="86" t="s">
        <v>505</v>
      </c>
      <c r="C70" s="216" t="s">
        <v>670</v>
      </c>
      <c r="D70" s="170" t="s">
        <v>846</v>
      </c>
      <c r="E70" s="170" t="s">
        <v>847</v>
      </c>
      <c r="F70" s="216" t="s">
        <v>670</v>
      </c>
      <c r="G70" s="170" t="s">
        <v>848</v>
      </c>
      <c r="H70" s="170" t="s">
        <v>849</v>
      </c>
      <c r="I70" s="136" t="s">
        <v>671</v>
      </c>
      <c r="J70" s="234" t="s">
        <v>149</v>
      </c>
      <c r="K70" s="248" t="s">
        <v>850</v>
      </c>
      <c r="L70" s="176" t="str">
        <f>VLOOKUP(A70,'ENTRANTES '!C66:F212,1,FALSE)</f>
        <v>002-0073004-2</v>
      </c>
    </row>
    <row r="71" spans="1:12" x14ac:dyDescent="0.25">
      <c r="A71" s="245" t="s">
        <v>506</v>
      </c>
      <c r="B71" s="86" t="s">
        <v>507</v>
      </c>
      <c r="C71" s="216" t="s">
        <v>670</v>
      </c>
      <c r="D71" s="170" t="s">
        <v>841</v>
      </c>
      <c r="E71" s="170" t="s">
        <v>842</v>
      </c>
      <c r="F71" s="216" t="s">
        <v>670</v>
      </c>
      <c r="G71" s="170" t="s">
        <v>843</v>
      </c>
      <c r="H71" s="170" t="s">
        <v>844</v>
      </c>
      <c r="I71" s="136" t="s">
        <v>671</v>
      </c>
      <c r="J71" s="234" t="s">
        <v>149</v>
      </c>
      <c r="K71" s="248" t="s">
        <v>845</v>
      </c>
      <c r="L71" s="176" t="str">
        <f>VLOOKUP(A71,'ENTRANTES '!C67:F213,1,FALSE)</f>
        <v>002-0079794-2</v>
      </c>
    </row>
    <row r="72" spans="1:12" x14ac:dyDescent="0.25">
      <c r="A72" s="245" t="s">
        <v>508</v>
      </c>
      <c r="B72" s="86" t="s">
        <v>509</v>
      </c>
      <c r="C72" s="216" t="s">
        <v>670</v>
      </c>
      <c r="D72" s="170" t="s">
        <v>856</v>
      </c>
      <c r="E72" s="170" t="s">
        <v>857</v>
      </c>
      <c r="F72" s="216" t="s">
        <v>670</v>
      </c>
      <c r="G72" s="170" t="s">
        <v>858</v>
      </c>
      <c r="H72" s="170" t="s">
        <v>859</v>
      </c>
      <c r="I72" s="136" t="s">
        <v>671</v>
      </c>
      <c r="J72" s="234" t="s">
        <v>149</v>
      </c>
      <c r="K72" s="248" t="s">
        <v>860</v>
      </c>
      <c r="L72" s="176" t="str">
        <f>VLOOKUP(A72,'ENTRANTES '!C68:F214,1,FALSE)</f>
        <v>018-0050760-8</v>
      </c>
    </row>
    <row r="73" spans="1:12" x14ac:dyDescent="0.25">
      <c r="A73" s="245" t="s">
        <v>510</v>
      </c>
      <c r="B73" s="86" t="s">
        <v>511</v>
      </c>
      <c r="C73" s="216" t="s">
        <v>670</v>
      </c>
      <c r="D73" s="170" t="s">
        <v>851</v>
      </c>
      <c r="E73" s="170" t="s">
        <v>852</v>
      </c>
      <c r="F73" s="216" t="s">
        <v>670</v>
      </c>
      <c r="G73" s="170" t="s">
        <v>853</v>
      </c>
      <c r="H73" s="170" t="s">
        <v>854</v>
      </c>
      <c r="I73" s="136" t="s">
        <v>671</v>
      </c>
      <c r="J73" s="234" t="s">
        <v>149</v>
      </c>
      <c r="K73" s="248" t="s">
        <v>855</v>
      </c>
      <c r="L73" s="176" t="str">
        <f>VLOOKUP(A73,'ENTRANTES '!C69:F215,1,FALSE)</f>
        <v>001-1937425-4</v>
      </c>
    </row>
    <row r="74" spans="1:12" x14ac:dyDescent="0.25">
      <c r="A74" s="245" t="s">
        <v>512</v>
      </c>
      <c r="B74" s="86" t="s">
        <v>513</v>
      </c>
      <c r="C74" s="216" t="s">
        <v>670</v>
      </c>
      <c r="D74" s="170" t="s">
        <v>861</v>
      </c>
      <c r="E74" s="170" t="s">
        <v>738</v>
      </c>
      <c r="F74" s="216" t="s">
        <v>670</v>
      </c>
      <c r="G74" s="170" t="s">
        <v>862</v>
      </c>
      <c r="H74" s="170"/>
      <c r="I74" s="136" t="s">
        <v>671</v>
      </c>
      <c r="J74" s="234" t="s">
        <v>149</v>
      </c>
      <c r="K74" s="248" t="s">
        <v>863</v>
      </c>
      <c r="L74" s="176" t="str">
        <f>VLOOKUP(A74,'ENTRANTES '!C70:F216,1,FALSE)</f>
        <v>001-1124894-4</v>
      </c>
    </row>
    <row r="75" spans="1:12" x14ac:dyDescent="0.25">
      <c r="A75" s="245" t="s">
        <v>516</v>
      </c>
      <c r="B75" s="86" t="s">
        <v>517</v>
      </c>
      <c r="C75" s="216" t="s">
        <v>670</v>
      </c>
      <c r="D75" s="170" t="s">
        <v>866</v>
      </c>
      <c r="E75" s="170" t="s">
        <v>867</v>
      </c>
      <c r="F75" s="216" t="s">
        <v>670</v>
      </c>
      <c r="G75" s="170" t="s">
        <v>868</v>
      </c>
      <c r="H75" s="170"/>
      <c r="I75" s="136" t="s">
        <v>671</v>
      </c>
      <c r="J75" s="234" t="s">
        <v>149</v>
      </c>
      <c r="K75" s="170" t="s">
        <v>683</v>
      </c>
      <c r="L75" s="176" t="str">
        <f>VLOOKUP(A75,'ENTRANTES '!C71:F217,1,FALSE)</f>
        <v>001-1243968-2</v>
      </c>
    </row>
    <row r="76" spans="1:12" x14ac:dyDescent="0.25">
      <c r="A76" s="245" t="s">
        <v>518</v>
      </c>
      <c r="B76" s="86" t="s">
        <v>519</v>
      </c>
      <c r="C76" s="216" t="s">
        <v>670</v>
      </c>
      <c r="D76" s="170" t="s">
        <v>869</v>
      </c>
      <c r="E76" s="170" t="s">
        <v>870</v>
      </c>
      <c r="F76" s="216" t="s">
        <v>670</v>
      </c>
      <c r="G76" s="170" t="s">
        <v>871</v>
      </c>
      <c r="H76" s="170" t="s">
        <v>872</v>
      </c>
      <c r="I76" s="136" t="s">
        <v>671</v>
      </c>
      <c r="J76" s="234" t="s">
        <v>149</v>
      </c>
      <c r="K76" s="248" t="s">
        <v>873</v>
      </c>
      <c r="L76" s="176" t="str">
        <f>VLOOKUP(A76,'ENTRANTES '!C72:F218,1,FALSE)</f>
        <v>001-1467801-4</v>
      </c>
    </row>
    <row r="77" spans="1:12" x14ac:dyDescent="0.25">
      <c r="A77" s="245" t="s">
        <v>520</v>
      </c>
      <c r="B77" s="86" t="s">
        <v>521</v>
      </c>
      <c r="C77" s="216" t="s">
        <v>670</v>
      </c>
      <c r="D77" s="170" t="s">
        <v>864</v>
      </c>
      <c r="E77" s="170" t="s">
        <v>857</v>
      </c>
      <c r="F77" s="216" t="s">
        <v>670</v>
      </c>
      <c r="G77" s="170" t="s">
        <v>865</v>
      </c>
      <c r="H77" s="170"/>
      <c r="I77" s="136" t="s">
        <v>671</v>
      </c>
      <c r="J77" s="234" t="s">
        <v>149</v>
      </c>
      <c r="K77" s="170" t="s">
        <v>683</v>
      </c>
      <c r="L77" s="176" t="str">
        <f>VLOOKUP(A77,'ENTRANTES '!C73:F219,1,FALSE)</f>
        <v>001-0622331-6</v>
      </c>
    </row>
    <row r="78" spans="1:12" x14ac:dyDescent="0.25">
      <c r="A78" s="246" t="s">
        <v>522</v>
      </c>
      <c r="B78" s="309" t="s">
        <v>523</v>
      </c>
      <c r="C78" s="216" t="s">
        <v>670</v>
      </c>
      <c r="D78" s="170" t="s">
        <v>874</v>
      </c>
      <c r="E78" s="170" t="s">
        <v>875</v>
      </c>
      <c r="F78" s="216" t="s">
        <v>670</v>
      </c>
      <c r="G78" s="170" t="s">
        <v>876</v>
      </c>
      <c r="H78" s="170"/>
      <c r="I78" s="136" t="s">
        <v>671</v>
      </c>
      <c r="J78" s="235" t="s">
        <v>149</v>
      </c>
      <c r="K78" s="170" t="s">
        <v>683</v>
      </c>
      <c r="L78" s="176" t="str">
        <f>VLOOKUP(A78,'ENTRANTES '!C74:F220,1,FALSE)</f>
        <v>104-0002104-3</v>
      </c>
    </row>
    <row r="79" spans="1:12" x14ac:dyDescent="0.25">
      <c r="A79" s="246" t="s">
        <v>524</v>
      </c>
      <c r="B79" s="309" t="s">
        <v>525</v>
      </c>
      <c r="C79" s="216" t="s">
        <v>670</v>
      </c>
      <c r="D79" s="258" t="s">
        <v>877</v>
      </c>
      <c r="E79" s="258" t="s">
        <v>878</v>
      </c>
      <c r="F79" s="250" t="s">
        <v>670</v>
      </c>
      <c r="G79" s="258" t="s">
        <v>879</v>
      </c>
      <c r="H79" s="258" t="s">
        <v>880</v>
      </c>
      <c r="I79" s="251" t="s">
        <v>671</v>
      </c>
      <c r="J79" s="235" t="s">
        <v>149</v>
      </c>
      <c r="K79" s="270" t="s">
        <v>881</v>
      </c>
      <c r="L79" s="176" t="str">
        <f>VLOOKUP(A79,'ENTRANTES '!C75:F221,1,FALSE)</f>
        <v>027-0032464-9</v>
      </c>
    </row>
    <row r="80" spans="1:12" x14ac:dyDescent="0.25">
      <c r="A80" s="245" t="s">
        <v>526</v>
      </c>
      <c r="B80" s="86" t="s">
        <v>527</v>
      </c>
      <c r="C80" s="216" t="s">
        <v>670</v>
      </c>
      <c r="D80" s="170" t="s">
        <v>882</v>
      </c>
      <c r="E80" s="170" t="s">
        <v>883</v>
      </c>
      <c r="F80" s="216" t="s">
        <v>670</v>
      </c>
      <c r="G80" s="170" t="s">
        <v>884</v>
      </c>
      <c r="H80" s="170" t="s">
        <v>885</v>
      </c>
      <c r="I80" s="136" t="s">
        <v>671</v>
      </c>
      <c r="J80" s="235" t="s">
        <v>149</v>
      </c>
      <c r="K80" s="248" t="s">
        <v>886</v>
      </c>
      <c r="L80" s="176" t="str">
        <f>VLOOKUP(A80,'ENTRANTES '!C76:F222,1,FALSE)</f>
        <v>001-0435350-3</v>
      </c>
    </row>
    <row r="81" spans="1:12" x14ac:dyDescent="0.25">
      <c r="A81" s="245" t="s">
        <v>528</v>
      </c>
      <c r="B81" s="86" t="s">
        <v>529</v>
      </c>
      <c r="C81" s="216" t="s">
        <v>670</v>
      </c>
      <c r="D81" s="170" t="s">
        <v>887</v>
      </c>
      <c r="E81" s="170" t="s">
        <v>680</v>
      </c>
      <c r="F81" s="216" t="s">
        <v>670</v>
      </c>
      <c r="G81" s="170" t="s">
        <v>888</v>
      </c>
      <c r="H81" s="170" t="s">
        <v>889</v>
      </c>
      <c r="I81" s="136" t="s">
        <v>671</v>
      </c>
      <c r="J81" s="235" t="s">
        <v>149</v>
      </c>
      <c r="K81" s="248" t="s">
        <v>890</v>
      </c>
      <c r="L81" s="176" t="str">
        <f>VLOOKUP(A81,'ENTRANTES '!C77:F223,1,FALSE)</f>
        <v>001-1673064-9</v>
      </c>
    </row>
    <row r="82" spans="1:12" x14ac:dyDescent="0.25">
      <c r="A82" s="245" t="s">
        <v>530</v>
      </c>
      <c r="B82" s="86" t="s">
        <v>531</v>
      </c>
      <c r="C82" s="216" t="s">
        <v>670</v>
      </c>
      <c r="D82" s="170" t="s">
        <v>891</v>
      </c>
      <c r="E82" s="170" t="s">
        <v>892</v>
      </c>
      <c r="F82" s="216" t="s">
        <v>670</v>
      </c>
      <c r="G82" s="170" t="s">
        <v>893</v>
      </c>
      <c r="H82" s="170" t="s">
        <v>894</v>
      </c>
      <c r="I82" s="136" t="s">
        <v>671</v>
      </c>
      <c r="J82" s="235" t="s">
        <v>149</v>
      </c>
      <c r="K82" s="170" t="s">
        <v>683</v>
      </c>
      <c r="L82" s="176" t="str">
        <f>VLOOKUP(A82,'ENTRANTES '!C78:F224,1,FALSE)</f>
        <v>224-0024267-7</v>
      </c>
    </row>
    <row r="83" spans="1:12" x14ac:dyDescent="0.25">
      <c r="A83" s="245" t="s">
        <v>532</v>
      </c>
      <c r="B83" s="86" t="s">
        <v>533</v>
      </c>
      <c r="C83" s="216" t="s">
        <v>670</v>
      </c>
      <c r="D83" s="170" t="s">
        <v>895</v>
      </c>
      <c r="E83" s="170" t="s">
        <v>896</v>
      </c>
      <c r="F83" s="216" t="s">
        <v>670</v>
      </c>
      <c r="G83" s="170" t="s">
        <v>897</v>
      </c>
      <c r="H83" s="170"/>
      <c r="I83" s="136" t="s">
        <v>671</v>
      </c>
      <c r="J83" s="235" t="s">
        <v>149</v>
      </c>
      <c r="K83" s="248" t="s">
        <v>898</v>
      </c>
      <c r="L83" s="176" t="str">
        <f>VLOOKUP(A83,'ENTRANTES '!C79:F225,1,FALSE)</f>
        <v>018-0017956-4</v>
      </c>
    </row>
    <row r="84" spans="1:12" x14ac:dyDescent="0.25">
      <c r="A84" s="245" t="s">
        <v>534</v>
      </c>
      <c r="B84" s="86" t="s">
        <v>535</v>
      </c>
      <c r="C84" s="216" t="s">
        <v>670</v>
      </c>
      <c r="D84" s="170" t="s">
        <v>899</v>
      </c>
      <c r="E84" s="170" t="s">
        <v>900</v>
      </c>
      <c r="F84" s="216" t="s">
        <v>670</v>
      </c>
      <c r="G84" s="170" t="s">
        <v>901</v>
      </c>
      <c r="H84" s="170" t="s">
        <v>902</v>
      </c>
      <c r="I84" s="136" t="s">
        <v>671</v>
      </c>
      <c r="J84" s="235" t="s">
        <v>149</v>
      </c>
      <c r="K84" s="170" t="s">
        <v>683</v>
      </c>
      <c r="L84" s="176" t="str">
        <f>VLOOKUP(A84,'ENTRANTES '!C80:F226,1,FALSE)</f>
        <v>020-0008029-7</v>
      </c>
    </row>
    <row r="85" spans="1:12" x14ac:dyDescent="0.25">
      <c r="A85" s="245" t="s">
        <v>536</v>
      </c>
      <c r="B85" s="86" t="s">
        <v>537</v>
      </c>
      <c r="C85" s="216" t="s">
        <v>670</v>
      </c>
      <c r="D85" s="170" t="s">
        <v>903</v>
      </c>
      <c r="E85" s="170" t="s">
        <v>896</v>
      </c>
      <c r="F85" s="216" t="s">
        <v>670</v>
      </c>
      <c r="G85" s="170" t="s">
        <v>904</v>
      </c>
      <c r="H85" s="170" t="s">
        <v>905</v>
      </c>
      <c r="I85" s="136" t="s">
        <v>671</v>
      </c>
      <c r="J85" s="235" t="s">
        <v>149</v>
      </c>
      <c r="K85" s="248" t="s">
        <v>906</v>
      </c>
      <c r="L85" s="176" t="str">
        <f>VLOOKUP(A85,'ENTRANTES '!C81:F227,1,FALSE)</f>
        <v>001-0390855-4</v>
      </c>
    </row>
    <row r="86" spans="1:12" x14ac:dyDescent="0.25">
      <c r="A86" s="245" t="s">
        <v>538</v>
      </c>
      <c r="B86" s="86" t="s">
        <v>539</v>
      </c>
      <c r="C86" s="216" t="s">
        <v>670</v>
      </c>
      <c r="D86" s="170" t="s">
        <v>1018</v>
      </c>
      <c r="E86" s="170" t="s">
        <v>857</v>
      </c>
      <c r="F86" s="216" t="s">
        <v>670</v>
      </c>
      <c r="G86" s="170" t="s">
        <v>1019</v>
      </c>
      <c r="H86" s="170" t="s">
        <v>1020</v>
      </c>
      <c r="I86" s="136" t="s">
        <v>671</v>
      </c>
      <c r="J86" s="235" t="s">
        <v>149</v>
      </c>
      <c r="K86" s="170" t="s">
        <v>683</v>
      </c>
      <c r="L86" s="176" t="str">
        <f>VLOOKUP(A86,'ENTRANTES '!C82:F228,1,FALSE)</f>
        <v>005-0023164-2</v>
      </c>
    </row>
    <row r="87" spans="1:12" x14ac:dyDescent="0.25">
      <c r="A87" s="245" t="s">
        <v>540</v>
      </c>
      <c r="B87" s="86" t="s">
        <v>541</v>
      </c>
      <c r="C87" s="216" t="s">
        <v>670</v>
      </c>
      <c r="D87" s="170" t="s">
        <v>1015</v>
      </c>
      <c r="E87" s="170" t="s">
        <v>988</v>
      </c>
      <c r="F87" s="216" t="s">
        <v>670</v>
      </c>
      <c r="G87" s="170" t="s">
        <v>1016</v>
      </c>
      <c r="H87" s="170" t="s">
        <v>1017</v>
      </c>
      <c r="I87" s="136" t="s">
        <v>671</v>
      </c>
      <c r="J87" s="235" t="s">
        <v>149</v>
      </c>
      <c r="K87" s="170" t="s">
        <v>683</v>
      </c>
      <c r="L87" s="176" t="str">
        <f>VLOOKUP(A87,'ENTRANTES '!C83:F229,1,FALSE)</f>
        <v>001-0058642-9</v>
      </c>
    </row>
    <row r="88" spans="1:12" x14ac:dyDescent="0.25">
      <c r="A88" s="245" t="s">
        <v>542</v>
      </c>
      <c r="B88" s="86" t="s">
        <v>543</v>
      </c>
      <c r="C88" s="216" t="s">
        <v>670</v>
      </c>
      <c r="D88" s="170" t="s">
        <v>990</v>
      </c>
      <c r="E88" s="170" t="s">
        <v>991</v>
      </c>
      <c r="F88" s="216" t="s">
        <v>670</v>
      </c>
      <c r="G88" s="170" t="s">
        <v>992</v>
      </c>
      <c r="H88" s="170" t="s">
        <v>993</v>
      </c>
      <c r="I88" s="136" t="s">
        <v>671</v>
      </c>
      <c r="J88" s="235" t="s">
        <v>149</v>
      </c>
      <c r="K88" s="170" t="s">
        <v>683</v>
      </c>
      <c r="L88" s="176" t="str">
        <f>VLOOKUP(A88,'ENTRANTES '!C84:F230,1,FALSE)</f>
        <v>001-0343683-8</v>
      </c>
    </row>
    <row r="89" spans="1:12" x14ac:dyDescent="0.25">
      <c r="A89" s="245" t="s">
        <v>544</v>
      </c>
      <c r="B89" s="86" t="s">
        <v>545</v>
      </c>
      <c r="C89" s="216" t="s">
        <v>670</v>
      </c>
      <c r="D89" s="170" t="s">
        <v>987</v>
      </c>
      <c r="E89" s="170" t="s">
        <v>988</v>
      </c>
      <c r="F89" s="216" t="s">
        <v>670</v>
      </c>
      <c r="G89" s="170" t="s">
        <v>989</v>
      </c>
      <c r="H89" s="170"/>
      <c r="I89" s="136" t="s">
        <v>671</v>
      </c>
      <c r="J89" s="235" t="s">
        <v>149</v>
      </c>
      <c r="K89" s="170" t="s">
        <v>683</v>
      </c>
      <c r="L89" s="176" t="str">
        <f>VLOOKUP(A89,'ENTRANTES '!C85:F231,1,FALSE)</f>
        <v>002-0142573-3</v>
      </c>
    </row>
    <row r="90" spans="1:12" x14ac:dyDescent="0.25">
      <c r="A90" s="245" t="s">
        <v>546</v>
      </c>
      <c r="B90" s="86" t="s">
        <v>631</v>
      </c>
      <c r="C90" s="216" t="s">
        <v>670</v>
      </c>
      <c r="D90" s="170" t="s">
        <v>982</v>
      </c>
      <c r="E90" s="170" t="s">
        <v>983</v>
      </c>
      <c r="F90" s="216" t="s">
        <v>670</v>
      </c>
      <c r="G90" s="170" t="s">
        <v>984</v>
      </c>
      <c r="H90" s="170" t="s">
        <v>985</v>
      </c>
      <c r="I90" s="136" t="s">
        <v>671</v>
      </c>
      <c r="J90" s="235" t="s">
        <v>149</v>
      </c>
      <c r="K90" s="248" t="s">
        <v>986</v>
      </c>
      <c r="L90" s="176" t="str">
        <f>VLOOKUP(A90,'ENTRANTES '!C86:F232,1,FALSE)</f>
        <v>018-0052123-7</v>
      </c>
    </row>
    <row r="91" spans="1:12" x14ac:dyDescent="0.25">
      <c r="A91" s="245" t="s">
        <v>547</v>
      </c>
      <c r="B91" s="86" t="s">
        <v>548</v>
      </c>
      <c r="C91" s="216" t="s">
        <v>670</v>
      </c>
      <c r="D91" s="170" t="s">
        <v>977</v>
      </c>
      <c r="E91" s="170" t="s">
        <v>978</v>
      </c>
      <c r="F91" s="216" t="s">
        <v>670</v>
      </c>
      <c r="G91" s="170" t="s">
        <v>979</v>
      </c>
      <c r="H91" s="170" t="s">
        <v>980</v>
      </c>
      <c r="I91" s="136" t="s">
        <v>671</v>
      </c>
      <c r="J91" s="235" t="s">
        <v>149</v>
      </c>
      <c r="K91" s="248" t="s">
        <v>981</v>
      </c>
      <c r="L91" s="176" t="str">
        <f>VLOOKUP(A91,'ENTRANTES '!C87:F233,1,FALSE)</f>
        <v>001-1786874-5</v>
      </c>
    </row>
    <row r="92" spans="1:12" x14ac:dyDescent="0.25">
      <c r="A92" s="245" t="s">
        <v>549</v>
      </c>
      <c r="B92" s="86" t="s">
        <v>550</v>
      </c>
      <c r="C92" s="216" t="s">
        <v>670</v>
      </c>
      <c r="D92" s="170" t="s">
        <v>974</v>
      </c>
      <c r="E92" s="170" t="s">
        <v>975</v>
      </c>
      <c r="F92" s="216" t="s">
        <v>670</v>
      </c>
      <c r="G92" s="170" t="s">
        <v>976</v>
      </c>
      <c r="I92" s="136" t="s">
        <v>671</v>
      </c>
      <c r="J92" s="235" t="s">
        <v>149</v>
      </c>
      <c r="K92" s="170" t="s">
        <v>683</v>
      </c>
      <c r="L92" s="176" t="str">
        <f>VLOOKUP(A92,'ENTRANTES '!C88:F234,1,FALSE)</f>
        <v>225-0010252-4</v>
      </c>
    </row>
    <row r="93" spans="1:12" x14ac:dyDescent="0.25">
      <c r="A93" s="245" t="s">
        <v>551</v>
      </c>
      <c r="B93" s="86" t="s">
        <v>630</v>
      </c>
      <c r="C93" s="216" t="s">
        <v>670</v>
      </c>
      <c r="D93" s="170" t="s">
        <v>970</v>
      </c>
      <c r="E93" s="170" t="s">
        <v>971</v>
      </c>
      <c r="F93" s="216" t="s">
        <v>670</v>
      </c>
      <c r="G93" s="170" t="s">
        <v>972</v>
      </c>
      <c r="H93" s="170" t="s">
        <v>973</v>
      </c>
      <c r="I93" s="136" t="s">
        <v>671</v>
      </c>
      <c r="J93" s="235" t="s">
        <v>149</v>
      </c>
      <c r="K93" s="170" t="s">
        <v>683</v>
      </c>
      <c r="L93" s="176" t="str">
        <f>VLOOKUP(A93,'ENTRANTES '!C89:F235,1,FALSE)</f>
        <v>014-0014470-3</v>
      </c>
    </row>
    <row r="94" spans="1:12" x14ac:dyDescent="0.25">
      <c r="A94" s="245" t="s">
        <v>552</v>
      </c>
      <c r="B94" s="86" t="s">
        <v>553</v>
      </c>
      <c r="C94" s="216" t="s">
        <v>670</v>
      </c>
      <c r="D94" s="170" t="s">
        <v>966</v>
      </c>
      <c r="E94" s="170" t="s">
        <v>967</v>
      </c>
      <c r="F94" s="216" t="s">
        <v>670</v>
      </c>
      <c r="G94" s="170" t="s">
        <v>968</v>
      </c>
      <c r="H94" s="170" t="s">
        <v>969</v>
      </c>
      <c r="I94" s="136" t="s">
        <v>671</v>
      </c>
      <c r="J94" s="235" t="s">
        <v>149</v>
      </c>
      <c r="K94" s="170" t="s">
        <v>683</v>
      </c>
      <c r="L94" s="176" t="str">
        <f>VLOOKUP(A94,'ENTRANTES '!C90:F236,1,FALSE)</f>
        <v>402-2036818-3</v>
      </c>
    </row>
    <row r="95" spans="1:12" x14ac:dyDescent="0.25">
      <c r="A95" s="245" t="s">
        <v>554</v>
      </c>
      <c r="B95" s="86" t="s">
        <v>555</v>
      </c>
      <c r="C95" s="216" t="s">
        <v>670</v>
      </c>
      <c r="D95" s="170" t="s">
        <v>963</v>
      </c>
      <c r="E95" s="170" t="s">
        <v>847</v>
      </c>
      <c r="F95" s="216" t="s">
        <v>670</v>
      </c>
      <c r="G95" s="170" t="s">
        <v>964</v>
      </c>
      <c r="H95" s="170"/>
      <c r="I95" s="136" t="s">
        <v>671</v>
      </c>
      <c r="J95" s="235" t="s">
        <v>149</v>
      </c>
      <c r="K95" s="248" t="s">
        <v>965</v>
      </c>
      <c r="L95" s="176" t="str">
        <f>VLOOKUP(A95,'ENTRANTES '!C91:F237,1,FALSE)</f>
        <v>082-0018119-9</v>
      </c>
    </row>
    <row r="96" spans="1:12" x14ac:dyDescent="0.25">
      <c r="A96" s="245" t="s">
        <v>556</v>
      </c>
      <c r="B96" s="86" t="s">
        <v>557</v>
      </c>
      <c r="C96" s="216" t="s">
        <v>670</v>
      </c>
      <c r="D96" s="170" t="s">
        <v>959</v>
      </c>
      <c r="E96" s="170" t="s">
        <v>925</v>
      </c>
      <c r="F96" s="216" t="s">
        <v>670</v>
      </c>
      <c r="G96" s="170" t="s">
        <v>960</v>
      </c>
      <c r="H96" s="170" t="s">
        <v>961</v>
      </c>
      <c r="I96" s="136" t="s">
        <v>671</v>
      </c>
      <c r="J96" s="235" t="s">
        <v>149</v>
      </c>
      <c r="K96" s="248" t="s">
        <v>962</v>
      </c>
      <c r="L96" s="176" t="str">
        <f>VLOOKUP(A96,'ENTRANTES '!C92:F238,1,FALSE)</f>
        <v>224-0030560-7</v>
      </c>
    </row>
    <row r="97" spans="1:12" x14ac:dyDescent="0.25">
      <c r="A97" s="245" t="s">
        <v>558</v>
      </c>
      <c r="B97" s="86" t="s">
        <v>559</v>
      </c>
      <c r="C97" s="216" t="s">
        <v>670</v>
      </c>
      <c r="D97" s="170" t="s">
        <v>954</v>
      </c>
      <c r="E97" s="170" t="s">
        <v>955</v>
      </c>
      <c r="F97" s="216" t="s">
        <v>670</v>
      </c>
      <c r="G97" s="170" t="s">
        <v>956</v>
      </c>
      <c r="H97" s="170" t="s">
        <v>957</v>
      </c>
      <c r="I97" s="136" t="s">
        <v>671</v>
      </c>
      <c r="J97" s="235" t="s">
        <v>149</v>
      </c>
      <c r="K97" s="248" t="s">
        <v>958</v>
      </c>
      <c r="L97" s="176" t="str">
        <f>VLOOKUP(A97,'ENTRANTES '!C93:F239,1,FALSE)</f>
        <v>001-0353991-2</v>
      </c>
    </row>
    <row r="98" spans="1:12" x14ac:dyDescent="0.25">
      <c r="A98" s="245" t="s">
        <v>560</v>
      </c>
      <c r="B98" s="86" t="s">
        <v>561</v>
      </c>
      <c r="C98" s="216" t="s">
        <v>670</v>
      </c>
      <c r="D98" s="170" t="s">
        <v>951</v>
      </c>
      <c r="E98" s="170" t="s">
        <v>950</v>
      </c>
      <c r="F98" s="216" t="s">
        <v>670</v>
      </c>
      <c r="G98" s="170" t="s">
        <v>952</v>
      </c>
      <c r="H98" s="170" t="s">
        <v>953</v>
      </c>
      <c r="I98" s="136" t="s">
        <v>671</v>
      </c>
      <c r="J98" s="235" t="s">
        <v>149</v>
      </c>
      <c r="K98" s="170" t="s">
        <v>683</v>
      </c>
      <c r="L98" s="176" t="str">
        <f>VLOOKUP(A98,'ENTRANTES '!C94:F240,1,FALSE)</f>
        <v>058-0035085-9</v>
      </c>
    </row>
    <row r="99" spans="1:12" x14ac:dyDescent="0.25">
      <c r="A99" s="245" t="s">
        <v>562</v>
      </c>
      <c r="B99" s="86" t="s">
        <v>563</v>
      </c>
      <c r="C99" s="216" t="s">
        <v>670</v>
      </c>
      <c r="D99" s="170" t="s">
        <v>945</v>
      </c>
      <c r="E99" s="170" t="s">
        <v>946</v>
      </c>
      <c r="F99" s="216" t="s">
        <v>670</v>
      </c>
      <c r="G99" s="170" t="s">
        <v>947</v>
      </c>
      <c r="H99" s="170" t="s">
        <v>948</v>
      </c>
      <c r="I99" s="136" t="s">
        <v>671</v>
      </c>
      <c r="J99" s="235" t="s">
        <v>149</v>
      </c>
      <c r="K99" s="248" t="s">
        <v>949</v>
      </c>
      <c r="L99" s="176" t="str">
        <f>VLOOKUP(A99,'ENTRANTES '!C95:F241,1,FALSE)</f>
        <v>223-0002202-1</v>
      </c>
    </row>
    <row r="100" spans="1:12" x14ac:dyDescent="0.25">
      <c r="A100" s="245" t="s">
        <v>564</v>
      </c>
      <c r="B100" s="86" t="s">
        <v>565</v>
      </c>
      <c r="C100" s="216" t="s">
        <v>670</v>
      </c>
      <c r="D100" s="170" t="s">
        <v>941</v>
      </c>
      <c r="E100" s="170" t="s">
        <v>942</v>
      </c>
      <c r="F100" s="216" t="s">
        <v>670</v>
      </c>
      <c r="G100" s="170" t="s">
        <v>943</v>
      </c>
      <c r="H100" s="170"/>
      <c r="I100" s="136" t="s">
        <v>671</v>
      </c>
      <c r="J100" s="235" t="s">
        <v>149</v>
      </c>
      <c r="K100" s="248" t="s">
        <v>944</v>
      </c>
      <c r="L100" s="176" t="str">
        <f>VLOOKUP(A100,'ENTRANTES '!C96:F242,1,FALSE)</f>
        <v>010-0064221-3</v>
      </c>
    </row>
    <row r="101" spans="1:12" x14ac:dyDescent="0.25">
      <c r="A101" s="245" t="s">
        <v>566</v>
      </c>
      <c r="B101" s="86" t="s">
        <v>567</v>
      </c>
      <c r="C101" s="216" t="s">
        <v>670</v>
      </c>
      <c r="D101" s="170" t="s">
        <v>936</v>
      </c>
      <c r="E101" s="170" t="s">
        <v>937</v>
      </c>
      <c r="F101" s="216" t="s">
        <v>670</v>
      </c>
      <c r="G101" s="170" t="s">
        <v>938</v>
      </c>
      <c r="H101" s="170" t="s">
        <v>939</v>
      </c>
      <c r="I101" s="136" t="s">
        <v>671</v>
      </c>
      <c r="J101" s="235" t="s">
        <v>149</v>
      </c>
      <c r="K101" s="248" t="s">
        <v>940</v>
      </c>
      <c r="L101" s="176" t="str">
        <f>VLOOKUP(A101,'ENTRANTES '!C97:F243,1,FALSE)</f>
        <v>049-0072166-5</v>
      </c>
    </row>
    <row r="102" spans="1:12" x14ac:dyDescent="0.25">
      <c r="A102" s="245" t="s">
        <v>568</v>
      </c>
      <c r="B102" s="86" t="s">
        <v>569</v>
      </c>
      <c r="C102" s="216" t="s">
        <v>670</v>
      </c>
      <c r="D102" s="170" t="s">
        <v>932</v>
      </c>
      <c r="E102" s="170" t="s">
        <v>933</v>
      </c>
      <c r="F102" s="216" t="s">
        <v>670</v>
      </c>
      <c r="G102" s="170" t="s">
        <v>934</v>
      </c>
      <c r="H102" s="170" t="s">
        <v>935</v>
      </c>
      <c r="I102" s="136" t="s">
        <v>671</v>
      </c>
      <c r="J102" s="235" t="s">
        <v>149</v>
      </c>
      <c r="K102" s="170" t="s">
        <v>683</v>
      </c>
      <c r="L102" s="176" t="str">
        <f>VLOOKUP(A102,'ENTRANTES '!C98:F244,1,FALSE)</f>
        <v>001-0429639-7</v>
      </c>
    </row>
    <row r="103" spans="1:12" x14ac:dyDescent="0.25">
      <c r="A103" s="245" t="s">
        <v>570</v>
      </c>
      <c r="B103" s="86" t="s">
        <v>571</v>
      </c>
      <c r="C103" s="216" t="s">
        <v>670</v>
      </c>
      <c r="D103" s="170" t="s">
        <v>929</v>
      </c>
      <c r="E103" s="170" t="s">
        <v>930</v>
      </c>
      <c r="F103" s="216" t="s">
        <v>670</v>
      </c>
      <c r="G103" s="170" t="s">
        <v>931</v>
      </c>
      <c r="H103" s="170"/>
      <c r="I103" s="136" t="s">
        <v>671</v>
      </c>
      <c r="J103" s="235" t="s">
        <v>149</v>
      </c>
      <c r="K103" s="170" t="s">
        <v>683</v>
      </c>
      <c r="L103" s="176" t="str">
        <f>VLOOKUP(A103,'ENTRANTES '!C99:F245,1,FALSE)</f>
        <v>001-1522005-5</v>
      </c>
    </row>
    <row r="104" spans="1:12" x14ac:dyDescent="0.25">
      <c r="A104" s="245" t="s">
        <v>572</v>
      </c>
      <c r="B104" s="86" t="s">
        <v>573</v>
      </c>
      <c r="C104" s="216" t="s">
        <v>670</v>
      </c>
      <c r="D104" s="170" t="s">
        <v>924</v>
      </c>
      <c r="E104" s="170" t="s">
        <v>925</v>
      </c>
      <c r="F104" s="216" t="s">
        <v>670</v>
      </c>
      <c r="G104" s="170" t="s">
        <v>926</v>
      </c>
      <c r="H104" s="170" t="s">
        <v>927</v>
      </c>
      <c r="I104" s="136" t="s">
        <v>671</v>
      </c>
      <c r="J104" s="235" t="s">
        <v>149</v>
      </c>
      <c r="K104" s="248" t="s">
        <v>928</v>
      </c>
      <c r="L104" s="176" t="str">
        <f>VLOOKUP(A104,'ENTRANTES '!C100:F246,1,FALSE)</f>
        <v>049-0065974-1</v>
      </c>
    </row>
    <row r="105" spans="1:12" x14ac:dyDescent="0.25">
      <c r="A105" s="245" t="s">
        <v>574</v>
      </c>
      <c r="B105" s="86" t="s">
        <v>575</v>
      </c>
      <c r="C105" s="216" t="s">
        <v>670</v>
      </c>
      <c r="D105" s="170" t="s">
        <v>920</v>
      </c>
      <c r="E105" s="170" t="s">
        <v>921</v>
      </c>
      <c r="F105" s="216" t="s">
        <v>670</v>
      </c>
      <c r="G105" s="170" t="s">
        <v>922</v>
      </c>
      <c r="H105" s="170" t="s">
        <v>923</v>
      </c>
      <c r="I105" s="136" t="s">
        <v>671</v>
      </c>
      <c r="J105" s="235" t="s">
        <v>149</v>
      </c>
      <c r="K105" s="170" t="s">
        <v>683</v>
      </c>
      <c r="L105" s="176" t="str">
        <f>VLOOKUP(A105,'ENTRANTES '!C101:F247,1,FALSE)</f>
        <v>104-0000462-7</v>
      </c>
    </row>
    <row r="106" spans="1:12" x14ac:dyDescent="0.25">
      <c r="A106" s="245" t="s">
        <v>576</v>
      </c>
      <c r="B106" s="86" t="s">
        <v>577</v>
      </c>
      <c r="C106" s="216" t="s">
        <v>670</v>
      </c>
      <c r="D106" s="170" t="s">
        <v>916</v>
      </c>
      <c r="E106" s="170" t="s">
        <v>917</v>
      </c>
      <c r="F106" s="216" t="s">
        <v>670</v>
      </c>
      <c r="G106" s="170" t="s">
        <v>918</v>
      </c>
      <c r="H106" s="170" t="s">
        <v>919</v>
      </c>
      <c r="I106" s="136" t="s">
        <v>671</v>
      </c>
      <c r="J106" s="235" t="s">
        <v>149</v>
      </c>
      <c r="K106" s="170" t="s">
        <v>683</v>
      </c>
      <c r="L106" s="176" t="str">
        <f>VLOOKUP(A106,'ENTRANTES '!C102:F248,1,FALSE)</f>
        <v>104-0013500-9</v>
      </c>
    </row>
    <row r="107" spans="1:12" x14ac:dyDescent="0.25">
      <c r="A107" s="245" t="s">
        <v>578</v>
      </c>
      <c r="B107" s="86" t="s">
        <v>579</v>
      </c>
      <c r="C107" s="216" t="s">
        <v>670</v>
      </c>
      <c r="D107" s="170" t="s">
        <v>912</v>
      </c>
      <c r="E107" s="170" t="s">
        <v>913</v>
      </c>
      <c r="F107" s="216" t="s">
        <v>670</v>
      </c>
      <c r="G107" s="170" t="s">
        <v>914</v>
      </c>
      <c r="H107" s="170"/>
      <c r="I107" s="136" t="s">
        <v>671</v>
      </c>
      <c r="J107" s="235" t="s">
        <v>149</v>
      </c>
      <c r="K107" s="248" t="s">
        <v>915</v>
      </c>
      <c r="L107" s="176" t="str">
        <f>VLOOKUP(A107,'ENTRANTES '!C103:F249,1,FALSE)</f>
        <v>001-0583454-3</v>
      </c>
    </row>
    <row r="108" spans="1:12" x14ac:dyDescent="0.25">
      <c r="A108" s="245" t="s">
        <v>580</v>
      </c>
      <c r="B108" s="86" t="s">
        <v>581</v>
      </c>
      <c r="C108" s="216" t="s">
        <v>670</v>
      </c>
      <c r="D108" s="170" t="s">
        <v>1053</v>
      </c>
      <c r="E108" s="170" t="s">
        <v>764</v>
      </c>
      <c r="F108" s="216" t="s">
        <v>670</v>
      </c>
      <c r="G108" s="170" t="s">
        <v>1054</v>
      </c>
      <c r="H108" s="170" t="s">
        <v>1055</v>
      </c>
      <c r="I108" s="136" t="s">
        <v>671</v>
      </c>
      <c r="J108" s="75" t="s">
        <v>175</v>
      </c>
      <c r="K108" s="170" t="s">
        <v>683</v>
      </c>
      <c r="L108" s="176" t="str">
        <f>VLOOKUP(A108,'ENTRANTES '!C104:F250,1,FALSE)</f>
        <v>225-0055787-5</v>
      </c>
    </row>
    <row r="109" spans="1:12" x14ac:dyDescent="0.25">
      <c r="A109" s="246" t="s">
        <v>651</v>
      </c>
      <c r="B109" s="309" t="s">
        <v>650</v>
      </c>
      <c r="C109" s="216" t="s">
        <v>670</v>
      </c>
      <c r="D109" s="170" t="s">
        <v>1056</v>
      </c>
      <c r="E109" s="170" t="s">
        <v>1057</v>
      </c>
      <c r="F109" s="216" t="s">
        <v>670</v>
      </c>
      <c r="G109" s="170" t="s">
        <v>1058</v>
      </c>
      <c r="H109" s="170" t="s">
        <v>1059</v>
      </c>
      <c r="I109" s="136" t="s">
        <v>671</v>
      </c>
      <c r="J109" s="75" t="s">
        <v>175</v>
      </c>
      <c r="K109" s="170" t="s">
        <v>683</v>
      </c>
      <c r="L109" s="176" t="str">
        <f>VLOOKUP(A109,'ENTRANTES '!C105:F251,1,FALSE)</f>
        <v>001-1638729-1</v>
      </c>
    </row>
    <row r="110" spans="1:12" x14ac:dyDescent="0.25">
      <c r="A110" s="246" t="s">
        <v>582</v>
      </c>
      <c r="B110" s="309" t="s">
        <v>583</v>
      </c>
      <c r="C110" s="216" t="s">
        <v>670</v>
      </c>
      <c r="D110" s="170" t="s">
        <v>1048</v>
      </c>
      <c r="E110" s="170" t="s">
        <v>1049</v>
      </c>
      <c r="F110" s="216" t="s">
        <v>670</v>
      </c>
      <c r="G110" s="170" t="s">
        <v>1050</v>
      </c>
      <c r="H110" s="170" t="s">
        <v>1051</v>
      </c>
      <c r="I110" s="136" t="s">
        <v>671</v>
      </c>
      <c r="J110" s="233" t="s">
        <v>175</v>
      </c>
      <c r="K110" s="248" t="s">
        <v>1052</v>
      </c>
      <c r="L110" s="176" t="str">
        <f>VLOOKUP(A110,'ENTRANTES '!C106:F252,1,FALSE)</f>
        <v>225-0038492-4</v>
      </c>
    </row>
    <row r="111" spans="1:12" x14ac:dyDescent="0.25">
      <c r="A111" s="246" t="s">
        <v>654</v>
      </c>
      <c r="B111" s="309" t="s">
        <v>653</v>
      </c>
      <c r="C111" s="216" t="s">
        <v>670</v>
      </c>
      <c r="D111" s="170" t="s">
        <v>1060</v>
      </c>
      <c r="E111" s="170" t="s">
        <v>1061</v>
      </c>
      <c r="F111" s="216" t="s">
        <v>670</v>
      </c>
      <c r="G111" s="170" t="s">
        <v>1062</v>
      </c>
      <c r="H111" s="170" t="s">
        <v>1063</v>
      </c>
      <c r="I111" s="136" t="s">
        <v>671</v>
      </c>
      <c r="J111" s="233" t="s">
        <v>175</v>
      </c>
      <c r="K111" s="248" t="s">
        <v>1064</v>
      </c>
      <c r="L111" s="176" t="str">
        <f>VLOOKUP(A111,'ENTRANTES '!C107:F253,1,FALSE)</f>
        <v>001-1238839-2</v>
      </c>
    </row>
    <row r="112" spans="1:12" x14ac:dyDescent="0.25">
      <c r="A112" s="246" t="s">
        <v>662</v>
      </c>
      <c r="B112" s="309" t="s">
        <v>663</v>
      </c>
      <c r="C112" s="216" t="s">
        <v>670</v>
      </c>
      <c r="D112" s="170" t="s">
        <v>1030</v>
      </c>
      <c r="E112" s="170" t="s">
        <v>1031</v>
      </c>
      <c r="F112" s="216" t="s">
        <v>670</v>
      </c>
      <c r="G112" s="170" t="s">
        <v>1032</v>
      </c>
      <c r="H112" s="170"/>
      <c r="I112" s="136" t="s">
        <v>671</v>
      </c>
      <c r="J112" s="142" t="s">
        <v>231</v>
      </c>
      <c r="K112" s="170" t="s">
        <v>683</v>
      </c>
      <c r="L112" s="176" t="str">
        <f>VLOOKUP(A112,'ENTRANTES '!C108:F254,1,FALSE)</f>
        <v>049-0072758-9</v>
      </c>
    </row>
    <row r="113" spans="1:12" x14ac:dyDescent="0.25">
      <c r="A113" s="246" t="s">
        <v>645</v>
      </c>
      <c r="B113" s="309" t="s">
        <v>646</v>
      </c>
      <c r="C113" s="216" t="s">
        <v>670</v>
      </c>
      <c r="D113" s="170" t="s">
        <v>1021</v>
      </c>
      <c r="E113" s="170" t="s">
        <v>1022</v>
      </c>
      <c r="F113" s="216" t="s">
        <v>670</v>
      </c>
      <c r="G113" s="170" t="s">
        <v>1023</v>
      </c>
      <c r="H113" s="170"/>
      <c r="I113" s="136" t="s">
        <v>671</v>
      </c>
      <c r="J113" s="233" t="s">
        <v>674</v>
      </c>
      <c r="K113" s="248" t="s">
        <v>1024</v>
      </c>
      <c r="L113" s="176" t="str">
        <f>VLOOKUP(A113,'ENTRANTES '!C109:F255,1,FALSE)</f>
        <v>001-0679882-0</v>
      </c>
    </row>
    <row r="114" spans="1:12" x14ac:dyDescent="0.25">
      <c r="A114" s="245" t="s">
        <v>584</v>
      </c>
      <c r="B114" s="86" t="s">
        <v>585</v>
      </c>
      <c r="C114" s="216" t="s">
        <v>670</v>
      </c>
      <c r="D114" s="170" t="s">
        <v>1113</v>
      </c>
      <c r="E114" s="170" t="s">
        <v>764</v>
      </c>
      <c r="F114" s="216" t="s">
        <v>670</v>
      </c>
      <c r="G114" s="170" t="s">
        <v>1114</v>
      </c>
      <c r="H114" s="170" t="s">
        <v>1115</v>
      </c>
      <c r="I114" s="136" t="s">
        <v>671</v>
      </c>
      <c r="J114" s="75" t="s">
        <v>321</v>
      </c>
      <c r="K114" s="170" t="s">
        <v>683</v>
      </c>
      <c r="L114" s="176" t="str">
        <f>VLOOKUP(A114,'ENTRANTES '!C110:F256,1,FALSE)</f>
        <v>001-1119902-2</v>
      </c>
    </row>
    <row r="115" spans="1:12" x14ac:dyDescent="0.25">
      <c r="A115" s="245" t="s">
        <v>658</v>
      </c>
      <c r="B115" s="86" t="s">
        <v>659</v>
      </c>
      <c r="C115" s="216" t="s">
        <v>670</v>
      </c>
      <c r="D115" s="170" t="s">
        <v>1070</v>
      </c>
      <c r="E115" s="170" t="s">
        <v>764</v>
      </c>
      <c r="F115" s="216" t="s">
        <v>670</v>
      </c>
      <c r="G115" s="170" t="s">
        <v>1071</v>
      </c>
      <c r="H115" s="170" t="s">
        <v>1072</v>
      </c>
      <c r="I115" s="136" t="s">
        <v>671</v>
      </c>
      <c r="J115" s="75" t="s">
        <v>321</v>
      </c>
      <c r="K115" s="170" t="s">
        <v>683</v>
      </c>
      <c r="L115" s="176" t="str">
        <f>VLOOKUP(A115,'ENTRANTES '!C111:F257,1,FALSE)</f>
        <v>001-1665382-5</v>
      </c>
    </row>
    <row r="116" spans="1:12" x14ac:dyDescent="0.25">
      <c r="A116" s="245" t="s">
        <v>586</v>
      </c>
      <c r="B116" s="86" t="s">
        <v>587</v>
      </c>
      <c r="C116" s="216" t="s">
        <v>670</v>
      </c>
      <c r="D116" s="170" t="s">
        <v>1109</v>
      </c>
      <c r="E116" s="170" t="s">
        <v>1110</v>
      </c>
      <c r="F116" s="216" t="s">
        <v>670</v>
      </c>
      <c r="G116" s="170" t="s">
        <v>1111</v>
      </c>
      <c r="H116" s="170" t="s">
        <v>1112</v>
      </c>
      <c r="I116" s="136" t="s">
        <v>671</v>
      </c>
      <c r="J116" s="75" t="s">
        <v>321</v>
      </c>
      <c r="K116" s="170" t="s">
        <v>683</v>
      </c>
      <c r="L116" s="176" t="str">
        <f>VLOOKUP(A116,'ENTRANTES '!C112:F258,1,FALSE)</f>
        <v>001-0917728-7</v>
      </c>
    </row>
    <row r="117" spans="1:12" x14ac:dyDescent="0.25">
      <c r="A117" s="245" t="s">
        <v>588</v>
      </c>
      <c r="B117" s="86" t="s">
        <v>589</v>
      </c>
      <c r="C117" s="216" t="s">
        <v>670</v>
      </c>
      <c r="D117" s="170" t="s">
        <v>1106</v>
      </c>
      <c r="E117" s="170" t="s">
        <v>1107</v>
      </c>
      <c r="F117" s="216" t="s">
        <v>670</v>
      </c>
      <c r="G117" s="170" t="s">
        <v>1108</v>
      </c>
      <c r="H117" s="170"/>
      <c r="I117" s="136" t="s">
        <v>671</v>
      </c>
      <c r="J117" s="75" t="s">
        <v>321</v>
      </c>
      <c r="K117" s="170" t="s">
        <v>683</v>
      </c>
      <c r="L117" s="176" t="str">
        <f>VLOOKUP(A117,'ENTRANTES '!C112:F259,1,FALSE)</f>
        <v>001-1314282-2</v>
      </c>
    </row>
    <row r="118" spans="1:12" x14ac:dyDescent="0.25">
      <c r="A118" s="245" t="s">
        <v>590</v>
      </c>
      <c r="B118" s="86" t="s">
        <v>591</v>
      </c>
      <c r="C118" s="216" t="s">
        <v>670</v>
      </c>
      <c r="D118" s="170" t="s">
        <v>1116</v>
      </c>
      <c r="E118" s="170" t="s">
        <v>1099</v>
      </c>
      <c r="F118" s="216" t="s">
        <v>670</v>
      </c>
      <c r="G118" s="170" t="s">
        <v>1117</v>
      </c>
      <c r="H118" s="170" t="s">
        <v>1118</v>
      </c>
      <c r="I118" s="136" t="s">
        <v>671</v>
      </c>
      <c r="J118" s="75" t="s">
        <v>321</v>
      </c>
      <c r="K118" s="170" t="s">
        <v>683</v>
      </c>
      <c r="L118" s="176" t="str">
        <f>VLOOKUP(A118,'ENTRANTES '!C113:F260,1,FALSE)</f>
        <v>001-1577593-4</v>
      </c>
    </row>
    <row r="119" spans="1:12" x14ac:dyDescent="0.25">
      <c r="A119" s="245" t="s">
        <v>592</v>
      </c>
      <c r="B119" s="86" t="s">
        <v>593</v>
      </c>
      <c r="C119" s="216" t="s">
        <v>670</v>
      </c>
      <c r="D119" s="170" t="s">
        <v>1103</v>
      </c>
      <c r="E119" s="170" t="s">
        <v>988</v>
      </c>
      <c r="F119" s="216" t="s">
        <v>670</v>
      </c>
      <c r="G119" s="170" t="s">
        <v>1104</v>
      </c>
      <c r="H119" s="170" t="s">
        <v>1105</v>
      </c>
      <c r="I119" s="136" t="s">
        <v>671</v>
      </c>
      <c r="J119" s="75" t="s">
        <v>321</v>
      </c>
      <c r="K119" s="170" t="s">
        <v>683</v>
      </c>
      <c r="L119" s="176" t="str">
        <f>VLOOKUP(A119,'ENTRANTES '!C113:F261,1,FALSE)</f>
        <v>001-0244615-0</v>
      </c>
    </row>
    <row r="120" spans="1:12" x14ac:dyDescent="0.25">
      <c r="A120" s="245" t="s">
        <v>596</v>
      </c>
      <c r="B120" s="86" t="s">
        <v>595</v>
      </c>
      <c r="C120" s="216" t="s">
        <v>670</v>
      </c>
      <c r="D120" s="170" t="s">
        <v>1119</v>
      </c>
      <c r="E120" s="170" t="s">
        <v>1107</v>
      </c>
      <c r="F120" s="216" t="s">
        <v>670</v>
      </c>
      <c r="G120" s="170" t="s">
        <v>1120</v>
      </c>
      <c r="H120" s="170"/>
      <c r="I120" s="136" t="s">
        <v>671</v>
      </c>
      <c r="J120" s="75" t="s">
        <v>321</v>
      </c>
      <c r="K120" s="170" t="s">
        <v>683</v>
      </c>
      <c r="L120" s="176" t="e">
        <f>VLOOKUP(A120,'ENTRANTES '!C114:F262,1,FALSE)</f>
        <v>#N/A</v>
      </c>
    </row>
    <row r="121" spans="1:12" x14ac:dyDescent="0.25">
      <c r="A121" s="245" t="s">
        <v>1296</v>
      </c>
      <c r="B121" s="86" t="s">
        <v>597</v>
      </c>
      <c r="C121" s="216" t="s">
        <v>670</v>
      </c>
      <c r="D121" s="170" t="s">
        <v>1098</v>
      </c>
      <c r="E121" s="170" t="s">
        <v>1099</v>
      </c>
      <c r="F121" s="216" t="s">
        <v>670</v>
      </c>
      <c r="G121" s="170" t="s">
        <v>1100</v>
      </c>
      <c r="H121" s="170" t="s">
        <v>1101</v>
      </c>
      <c r="I121" s="136" t="s">
        <v>671</v>
      </c>
      <c r="J121" s="75" t="s">
        <v>321</v>
      </c>
      <c r="K121" s="248" t="s">
        <v>1102</v>
      </c>
      <c r="L121" s="176" t="e">
        <f>VLOOKUP(A121,'ENTRANTES '!C115:F263,1,FALSE)</f>
        <v>#N/A</v>
      </c>
    </row>
    <row r="122" spans="1:12" x14ac:dyDescent="0.25">
      <c r="A122" s="245" t="s">
        <v>598</v>
      </c>
      <c r="B122" s="86" t="s">
        <v>599</v>
      </c>
      <c r="C122" s="216" t="s">
        <v>670</v>
      </c>
      <c r="D122" s="170" t="s">
        <v>1094</v>
      </c>
      <c r="E122" s="170" t="s">
        <v>1095</v>
      </c>
      <c r="F122" s="216" t="s">
        <v>670</v>
      </c>
      <c r="G122" s="170" t="s">
        <v>1096</v>
      </c>
      <c r="H122" s="170" t="s">
        <v>1097</v>
      </c>
      <c r="I122" s="136" t="s">
        <v>671</v>
      </c>
      <c r="J122" s="75" t="s">
        <v>321</v>
      </c>
      <c r="K122" s="170" t="s">
        <v>683</v>
      </c>
      <c r="L122" s="176" t="str">
        <f>VLOOKUP(A122,'ENTRANTES '!C116:F264,1,FALSE)</f>
        <v>001-0393906-2</v>
      </c>
    </row>
    <row r="123" spans="1:12" x14ac:dyDescent="0.25">
      <c r="A123" s="245" t="s">
        <v>600</v>
      </c>
      <c r="B123" s="86" t="s">
        <v>601</v>
      </c>
      <c r="C123" s="216" t="s">
        <v>670</v>
      </c>
      <c r="D123" s="170" t="s">
        <v>1091</v>
      </c>
      <c r="E123" s="170" t="s">
        <v>933</v>
      </c>
      <c r="F123" s="216" t="s">
        <v>670</v>
      </c>
      <c r="G123" s="170" t="s">
        <v>1092</v>
      </c>
      <c r="H123" s="170"/>
      <c r="I123" s="136" t="s">
        <v>671</v>
      </c>
      <c r="J123" s="75" t="s">
        <v>321</v>
      </c>
      <c r="K123" s="248" t="s">
        <v>1093</v>
      </c>
      <c r="L123" s="176" t="str">
        <f>VLOOKUP(A123,'ENTRANTES '!C117:F265,1,FALSE)</f>
        <v>001-0047752-0</v>
      </c>
    </row>
    <row r="124" spans="1:12" x14ac:dyDescent="0.25">
      <c r="A124" s="246" t="s">
        <v>602</v>
      </c>
      <c r="B124" s="309" t="s">
        <v>603</v>
      </c>
      <c r="C124" s="216" t="s">
        <v>670</v>
      </c>
      <c r="D124" s="170" t="s">
        <v>1088</v>
      </c>
      <c r="E124" s="170" t="s">
        <v>857</v>
      </c>
      <c r="F124" s="216" t="s">
        <v>670</v>
      </c>
      <c r="G124" s="170" t="s">
        <v>1089</v>
      </c>
      <c r="H124" s="170" t="s">
        <v>1090</v>
      </c>
      <c r="I124" s="136" t="s">
        <v>671</v>
      </c>
      <c r="J124" s="233" t="s">
        <v>321</v>
      </c>
      <c r="K124" s="170" t="s">
        <v>683</v>
      </c>
      <c r="L124" s="176" t="str">
        <f>VLOOKUP(A124,'ENTRANTES '!C118:F266,1,FALSE)</f>
        <v>001-0478128-1</v>
      </c>
    </row>
    <row r="125" spans="1:12" x14ac:dyDescent="0.25">
      <c r="A125" s="245" t="s">
        <v>604</v>
      </c>
      <c r="B125" s="86" t="s">
        <v>605</v>
      </c>
      <c r="C125" s="216" t="s">
        <v>670</v>
      </c>
      <c r="D125" s="170" t="s">
        <v>1085</v>
      </c>
      <c r="E125" s="170" t="s">
        <v>1082</v>
      </c>
      <c r="F125" s="216" t="s">
        <v>670</v>
      </c>
      <c r="G125" s="170" t="s">
        <v>1086</v>
      </c>
      <c r="H125" s="170" t="s">
        <v>1087</v>
      </c>
      <c r="I125" s="136" t="s">
        <v>671</v>
      </c>
      <c r="J125" s="233" t="s">
        <v>321</v>
      </c>
      <c r="K125" s="170" t="s">
        <v>683</v>
      </c>
      <c r="L125" s="176" t="str">
        <f>VLOOKUP(A125,'ENTRANTES '!C119:F267,1,FALSE)</f>
        <v>001-0781211-7</v>
      </c>
    </row>
    <row r="126" spans="1:12" x14ac:dyDescent="0.25">
      <c r="A126" s="245" t="s">
        <v>606</v>
      </c>
      <c r="B126" s="86" t="s">
        <v>607</v>
      </c>
      <c r="C126" s="216" t="s">
        <v>670</v>
      </c>
      <c r="D126" s="170" t="s">
        <v>1081</v>
      </c>
      <c r="E126" s="170" t="s">
        <v>1082</v>
      </c>
      <c r="F126" s="216" t="s">
        <v>670</v>
      </c>
      <c r="G126" s="170" t="s">
        <v>1083</v>
      </c>
      <c r="H126" s="170"/>
      <c r="I126" s="136" t="s">
        <v>671</v>
      </c>
      <c r="J126" s="233" t="s">
        <v>321</v>
      </c>
      <c r="K126" s="248" t="s">
        <v>1084</v>
      </c>
      <c r="L126" s="176" t="str">
        <f>VLOOKUP(A126,'ENTRANTES '!C120:F268,1,FALSE)</f>
        <v>058-0002954-7</v>
      </c>
    </row>
    <row r="127" spans="1:12" x14ac:dyDescent="0.25">
      <c r="A127" s="245" t="s">
        <v>608</v>
      </c>
      <c r="B127" s="86" t="s">
        <v>609</v>
      </c>
      <c r="C127" s="216" t="s">
        <v>670</v>
      </c>
      <c r="D127" s="170" t="s">
        <v>1079</v>
      </c>
      <c r="E127" s="170" t="s">
        <v>857</v>
      </c>
      <c r="F127" s="216" t="s">
        <v>670</v>
      </c>
      <c r="G127" s="170" t="s">
        <v>1080</v>
      </c>
      <c r="H127" s="170"/>
      <c r="I127" s="136" t="s">
        <v>671</v>
      </c>
      <c r="J127" s="233" t="s">
        <v>321</v>
      </c>
      <c r="K127" s="170" t="s">
        <v>683</v>
      </c>
      <c r="L127" s="176" t="str">
        <f>VLOOKUP(A127,'ENTRANTES '!C121:F269,1,FALSE)</f>
        <v>001-0921314-0</v>
      </c>
    </row>
    <row r="128" spans="1:12" x14ac:dyDescent="0.25">
      <c r="A128" s="245" t="s">
        <v>610</v>
      </c>
      <c r="B128" s="86" t="s">
        <v>611</v>
      </c>
      <c r="C128" s="216" t="s">
        <v>670</v>
      </c>
      <c r="D128" s="170" t="s">
        <v>1075</v>
      </c>
      <c r="E128" s="170" t="s">
        <v>1076</v>
      </c>
      <c r="F128" s="216" t="s">
        <v>670</v>
      </c>
      <c r="G128" s="170" t="s">
        <v>1077</v>
      </c>
      <c r="H128" s="170"/>
      <c r="I128" s="136" t="s">
        <v>671</v>
      </c>
      <c r="J128" s="233" t="s">
        <v>321</v>
      </c>
      <c r="K128" s="248" t="s">
        <v>1078</v>
      </c>
      <c r="L128" s="176" t="str">
        <f>VLOOKUP(A128,'ENTRANTES '!C122:F270,1,FALSE)</f>
        <v>402-2226665-8</v>
      </c>
    </row>
    <row r="129" spans="1:12" x14ac:dyDescent="0.25">
      <c r="A129" s="245" t="s">
        <v>612</v>
      </c>
      <c r="B129" s="86" t="s">
        <v>613</v>
      </c>
      <c r="C129" s="216" t="s">
        <v>670</v>
      </c>
      <c r="D129" s="170" t="s">
        <v>1073</v>
      </c>
      <c r="E129" s="170" t="s">
        <v>896</v>
      </c>
      <c r="F129" s="216" t="s">
        <v>670</v>
      </c>
      <c r="G129" s="170" t="s">
        <v>1074</v>
      </c>
      <c r="H129" s="170"/>
      <c r="I129" s="136" t="s">
        <v>671</v>
      </c>
      <c r="J129" s="233" t="s">
        <v>321</v>
      </c>
      <c r="K129" s="170" t="s">
        <v>683</v>
      </c>
      <c r="L129" s="176" t="str">
        <f>VLOOKUP(A129,'ENTRANTES '!C123:F271,1,FALSE)</f>
        <v>223-0143611-3</v>
      </c>
    </row>
    <row r="130" spans="1:12" x14ac:dyDescent="0.25">
      <c r="A130" s="245" t="s">
        <v>594</v>
      </c>
      <c r="B130" s="86" t="s">
        <v>614</v>
      </c>
      <c r="C130" s="216" t="s">
        <v>670</v>
      </c>
      <c r="D130" s="170" t="s">
        <v>1065</v>
      </c>
      <c r="E130" s="170" t="s">
        <v>1066</v>
      </c>
      <c r="F130" s="216" t="s">
        <v>670</v>
      </c>
      <c r="G130" s="170" t="s">
        <v>1067</v>
      </c>
      <c r="H130" s="170" t="s">
        <v>1068</v>
      </c>
      <c r="I130" s="136" t="s">
        <v>671</v>
      </c>
      <c r="J130" s="233" t="s">
        <v>321</v>
      </c>
      <c r="K130" s="248" t="s">
        <v>1069</v>
      </c>
      <c r="L130" s="176" t="str">
        <f>VLOOKUP(A130,'ENTRANTES '!C124:F272,1,FALSE)</f>
        <v>001-1817559-5</v>
      </c>
    </row>
    <row r="131" spans="1:12" x14ac:dyDescent="0.25">
      <c r="A131" s="245" t="s">
        <v>615</v>
      </c>
      <c r="B131" s="86" t="s">
        <v>616</v>
      </c>
      <c r="C131" s="216" t="s">
        <v>670</v>
      </c>
      <c r="D131" s="170" t="s">
        <v>1038</v>
      </c>
      <c r="E131" s="170" t="s">
        <v>764</v>
      </c>
      <c r="F131" s="216" t="s">
        <v>670</v>
      </c>
      <c r="G131" s="170" t="s">
        <v>1039</v>
      </c>
      <c r="H131" s="170" t="s">
        <v>1040</v>
      </c>
      <c r="I131" s="136" t="s">
        <v>671</v>
      </c>
      <c r="J131" s="142" t="s">
        <v>329</v>
      </c>
      <c r="K131" s="248" t="s">
        <v>1041</v>
      </c>
      <c r="L131" s="176" t="str">
        <f>VLOOKUP(A131,'ENTRANTES '!C125:F273,1,FALSE)</f>
        <v>225-0080092-9</v>
      </c>
    </row>
    <row r="132" spans="1:12" x14ac:dyDescent="0.25">
      <c r="A132" s="245" t="s">
        <v>617</v>
      </c>
      <c r="B132" s="86" t="s">
        <v>618</v>
      </c>
      <c r="C132" s="216" t="s">
        <v>670</v>
      </c>
      <c r="D132" s="170" t="s">
        <v>1033</v>
      </c>
      <c r="E132" s="170" t="s">
        <v>1034</v>
      </c>
      <c r="F132" s="216" t="s">
        <v>670</v>
      </c>
      <c r="G132" s="170" t="s">
        <v>1035</v>
      </c>
      <c r="H132" s="170" t="s">
        <v>1036</v>
      </c>
      <c r="I132" s="136" t="s">
        <v>671</v>
      </c>
      <c r="J132" s="142" t="s">
        <v>329</v>
      </c>
      <c r="K132" s="248" t="s">
        <v>1037</v>
      </c>
      <c r="L132" s="176" t="str">
        <f>VLOOKUP(A132,'ENTRANTES '!C126:F274,1,FALSE)</f>
        <v>001-1857839-2</v>
      </c>
    </row>
    <row r="133" spans="1:12" x14ac:dyDescent="0.25">
      <c r="A133" s="245" t="s">
        <v>619</v>
      </c>
      <c r="B133" s="86" t="s">
        <v>620</v>
      </c>
      <c r="C133" s="216" t="s">
        <v>670</v>
      </c>
      <c r="D133" s="170" t="s">
        <v>1045</v>
      </c>
      <c r="E133" s="170" t="s">
        <v>933</v>
      </c>
      <c r="F133" s="216" t="s">
        <v>670</v>
      </c>
      <c r="G133" s="170" t="s">
        <v>1046</v>
      </c>
      <c r="H133" s="170" t="s">
        <v>1047</v>
      </c>
      <c r="I133" s="136" t="s">
        <v>671</v>
      </c>
      <c r="J133" s="142" t="s">
        <v>228</v>
      </c>
      <c r="K133" s="170" t="s">
        <v>683</v>
      </c>
      <c r="L133" s="176" t="str">
        <f>VLOOKUP(A133,'ENTRANTES '!C127:F275,1,FALSE)</f>
        <v>001-1829631-8</v>
      </c>
    </row>
    <row r="134" spans="1:12" x14ac:dyDescent="0.25">
      <c r="A134" s="245" t="s">
        <v>621</v>
      </c>
      <c r="B134" s="86" t="s">
        <v>622</v>
      </c>
      <c r="C134" s="216" t="s">
        <v>670</v>
      </c>
      <c r="D134" s="170" t="s">
        <v>1042</v>
      </c>
      <c r="E134" s="170" t="s">
        <v>764</v>
      </c>
      <c r="F134" s="216" t="s">
        <v>670</v>
      </c>
      <c r="G134" s="170" t="s">
        <v>1043</v>
      </c>
      <c r="H134" s="170" t="s">
        <v>1044</v>
      </c>
      <c r="I134" s="136" t="s">
        <v>671</v>
      </c>
      <c r="J134" s="142" t="s">
        <v>228</v>
      </c>
      <c r="K134" s="170" t="s">
        <v>683</v>
      </c>
      <c r="L134" s="176" t="str">
        <f>VLOOKUP(A134,'ENTRANTES '!C128:F276,1,FALSE)</f>
        <v>001-0921438-7</v>
      </c>
    </row>
    <row r="135" spans="1:12" x14ac:dyDescent="0.25">
      <c r="A135" s="290" t="s">
        <v>1212</v>
      </c>
      <c r="B135" s="187" t="s">
        <v>1213</v>
      </c>
      <c r="C135" s="216" t="s">
        <v>670</v>
      </c>
      <c r="D135" s="170" t="s">
        <v>1214</v>
      </c>
      <c r="E135" s="170" t="s">
        <v>857</v>
      </c>
      <c r="F135" s="216" t="s">
        <v>670</v>
      </c>
      <c r="G135" s="170" t="s">
        <v>1215</v>
      </c>
      <c r="H135" s="170" t="s">
        <v>1216</v>
      </c>
      <c r="I135" s="208" t="s">
        <v>671</v>
      </c>
      <c r="J135" s="134" t="s">
        <v>366</v>
      </c>
      <c r="K135" s="170" t="s">
        <v>683</v>
      </c>
      <c r="L135" s="176" t="e">
        <f>VLOOKUP(A1,'ENTRANTES '!C8:C147,1,FALSE)</f>
        <v>#N/A</v>
      </c>
    </row>
    <row r="136" spans="1:12" x14ac:dyDescent="0.25">
      <c r="A136" s="291" t="s">
        <v>1223</v>
      </c>
      <c r="B136" s="293" t="s">
        <v>1224</v>
      </c>
      <c r="C136" s="216" t="s">
        <v>670</v>
      </c>
      <c r="D136" s="170" t="s">
        <v>1227</v>
      </c>
      <c r="E136" s="170" t="s">
        <v>724</v>
      </c>
      <c r="F136" s="216" t="s">
        <v>670</v>
      </c>
      <c r="G136" s="170" t="s">
        <v>1228</v>
      </c>
      <c r="H136" s="170"/>
      <c r="I136" s="208" t="s">
        <v>671</v>
      </c>
      <c r="J136" s="142" t="s">
        <v>1226</v>
      </c>
      <c r="K136" s="150" t="s">
        <v>1229</v>
      </c>
      <c r="L136" s="176" t="str">
        <f>VLOOKUP(A136,'ENTRANTES '!C130:F278,1,FALSE)</f>
        <v>047-0076621-7</v>
      </c>
    </row>
    <row r="138" spans="1:12" x14ac:dyDescent="0.25">
      <c r="B138" s="231" t="s">
        <v>1212</v>
      </c>
    </row>
  </sheetData>
  <mergeCells count="3">
    <mergeCell ref="E1:H1"/>
    <mergeCell ref="E2:H2"/>
    <mergeCell ref="E3:H3"/>
  </mergeCells>
  <hyperlinks>
    <hyperlink ref="K31" r:id="rId1"/>
    <hyperlink ref="K28" r:id="rId2"/>
    <hyperlink ref="K32" r:id="rId3"/>
    <hyperlink ref="K16" r:id="rId4"/>
    <hyperlink ref="K15" r:id="rId5"/>
    <hyperlink ref="K6" r:id="rId6"/>
    <hyperlink ref="K7" r:id="rId7"/>
    <hyperlink ref="K8" r:id="rId8"/>
    <hyperlink ref="K13" r:id="rId9"/>
    <hyperlink ref="K20" r:id="rId10"/>
    <hyperlink ref="K22" r:id="rId11"/>
    <hyperlink ref="K23" r:id="rId12"/>
    <hyperlink ref="K24" r:id="rId13"/>
    <hyperlink ref="K25" r:id="rId14"/>
    <hyperlink ref="K18" r:id="rId15"/>
    <hyperlink ref="K17" r:id="rId16"/>
    <hyperlink ref="K35" r:id="rId17"/>
    <hyperlink ref="K34" r:id="rId18"/>
    <hyperlink ref="K33" r:id="rId19"/>
    <hyperlink ref="K38" r:id="rId20"/>
    <hyperlink ref="K36" r:id="rId21"/>
    <hyperlink ref="K63" r:id="rId22"/>
    <hyperlink ref="K66" r:id="rId23"/>
    <hyperlink ref="K71" r:id="rId24"/>
    <hyperlink ref="K70" r:id="rId25"/>
    <hyperlink ref="K73" r:id="rId26"/>
    <hyperlink ref="K72" r:id="rId27"/>
    <hyperlink ref="K74" r:id="rId28"/>
    <hyperlink ref="K76" r:id="rId29"/>
    <hyperlink ref="K79" r:id="rId30"/>
    <hyperlink ref="K80" r:id="rId31"/>
    <hyperlink ref="K81" r:id="rId32"/>
    <hyperlink ref="K83" r:id="rId33"/>
    <hyperlink ref="K85" r:id="rId34"/>
    <hyperlink ref="K64" r:id="rId35"/>
    <hyperlink ref="K107" r:id="rId36"/>
    <hyperlink ref="K104" r:id="rId37"/>
    <hyperlink ref="K101" r:id="rId38"/>
    <hyperlink ref="K100" r:id="rId39"/>
    <hyperlink ref="K99" r:id="rId40"/>
    <hyperlink ref="K97" r:id="rId41"/>
    <hyperlink ref="K96" r:id="rId42"/>
    <hyperlink ref="K95" r:id="rId43"/>
    <hyperlink ref="K91" r:id="rId44"/>
    <hyperlink ref="K90" r:id="rId45"/>
    <hyperlink ref="K61" r:id="rId46"/>
    <hyperlink ref="K59" r:id="rId47"/>
    <hyperlink ref="K58" r:id="rId48"/>
    <hyperlink ref="K113" r:id="rId49"/>
    <hyperlink ref="K26" r:id="rId50"/>
    <hyperlink ref="K132" r:id="rId51"/>
    <hyperlink ref="K131" r:id="rId52"/>
    <hyperlink ref="K110" r:id="rId53"/>
    <hyperlink ref="K111" r:id="rId54"/>
    <hyperlink ref="K130" r:id="rId55"/>
    <hyperlink ref="K128" r:id="rId56"/>
    <hyperlink ref="K126" r:id="rId57"/>
    <hyperlink ref="K123" r:id="rId58"/>
    <hyperlink ref="K121" r:id="rId59"/>
    <hyperlink ref="K40" r:id="rId60"/>
    <hyperlink ref="K41" r:id="rId61"/>
    <hyperlink ref="K47" r:id="rId62"/>
    <hyperlink ref="K48" r:id="rId63"/>
    <hyperlink ref="K49" r:id="rId64"/>
    <hyperlink ref="K53" r:id="rId65"/>
    <hyperlink ref="K51" r:id="rId66"/>
    <hyperlink ref="K54" r:id="rId67"/>
    <hyperlink ref="K55" r:id="rId68"/>
    <hyperlink ref="K5" r:id="rId69"/>
    <hyperlink ref="K136" r:id="rId70"/>
  </hyperlinks>
  <pageMargins left="0.70866141732283472" right="0.13" top="0.74803149606299213" bottom="0.74803149606299213" header="0.51181102362204722" footer="0.31496062992125984"/>
  <pageSetup paperSize="9" scale="60" orientation="landscape" r:id="rId7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I111"/>
  <sheetViews>
    <sheetView topLeftCell="A74" workbookViewId="0">
      <selection activeCell="F107" sqref="F107"/>
    </sheetView>
  </sheetViews>
  <sheetFormatPr baseColWidth="10" defaultColWidth="11.42578125" defaultRowHeight="15" x14ac:dyDescent="0.25"/>
  <cols>
    <col min="1" max="1" width="12" style="5" customWidth="1"/>
    <col min="2" max="2" width="6.42578125" style="32" customWidth="1"/>
    <col min="3" max="3" width="9.42578125" style="23" customWidth="1"/>
    <col min="4" max="4" width="13.42578125" style="30" customWidth="1"/>
    <col min="5" max="5" width="15.5703125" style="31" customWidth="1"/>
    <col min="6" max="6" width="38.28515625" style="5" customWidth="1"/>
    <col min="7" max="16384" width="11.42578125" style="5"/>
  </cols>
  <sheetData>
    <row r="1" spans="1:9" x14ac:dyDescent="0.25">
      <c r="A1" s="89" t="s">
        <v>24</v>
      </c>
      <c r="B1" s="90" t="s">
        <v>25</v>
      </c>
      <c r="C1" s="91">
        <v>3</v>
      </c>
      <c r="D1" s="92">
        <v>1000</v>
      </c>
      <c r="E1" s="93">
        <f t="shared" ref="E1:E76" si="0">+D1*C1</f>
        <v>3000</v>
      </c>
      <c r="F1" s="36"/>
    </row>
    <row r="2" spans="1:9" x14ac:dyDescent="0.25">
      <c r="A2" s="94" t="s">
        <v>26</v>
      </c>
      <c r="B2" s="95" t="s">
        <v>25</v>
      </c>
      <c r="C2" s="96">
        <v>1</v>
      </c>
      <c r="D2" s="92">
        <v>1000</v>
      </c>
      <c r="E2" s="93">
        <f t="shared" si="0"/>
        <v>1000</v>
      </c>
      <c r="F2" s="372"/>
    </row>
    <row r="3" spans="1:9" x14ac:dyDescent="0.25">
      <c r="A3" s="94" t="s">
        <v>27</v>
      </c>
      <c r="B3" s="95" t="s">
        <v>25</v>
      </c>
      <c r="C3" s="96">
        <v>2</v>
      </c>
      <c r="D3" s="92">
        <v>1000</v>
      </c>
      <c r="E3" s="93">
        <f t="shared" si="0"/>
        <v>2000</v>
      </c>
      <c r="F3" s="372"/>
    </row>
    <row r="4" spans="1:9" x14ac:dyDescent="0.25">
      <c r="A4" s="94" t="s">
        <v>28</v>
      </c>
      <c r="B4" s="90" t="s">
        <v>25</v>
      </c>
      <c r="C4" s="96">
        <v>2</v>
      </c>
      <c r="D4" s="92">
        <v>1000</v>
      </c>
      <c r="E4" s="93">
        <f t="shared" si="0"/>
        <v>2000</v>
      </c>
      <c r="F4" s="372"/>
    </row>
    <row r="5" spans="1:9" x14ac:dyDescent="0.25">
      <c r="A5" s="94" t="s">
        <v>29</v>
      </c>
      <c r="B5" s="95" t="s">
        <v>25</v>
      </c>
      <c r="C5" s="96">
        <v>3</v>
      </c>
      <c r="D5" s="92">
        <v>1000</v>
      </c>
      <c r="E5" s="93">
        <f t="shared" si="0"/>
        <v>3000</v>
      </c>
      <c r="F5" s="372"/>
    </row>
    <row r="6" spans="1:9" x14ac:dyDescent="0.25">
      <c r="A6" s="94" t="s">
        <v>30</v>
      </c>
      <c r="B6" s="95" t="s">
        <v>25</v>
      </c>
      <c r="C6" s="96">
        <v>3</v>
      </c>
      <c r="D6" s="92">
        <v>1000</v>
      </c>
      <c r="E6" s="93">
        <f t="shared" si="0"/>
        <v>3000</v>
      </c>
      <c r="F6" s="94"/>
    </row>
    <row r="7" spans="1:9" x14ac:dyDescent="0.25">
      <c r="A7" s="94" t="s">
        <v>31</v>
      </c>
      <c r="B7" s="90" t="s">
        <v>25</v>
      </c>
      <c r="C7" s="96">
        <v>3</v>
      </c>
      <c r="D7" s="92">
        <v>1000</v>
      </c>
      <c r="E7" s="93">
        <f t="shared" si="0"/>
        <v>3000</v>
      </c>
      <c r="F7" s="94"/>
    </row>
    <row r="8" spans="1:9" x14ac:dyDescent="0.25">
      <c r="A8" s="41" t="s">
        <v>33</v>
      </c>
      <c r="B8" s="95" t="s">
        <v>25</v>
      </c>
      <c r="C8" s="98">
        <v>2</v>
      </c>
      <c r="D8" s="92">
        <v>1000</v>
      </c>
      <c r="E8" s="93">
        <f t="shared" si="0"/>
        <v>2000</v>
      </c>
      <c r="F8" s="94"/>
      <c r="H8" s="11"/>
      <c r="I8" s="12"/>
    </row>
    <row r="9" spans="1:9" x14ac:dyDescent="0.25">
      <c r="A9" s="100" t="s">
        <v>35</v>
      </c>
      <c r="B9" s="95" t="s">
        <v>25</v>
      </c>
      <c r="C9" s="98">
        <v>3</v>
      </c>
      <c r="D9" s="92">
        <v>1000</v>
      </c>
      <c r="E9" s="93">
        <f t="shared" si="0"/>
        <v>3000</v>
      </c>
      <c r="F9" s="94"/>
      <c r="H9" s="11"/>
      <c r="I9" s="12"/>
    </row>
    <row r="10" spans="1:9" x14ac:dyDescent="0.25">
      <c r="A10" s="41" t="s">
        <v>119</v>
      </c>
      <c r="B10" s="90" t="s">
        <v>25</v>
      </c>
      <c r="C10" s="98">
        <v>2</v>
      </c>
      <c r="D10" s="92">
        <v>1000</v>
      </c>
      <c r="E10" s="93">
        <f t="shared" si="0"/>
        <v>2000</v>
      </c>
      <c r="F10" s="94"/>
      <c r="H10" s="11"/>
      <c r="I10" s="12"/>
    </row>
    <row r="11" spans="1:9" x14ac:dyDescent="0.25">
      <c r="A11" s="311" t="s">
        <v>372</v>
      </c>
      <c r="B11" s="95" t="s">
        <v>25</v>
      </c>
      <c r="C11" s="98">
        <v>2</v>
      </c>
      <c r="D11" s="92">
        <v>1000</v>
      </c>
      <c r="E11" s="93">
        <f t="shared" si="0"/>
        <v>2000</v>
      </c>
      <c r="F11" s="94"/>
      <c r="H11" s="11"/>
      <c r="I11" s="12"/>
    </row>
    <row r="12" spans="1:9" x14ac:dyDescent="0.25">
      <c r="A12" s="312" t="s">
        <v>374</v>
      </c>
      <c r="B12" s="95" t="s">
        <v>25</v>
      </c>
      <c r="C12" s="98">
        <v>2</v>
      </c>
      <c r="D12" s="92">
        <v>1000</v>
      </c>
      <c r="E12" s="93">
        <f t="shared" si="0"/>
        <v>2000</v>
      </c>
      <c r="F12" s="94"/>
      <c r="H12" s="11"/>
      <c r="I12" s="12"/>
    </row>
    <row r="13" spans="1:9" x14ac:dyDescent="0.25">
      <c r="A13" s="100" t="s">
        <v>447</v>
      </c>
      <c r="B13" s="90" t="s">
        <v>25</v>
      </c>
      <c r="C13" s="98">
        <v>2</v>
      </c>
      <c r="D13" s="92">
        <v>1000</v>
      </c>
      <c r="E13" s="93">
        <f t="shared" si="0"/>
        <v>2000</v>
      </c>
      <c r="F13" s="94"/>
      <c r="H13" s="11"/>
      <c r="I13" s="12"/>
    </row>
    <row r="14" spans="1:9" x14ac:dyDescent="0.25">
      <c r="A14" s="94" t="s">
        <v>37</v>
      </c>
      <c r="B14" s="90" t="s">
        <v>25</v>
      </c>
      <c r="C14" s="96">
        <v>3</v>
      </c>
      <c r="D14" s="92">
        <v>1000</v>
      </c>
      <c r="E14" s="93">
        <f t="shared" si="0"/>
        <v>3000</v>
      </c>
      <c r="F14" s="94"/>
    </row>
    <row r="15" spans="1:9" x14ac:dyDescent="0.25">
      <c r="A15" s="94" t="s">
        <v>39</v>
      </c>
      <c r="B15" s="95" t="s">
        <v>25</v>
      </c>
      <c r="C15" s="96">
        <v>1</v>
      </c>
      <c r="D15" s="92">
        <v>1000</v>
      </c>
      <c r="E15" s="93">
        <f t="shared" si="0"/>
        <v>1000</v>
      </c>
      <c r="F15" s="94"/>
    </row>
    <row r="16" spans="1:9" x14ac:dyDescent="0.25">
      <c r="A16" s="94" t="s">
        <v>40</v>
      </c>
      <c r="B16" s="95" t="s">
        <v>25</v>
      </c>
      <c r="C16" s="96">
        <v>4</v>
      </c>
      <c r="D16" s="92">
        <v>1000</v>
      </c>
      <c r="E16" s="93">
        <f t="shared" si="0"/>
        <v>4000</v>
      </c>
      <c r="F16" s="94"/>
    </row>
    <row r="17" spans="1:6" x14ac:dyDescent="0.25">
      <c r="A17" s="94" t="s">
        <v>38</v>
      </c>
      <c r="B17" s="90" t="s">
        <v>25</v>
      </c>
      <c r="C17" s="96">
        <v>3</v>
      </c>
      <c r="D17" s="92">
        <v>1000</v>
      </c>
      <c r="E17" s="93">
        <f t="shared" si="0"/>
        <v>3000</v>
      </c>
      <c r="F17" s="94"/>
    </row>
    <row r="18" spans="1:6" x14ac:dyDescent="0.25">
      <c r="A18" s="41" t="s">
        <v>110</v>
      </c>
      <c r="B18" s="95" t="s">
        <v>25</v>
      </c>
      <c r="C18" s="96">
        <v>2</v>
      </c>
      <c r="D18" s="92">
        <v>1000</v>
      </c>
      <c r="E18" s="93">
        <f>+D18*C18</f>
        <v>2000</v>
      </c>
      <c r="F18" s="94"/>
    </row>
    <row r="19" spans="1:6" x14ac:dyDescent="0.25">
      <c r="A19" s="94" t="s">
        <v>42</v>
      </c>
      <c r="B19" s="95" t="s">
        <v>25</v>
      </c>
      <c r="C19" s="96">
        <v>3</v>
      </c>
      <c r="D19" s="92">
        <v>1000</v>
      </c>
      <c r="E19" s="93">
        <f t="shared" si="0"/>
        <v>3000</v>
      </c>
      <c r="F19" s="94"/>
    </row>
    <row r="20" spans="1:6" x14ac:dyDescent="0.25">
      <c r="A20" s="41" t="s">
        <v>170</v>
      </c>
      <c r="B20" s="90" t="s">
        <v>25</v>
      </c>
      <c r="C20" s="96">
        <v>2</v>
      </c>
      <c r="D20" s="92">
        <v>1000</v>
      </c>
      <c r="E20" s="93">
        <f t="shared" si="0"/>
        <v>2000</v>
      </c>
      <c r="F20" s="94"/>
    </row>
    <row r="21" spans="1:6" x14ac:dyDescent="0.25">
      <c r="A21" s="94" t="s">
        <v>41</v>
      </c>
      <c r="B21" s="95" t="s">
        <v>25</v>
      </c>
      <c r="C21" s="96">
        <v>3</v>
      </c>
      <c r="D21" s="92">
        <v>1000</v>
      </c>
      <c r="E21" s="93">
        <f>+D21*C21</f>
        <v>3000</v>
      </c>
      <c r="F21" s="94"/>
    </row>
    <row r="22" spans="1:6" s="6" customFormat="1" x14ac:dyDescent="0.25">
      <c r="A22" s="103" t="s">
        <v>43</v>
      </c>
      <c r="B22" s="95" t="s">
        <v>25</v>
      </c>
      <c r="C22" s="104">
        <v>1</v>
      </c>
      <c r="D22" s="105">
        <v>600</v>
      </c>
      <c r="E22" s="106">
        <f t="shared" si="0"/>
        <v>600</v>
      </c>
      <c r="F22" s="86"/>
    </row>
    <row r="23" spans="1:6" s="6" customFormat="1" x14ac:dyDescent="0.25">
      <c r="A23" s="103" t="s">
        <v>44</v>
      </c>
      <c r="B23" s="90" t="s">
        <v>25</v>
      </c>
      <c r="C23" s="157">
        <v>8</v>
      </c>
      <c r="D23" s="105">
        <v>600</v>
      </c>
      <c r="E23" s="106">
        <f t="shared" si="0"/>
        <v>4800</v>
      </c>
      <c r="F23" s="86"/>
    </row>
    <row r="24" spans="1:6" s="6" customFormat="1" x14ac:dyDescent="0.25">
      <c r="A24" s="41" t="s">
        <v>294</v>
      </c>
      <c r="B24" s="95" t="s">
        <v>25</v>
      </c>
      <c r="C24" s="157">
        <v>8</v>
      </c>
      <c r="D24" s="105">
        <v>600</v>
      </c>
      <c r="E24" s="106">
        <f t="shared" si="0"/>
        <v>4800</v>
      </c>
      <c r="F24" s="86"/>
    </row>
    <row r="25" spans="1:6" s="6" customFormat="1" x14ac:dyDescent="0.25">
      <c r="A25" s="103" t="s">
        <v>46</v>
      </c>
      <c r="B25" s="95" t="s">
        <v>25</v>
      </c>
      <c r="C25" s="104">
        <v>6</v>
      </c>
      <c r="D25" s="105">
        <v>600</v>
      </c>
      <c r="E25" s="106">
        <f t="shared" si="0"/>
        <v>3600</v>
      </c>
      <c r="F25" s="86"/>
    </row>
    <row r="26" spans="1:6" s="6" customFormat="1" x14ac:dyDescent="0.25">
      <c r="A26" s="327" t="s">
        <v>48</v>
      </c>
      <c r="B26" s="90" t="s">
        <v>25</v>
      </c>
      <c r="C26" s="192"/>
      <c r="D26" s="105">
        <v>600</v>
      </c>
      <c r="E26" s="106">
        <f t="shared" si="0"/>
        <v>0</v>
      </c>
      <c r="F26" s="86" t="s">
        <v>406</v>
      </c>
    </row>
    <row r="27" spans="1:6" s="6" customFormat="1" x14ac:dyDescent="0.25">
      <c r="A27" s="41" t="s">
        <v>1267</v>
      </c>
      <c r="B27" s="95" t="s">
        <v>25</v>
      </c>
      <c r="C27" s="104">
        <v>8</v>
      </c>
      <c r="D27" s="105">
        <v>600</v>
      </c>
      <c r="E27" s="106"/>
      <c r="F27" s="86" t="s">
        <v>1300</v>
      </c>
    </row>
    <row r="28" spans="1:6" s="6" customFormat="1" x14ac:dyDescent="0.25">
      <c r="A28" s="103" t="s">
        <v>45</v>
      </c>
      <c r="B28" s="95" t="s">
        <v>25</v>
      </c>
      <c r="C28" s="104">
        <v>7</v>
      </c>
      <c r="D28" s="105">
        <v>600</v>
      </c>
      <c r="E28" s="106">
        <f>+D28*C28</f>
        <v>4200</v>
      </c>
      <c r="F28" s="86"/>
    </row>
    <row r="29" spans="1:6" x14ac:dyDescent="0.25">
      <c r="A29" s="89" t="s">
        <v>50</v>
      </c>
      <c r="B29" s="90" t="s">
        <v>25</v>
      </c>
      <c r="C29" s="91">
        <v>6</v>
      </c>
      <c r="D29" s="196">
        <v>600</v>
      </c>
      <c r="E29" s="93">
        <f t="shared" si="0"/>
        <v>3600</v>
      </c>
      <c r="F29" s="373"/>
    </row>
    <row r="30" spans="1:6" x14ac:dyDescent="0.25">
      <c r="A30" s="94" t="s">
        <v>51</v>
      </c>
      <c r="B30" s="95" t="s">
        <v>25</v>
      </c>
      <c r="C30" s="96">
        <v>7</v>
      </c>
      <c r="D30" s="92">
        <v>600</v>
      </c>
      <c r="E30" s="93">
        <f t="shared" si="0"/>
        <v>4200</v>
      </c>
      <c r="F30" s="78"/>
    </row>
    <row r="31" spans="1:6" x14ac:dyDescent="0.25">
      <c r="A31" s="94" t="s">
        <v>53</v>
      </c>
      <c r="B31" s="95" t="s">
        <v>25</v>
      </c>
      <c r="C31" s="96">
        <v>1</v>
      </c>
      <c r="D31" s="92">
        <v>1000</v>
      </c>
      <c r="E31" s="93">
        <f t="shared" si="0"/>
        <v>1000</v>
      </c>
      <c r="F31" s="94"/>
    </row>
    <row r="32" spans="1:6" x14ac:dyDescent="0.25">
      <c r="A32" s="94" t="s">
        <v>54</v>
      </c>
      <c r="B32" s="90" t="s">
        <v>25</v>
      </c>
      <c r="C32" s="109">
        <v>4</v>
      </c>
      <c r="D32" s="92">
        <v>1000</v>
      </c>
      <c r="E32" s="93">
        <f t="shared" si="0"/>
        <v>4000</v>
      </c>
      <c r="F32" s="94"/>
    </row>
    <row r="33" spans="1:6" x14ac:dyDescent="0.25">
      <c r="A33" s="94" t="s">
        <v>55</v>
      </c>
      <c r="B33" s="95" t="s">
        <v>25</v>
      </c>
      <c r="C33" s="96"/>
      <c r="D33" s="92">
        <v>1000</v>
      </c>
      <c r="E33" s="93">
        <f t="shared" si="0"/>
        <v>0</v>
      </c>
      <c r="F33" s="94" t="s">
        <v>406</v>
      </c>
    </row>
    <row r="34" spans="1:6" x14ac:dyDescent="0.25">
      <c r="A34" s="119" t="s">
        <v>57</v>
      </c>
      <c r="B34" s="95" t="s">
        <v>25</v>
      </c>
      <c r="C34" s="96">
        <v>7</v>
      </c>
      <c r="D34" s="92">
        <v>1000</v>
      </c>
      <c r="E34" s="93">
        <f>+D34*C34</f>
        <v>7000</v>
      </c>
      <c r="F34" s="94"/>
    </row>
    <row r="35" spans="1:6" x14ac:dyDescent="0.25">
      <c r="A35" s="312" t="s">
        <v>349</v>
      </c>
      <c r="B35" s="90" t="s">
        <v>25</v>
      </c>
      <c r="C35" s="96">
        <v>7</v>
      </c>
      <c r="D35" s="92">
        <v>1000</v>
      </c>
      <c r="E35" s="93">
        <f>+D35*C35</f>
        <v>7000</v>
      </c>
      <c r="F35" s="94"/>
    </row>
    <row r="36" spans="1:6" x14ac:dyDescent="0.25">
      <c r="A36" s="119" t="s">
        <v>59</v>
      </c>
      <c r="B36" s="95" t="s">
        <v>25</v>
      </c>
      <c r="C36" s="96">
        <v>4</v>
      </c>
      <c r="D36" s="92">
        <v>1000</v>
      </c>
      <c r="E36" s="93">
        <f>+D36*C36</f>
        <v>4000</v>
      </c>
      <c r="F36" s="94"/>
    </row>
    <row r="37" spans="1:6" x14ac:dyDescent="0.25">
      <c r="A37" s="311" t="s">
        <v>384</v>
      </c>
      <c r="B37" s="95" t="s">
        <v>25</v>
      </c>
      <c r="C37" s="96">
        <v>6</v>
      </c>
      <c r="D37" s="92">
        <v>1000</v>
      </c>
      <c r="E37" s="93"/>
      <c r="F37" s="94" t="s">
        <v>1301</v>
      </c>
    </row>
    <row r="38" spans="1:6" x14ac:dyDescent="0.25">
      <c r="A38" s="311" t="s">
        <v>386</v>
      </c>
      <c r="B38" s="90" t="s">
        <v>25</v>
      </c>
      <c r="C38" s="96">
        <v>6</v>
      </c>
      <c r="D38" s="92">
        <v>1000</v>
      </c>
      <c r="E38" s="93">
        <v>6000</v>
      </c>
      <c r="F38" s="94"/>
    </row>
    <row r="39" spans="1:6" x14ac:dyDescent="0.25">
      <c r="A39" s="41" t="s">
        <v>161</v>
      </c>
      <c r="B39" s="95" t="s">
        <v>25</v>
      </c>
      <c r="C39" s="96">
        <v>9</v>
      </c>
      <c r="D39" s="92">
        <v>600</v>
      </c>
      <c r="E39" s="93">
        <f t="shared" si="0"/>
        <v>5400</v>
      </c>
      <c r="F39" s="94"/>
    </row>
    <row r="40" spans="1:6" x14ac:dyDescent="0.25">
      <c r="A40" s="94" t="s">
        <v>60</v>
      </c>
      <c r="B40" s="95" t="s">
        <v>25</v>
      </c>
      <c r="C40" s="96">
        <v>6</v>
      </c>
      <c r="D40" s="92">
        <v>600</v>
      </c>
      <c r="E40" s="93">
        <f t="shared" si="0"/>
        <v>3600</v>
      </c>
      <c r="F40" s="94"/>
    </row>
    <row r="41" spans="1:6" x14ac:dyDescent="0.25">
      <c r="A41" s="94" t="s">
        <v>61</v>
      </c>
      <c r="B41" s="90" t="s">
        <v>25</v>
      </c>
      <c r="C41" s="96">
        <v>4</v>
      </c>
      <c r="D41" s="92">
        <v>600</v>
      </c>
      <c r="E41" s="93">
        <f t="shared" si="0"/>
        <v>2400</v>
      </c>
      <c r="F41" s="78"/>
    </row>
    <row r="42" spans="1:6" x14ac:dyDescent="0.25">
      <c r="A42" s="94" t="s">
        <v>62</v>
      </c>
      <c r="B42" s="95" t="s">
        <v>25</v>
      </c>
      <c r="C42" s="104">
        <v>8</v>
      </c>
      <c r="D42" s="92">
        <v>600</v>
      </c>
      <c r="E42" s="93">
        <f t="shared" si="0"/>
        <v>4800</v>
      </c>
      <c r="F42" s="78"/>
    </row>
    <row r="43" spans="1:6" x14ac:dyDescent="0.25">
      <c r="A43" s="94" t="s">
        <v>63</v>
      </c>
      <c r="B43" s="95" t="s">
        <v>25</v>
      </c>
      <c r="C43" s="104">
        <v>8</v>
      </c>
      <c r="D43" s="92">
        <v>600</v>
      </c>
      <c r="E43" s="93">
        <f t="shared" si="0"/>
        <v>4800</v>
      </c>
      <c r="F43" s="78"/>
    </row>
    <row r="44" spans="1:6" x14ac:dyDescent="0.25">
      <c r="A44" s="94" t="s">
        <v>64</v>
      </c>
      <c r="B44" s="90" t="s">
        <v>25</v>
      </c>
      <c r="C44" s="104">
        <v>4</v>
      </c>
      <c r="D44" s="92">
        <v>600</v>
      </c>
      <c r="E44" s="93">
        <f t="shared" si="0"/>
        <v>2400</v>
      </c>
      <c r="F44" s="78"/>
    </row>
    <row r="45" spans="1:6" x14ac:dyDescent="0.25">
      <c r="A45" s="103" t="s">
        <v>49</v>
      </c>
      <c r="B45" s="95" t="s">
        <v>25</v>
      </c>
      <c r="C45" s="104">
        <v>7</v>
      </c>
      <c r="D45" s="105">
        <v>600</v>
      </c>
      <c r="E45" s="106">
        <f>+D45*C45</f>
        <v>4200</v>
      </c>
      <c r="F45" s="86"/>
    </row>
    <row r="46" spans="1:6" x14ac:dyDescent="0.25">
      <c r="A46" s="83" t="s">
        <v>127</v>
      </c>
      <c r="B46" s="95" t="s">
        <v>25</v>
      </c>
      <c r="C46" s="104">
        <v>5</v>
      </c>
      <c r="D46" s="92">
        <v>600</v>
      </c>
      <c r="E46" s="93">
        <f t="shared" si="0"/>
        <v>3000</v>
      </c>
      <c r="F46" s="78"/>
    </row>
    <row r="47" spans="1:6" x14ac:dyDescent="0.25">
      <c r="A47" s="82" t="s">
        <v>129</v>
      </c>
      <c r="B47" s="90" t="s">
        <v>25</v>
      </c>
      <c r="C47" s="104">
        <v>4</v>
      </c>
      <c r="D47" s="92">
        <v>600</v>
      </c>
      <c r="E47" s="93">
        <f t="shared" si="0"/>
        <v>2400</v>
      </c>
      <c r="F47" s="78"/>
    </row>
    <row r="48" spans="1:6" x14ac:dyDescent="0.25">
      <c r="A48" s="41" t="s">
        <v>68</v>
      </c>
      <c r="B48" s="95" t="s">
        <v>25</v>
      </c>
      <c r="C48" s="104">
        <v>8</v>
      </c>
      <c r="D48" s="92">
        <v>600</v>
      </c>
      <c r="E48" s="93">
        <f t="shared" si="0"/>
        <v>4800</v>
      </c>
      <c r="F48" s="78"/>
    </row>
    <row r="49" spans="1:6" x14ac:dyDescent="0.25">
      <c r="A49" s="118" t="s">
        <v>137</v>
      </c>
      <c r="B49" s="95" t="s">
        <v>25</v>
      </c>
      <c r="C49" s="96">
        <v>7</v>
      </c>
      <c r="D49" s="92">
        <v>600</v>
      </c>
      <c r="E49" s="93">
        <f t="shared" si="0"/>
        <v>4200</v>
      </c>
      <c r="F49" s="78"/>
    </row>
    <row r="50" spans="1:6" x14ac:dyDescent="0.25">
      <c r="A50" s="82" t="s">
        <v>123</v>
      </c>
      <c r="B50" s="90" t="s">
        <v>25</v>
      </c>
      <c r="C50" s="96">
        <v>7</v>
      </c>
      <c r="D50" s="92">
        <v>600</v>
      </c>
      <c r="E50" s="93">
        <f t="shared" si="0"/>
        <v>4200</v>
      </c>
      <c r="F50" s="78"/>
    </row>
    <row r="51" spans="1:6" x14ac:dyDescent="0.25">
      <c r="A51" s="313" t="s">
        <v>350</v>
      </c>
      <c r="B51" s="95" t="s">
        <v>25</v>
      </c>
      <c r="C51" s="96">
        <v>8</v>
      </c>
      <c r="D51" s="92">
        <v>600</v>
      </c>
      <c r="E51" s="93">
        <f t="shared" si="0"/>
        <v>4800</v>
      </c>
      <c r="F51" s="78"/>
    </row>
    <row r="52" spans="1:6" x14ac:dyDescent="0.25">
      <c r="A52" s="117" t="s">
        <v>71</v>
      </c>
      <c r="B52" s="95" t="s">
        <v>25</v>
      </c>
      <c r="C52" s="96">
        <v>8</v>
      </c>
      <c r="D52" s="92">
        <v>600</v>
      </c>
      <c r="E52" s="93">
        <f>+D52*C52</f>
        <v>4800</v>
      </c>
      <c r="F52" s="78"/>
    </row>
    <row r="53" spans="1:6" x14ac:dyDescent="0.25">
      <c r="A53" s="94" t="s">
        <v>72</v>
      </c>
      <c r="B53" s="90" t="s">
        <v>25</v>
      </c>
      <c r="C53" s="96">
        <v>3</v>
      </c>
      <c r="D53" s="92">
        <v>1000</v>
      </c>
      <c r="E53" s="93">
        <f t="shared" si="0"/>
        <v>3000</v>
      </c>
      <c r="F53" s="94"/>
    </row>
    <row r="54" spans="1:6" x14ac:dyDescent="0.25">
      <c r="A54" s="84" t="s">
        <v>74</v>
      </c>
      <c r="B54" s="95" t="s">
        <v>25</v>
      </c>
      <c r="C54" s="96">
        <v>5</v>
      </c>
      <c r="D54" s="92">
        <v>1000</v>
      </c>
      <c r="E54" s="93">
        <f t="shared" si="0"/>
        <v>5000</v>
      </c>
      <c r="F54" s="94"/>
    </row>
    <row r="55" spans="1:6" x14ac:dyDescent="0.25">
      <c r="A55" s="94" t="s">
        <v>75</v>
      </c>
      <c r="B55" s="95" t="s">
        <v>25</v>
      </c>
      <c r="C55" s="96">
        <v>3</v>
      </c>
      <c r="D55" s="92">
        <v>1000</v>
      </c>
      <c r="E55" s="93">
        <f t="shared" si="0"/>
        <v>3000</v>
      </c>
      <c r="F55" s="94"/>
    </row>
    <row r="56" spans="1:6" x14ac:dyDescent="0.25">
      <c r="A56" s="94" t="s">
        <v>76</v>
      </c>
      <c r="B56" s="90" t="s">
        <v>25</v>
      </c>
      <c r="C56" s="96">
        <v>3</v>
      </c>
      <c r="D56" s="92">
        <v>1000</v>
      </c>
      <c r="E56" s="93">
        <f t="shared" si="0"/>
        <v>3000</v>
      </c>
      <c r="F56" s="94"/>
    </row>
    <row r="57" spans="1:6" x14ac:dyDescent="0.25">
      <c r="A57" s="41" t="s">
        <v>337</v>
      </c>
      <c r="B57" s="95" t="s">
        <v>25</v>
      </c>
      <c r="C57" s="96">
        <v>4</v>
      </c>
      <c r="D57" s="92">
        <v>1000</v>
      </c>
      <c r="E57" s="93">
        <f t="shared" si="0"/>
        <v>4000</v>
      </c>
      <c r="F57" s="94"/>
    </row>
    <row r="58" spans="1:6" x14ac:dyDescent="0.25">
      <c r="A58" s="94" t="s">
        <v>77</v>
      </c>
      <c r="B58" s="95" t="s">
        <v>25</v>
      </c>
      <c r="C58" s="96">
        <v>3</v>
      </c>
      <c r="D58" s="92">
        <v>1000</v>
      </c>
      <c r="E58" s="93">
        <f t="shared" si="0"/>
        <v>3000</v>
      </c>
      <c r="F58" s="94"/>
    </row>
    <row r="59" spans="1:6" x14ac:dyDescent="0.25">
      <c r="A59" s="94" t="s">
        <v>78</v>
      </c>
      <c r="B59" s="90" t="s">
        <v>25</v>
      </c>
      <c r="C59" s="96">
        <v>5</v>
      </c>
      <c r="D59" s="92">
        <v>1000</v>
      </c>
      <c r="E59" s="93">
        <f t="shared" si="0"/>
        <v>5000</v>
      </c>
      <c r="F59" s="94"/>
    </row>
    <row r="60" spans="1:6" x14ac:dyDescent="0.25">
      <c r="A60" s="83" t="s">
        <v>111</v>
      </c>
      <c r="B60" s="95" t="s">
        <v>25</v>
      </c>
      <c r="C60" s="96">
        <v>5</v>
      </c>
      <c r="D60" s="92">
        <v>1000</v>
      </c>
      <c r="E60" s="93">
        <f t="shared" si="0"/>
        <v>5000</v>
      </c>
      <c r="F60" s="94"/>
    </row>
    <row r="61" spans="1:6" x14ac:dyDescent="0.25">
      <c r="A61" s="94" t="s">
        <v>79</v>
      </c>
      <c r="B61" s="95" t="s">
        <v>25</v>
      </c>
      <c r="C61" s="314">
        <v>8</v>
      </c>
      <c r="D61" s="92">
        <v>600</v>
      </c>
      <c r="E61" s="93">
        <f t="shared" si="0"/>
        <v>4800</v>
      </c>
      <c r="F61" s="78"/>
    </row>
    <row r="62" spans="1:6" x14ac:dyDescent="0.25">
      <c r="A62" s="94" t="s">
        <v>80</v>
      </c>
      <c r="B62" s="90" t="s">
        <v>25</v>
      </c>
      <c r="C62" s="314">
        <v>8</v>
      </c>
      <c r="D62" s="92">
        <v>600</v>
      </c>
      <c r="E62" s="93">
        <f t="shared" si="0"/>
        <v>4800</v>
      </c>
      <c r="F62" s="78"/>
    </row>
    <row r="63" spans="1:6" x14ac:dyDescent="0.25">
      <c r="A63" s="94" t="s">
        <v>81</v>
      </c>
      <c r="B63" s="95" t="s">
        <v>25</v>
      </c>
      <c r="C63" s="314">
        <v>7</v>
      </c>
      <c r="D63" s="92">
        <v>600</v>
      </c>
      <c r="E63" s="93">
        <f t="shared" si="0"/>
        <v>4200</v>
      </c>
      <c r="F63" s="78"/>
    </row>
    <row r="64" spans="1:6" x14ac:dyDescent="0.25">
      <c r="A64" s="311" t="s">
        <v>382</v>
      </c>
      <c r="B64" s="95" t="s">
        <v>25</v>
      </c>
      <c r="C64" s="314">
        <v>8</v>
      </c>
      <c r="D64" s="92">
        <v>600</v>
      </c>
      <c r="E64" s="93">
        <f t="shared" si="0"/>
        <v>4800</v>
      </c>
      <c r="F64" s="78"/>
    </row>
    <row r="65" spans="1:6" x14ac:dyDescent="0.25">
      <c r="A65" s="94" t="s">
        <v>82</v>
      </c>
      <c r="B65" s="90" t="s">
        <v>25</v>
      </c>
      <c r="C65" s="96">
        <v>3</v>
      </c>
      <c r="D65" s="92">
        <v>1000</v>
      </c>
      <c r="E65" s="93">
        <f t="shared" si="0"/>
        <v>3000</v>
      </c>
      <c r="F65" s="94"/>
    </row>
    <row r="66" spans="1:6" x14ac:dyDescent="0.25">
      <c r="A66" s="94" t="s">
        <v>83</v>
      </c>
      <c r="B66" s="95" t="s">
        <v>25</v>
      </c>
      <c r="C66" s="96">
        <v>3</v>
      </c>
      <c r="D66" s="92">
        <v>1000</v>
      </c>
      <c r="E66" s="93">
        <f t="shared" si="0"/>
        <v>3000</v>
      </c>
      <c r="F66" s="94"/>
    </row>
    <row r="67" spans="1:6" x14ac:dyDescent="0.25">
      <c r="A67" s="84" t="s">
        <v>85</v>
      </c>
      <c r="B67" s="95" t="s">
        <v>25</v>
      </c>
      <c r="C67" s="98">
        <v>2</v>
      </c>
      <c r="D67" s="92">
        <v>1000</v>
      </c>
      <c r="E67" s="93">
        <f t="shared" si="0"/>
        <v>2000</v>
      </c>
      <c r="F67" s="94"/>
    </row>
    <row r="68" spans="1:6" x14ac:dyDescent="0.25">
      <c r="A68" s="41" t="s">
        <v>87</v>
      </c>
      <c r="B68" s="90" t="s">
        <v>25</v>
      </c>
      <c r="C68" s="98">
        <v>2</v>
      </c>
      <c r="D68" s="92">
        <v>1000</v>
      </c>
      <c r="E68" s="93">
        <f t="shared" si="0"/>
        <v>2000</v>
      </c>
      <c r="F68" s="94"/>
    </row>
    <row r="69" spans="1:6" x14ac:dyDescent="0.25">
      <c r="A69" s="41" t="s">
        <v>89</v>
      </c>
      <c r="B69" s="95" t="s">
        <v>25</v>
      </c>
      <c r="C69" s="98">
        <v>3</v>
      </c>
      <c r="D69" s="92">
        <v>1000</v>
      </c>
      <c r="E69" s="93">
        <f t="shared" si="0"/>
        <v>3000</v>
      </c>
      <c r="F69" s="94"/>
    </row>
    <row r="70" spans="1:6" x14ac:dyDescent="0.25">
      <c r="A70" s="117" t="s">
        <v>92</v>
      </c>
      <c r="B70" s="95" t="s">
        <v>25</v>
      </c>
      <c r="C70" s="98">
        <v>2</v>
      </c>
      <c r="D70" s="92">
        <v>1000</v>
      </c>
      <c r="E70" s="93">
        <f t="shared" si="0"/>
        <v>2000</v>
      </c>
      <c r="F70" s="94"/>
    </row>
    <row r="71" spans="1:6" x14ac:dyDescent="0.25">
      <c r="A71" s="214" t="s">
        <v>370</v>
      </c>
      <c r="B71" s="90" t="s">
        <v>25</v>
      </c>
      <c r="C71" s="98">
        <v>3</v>
      </c>
      <c r="D71" s="92">
        <v>1000</v>
      </c>
      <c r="E71" s="93">
        <f t="shared" si="0"/>
        <v>3000</v>
      </c>
      <c r="F71" s="94"/>
    </row>
    <row r="72" spans="1:6" x14ac:dyDescent="0.25">
      <c r="A72" s="117" t="s">
        <v>91</v>
      </c>
      <c r="B72" s="95" t="s">
        <v>25</v>
      </c>
      <c r="C72" s="98">
        <v>3</v>
      </c>
      <c r="D72" s="92">
        <v>1000</v>
      </c>
      <c r="E72" s="93">
        <f>+D72*C72</f>
        <v>3000</v>
      </c>
      <c r="F72" s="94"/>
    </row>
    <row r="73" spans="1:6" x14ac:dyDescent="0.25">
      <c r="A73" s="117" t="s">
        <v>338</v>
      </c>
      <c r="B73" s="95" t="s">
        <v>25</v>
      </c>
      <c r="C73" s="98">
        <v>3</v>
      </c>
      <c r="D73" s="92">
        <v>1000</v>
      </c>
      <c r="E73" s="93">
        <f>+D73*C73</f>
        <v>3000</v>
      </c>
      <c r="F73" s="94"/>
    </row>
    <row r="74" spans="1:6" x14ac:dyDescent="0.25">
      <c r="A74" s="41" t="s">
        <v>166</v>
      </c>
      <c r="B74" s="90" t="s">
        <v>25</v>
      </c>
      <c r="C74" s="98">
        <v>2</v>
      </c>
      <c r="D74" s="92">
        <v>1000</v>
      </c>
      <c r="E74" s="93">
        <f t="shared" si="0"/>
        <v>2000</v>
      </c>
      <c r="F74" s="94"/>
    </row>
    <row r="75" spans="1:6" x14ac:dyDescent="0.25">
      <c r="A75" s="79" t="s">
        <v>177</v>
      </c>
      <c r="B75" s="95" t="s">
        <v>25</v>
      </c>
      <c r="C75" s="98">
        <v>3</v>
      </c>
      <c r="D75" s="92">
        <v>1000</v>
      </c>
      <c r="E75" s="93">
        <f t="shared" si="0"/>
        <v>3000</v>
      </c>
      <c r="F75" s="94"/>
    </row>
    <row r="76" spans="1:6" x14ac:dyDescent="0.25">
      <c r="A76" s="82" t="s">
        <v>107</v>
      </c>
      <c r="B76" s="95" t="s">
        <v>25</v>
      </c>
      <c r="C76" s="98">
        <v>2</v>
      </c>
      <c r="D76" s="92">
        <v>1000</v>
      </c>
      <c r="E76" s="93">
        <f t="shared" si="0"/>
        <v>2000</v>
      </c>
      <c r="F76" s="94"/>
    </row>
    <row r="77" spans="1:6" x14ac:dyDescent="0.25">
      <c r="A77" s="94" t="s">
        <v>95</v>
      </c>
      <c r="B77" s="90" t="s">
        <v>25</v>
      </c>
      <c r="C77" s="96">
        <v>6</v>
      </c>
      <c r="D77" s="92">
        <v>1000</v>
      </c>
      <c r="E77" s="93">
        <f t="shared" ref="E77:E93" si="1">+D77*C77</f>
        <v>6000</v>
      </c>
      <c r="F77" s="94"/>
    </row>
    <row r="78" spans="1:6" x14ac:dyDescent="0.25">
      <c r="A78" s="94" t="s">
        <v>96</v>
      </c>
      <c r="B78" s="95" t="s">
        <v>25</v>
      </c>
      <c r="C78" s="96">
        <v>6</v>
      </c>
      <c r="D78" s="92">
        <v>1000</v>
      </c>
      <c r="E78" s="93">
        <f t="shared" si="1"/>
        <v>6000</v>
      </c>
      <c r="F78" s="94"/>
    </row>
    <row r="79" spans="1:6" x14ac:dyDescent="0.25">
      <c r="A79" s="94" t="s">
        <v>97</v>
      </c>
      <c r="B79" s="95" t="s">
        <v>25</v>
      </c>
      <c r="C79" s="96">
        <v>6</v>
      </c>
      <c r="D79" s="92">
        <v>1000</v>
      </c>
      <c r="E79" s="93">
        <f t="shared" si="1"/>
        <v>6000</v>
      </c>
      <c r="F79" s="94"/>
    </row>
    <row r="80" spans="1:6" x14ac:dyDescent="0.25">
      <c r="A80" s="94" t="s">
        <v>98</v>
      </c>
      <c r="B80" s="90" t="s">
        <v>25</v>
      </c>
      <c r="C80" s="96">
        <v>6</v>
      </c>
      <c r="D80" s="92">
        <v>1000</v>
      </c>
      <c r="E80" s="93">
        <f t="shared" si="1"/>
        <v>6000</v>
      </c>
      <c r="F80" s="94"/>
    </row>
    <row r="81" spans="1:6" x14ac:dyDescent="0.25">
      <c r="A81" s="94" t="s">
        <v>94</v>
      </c>
      <c r="B81" s="95" t="s">
        <v>25</v>
      </c>
      <c r="C81" s="96">
        <v>7</v>
      </c>
      <c r="D81" s="92">
        <v>1000</v>
      </c>
      <c r="E81" s="93">
        <f>+D81*C81</f>
        <v>7000</v>
      </c>
      <c r="F81" s="94"/>
    </row>
    <row r="82" spans="1:6" x14ac:dyDescent="0.25">
      <c r="A82" s="140" t="s">
        <v>437</v>
      </c>
      <c r="B82" s="95" t="s">
        <v>25</v>
      </c>
      <c r="C82" s="96">
        <v>7</v>
      </c>
      <c r="D82" s="92">
        <v>1000</v>
      </c>
      <c r="E82" s="93">
        <f>+D82*C82</f>
        <v>7000</v>
      </c>
      <c r="F82" s="78"/>
    </row>
    <row r="83" spans="1:6" x14ac:dyDescent="0.25">
      <c r="A83" s="101" t="s">
        <v>411</v>
      </c>
      <c r="B83" s="90" t="s">
        <v>25</v>
      </c>
      <c r="C83" s="96">
        <v>5</v>
      </c>
      <c r="D83" s="92">
        <v>1000</v>
      </c>
      <c r="E83" s="93">
        <f>+D83*C83</f>
        <v>5000</v>
      </c>
      <c r="F83" s="78"/>
    </row>
    <row r="84" spans="1:6" x14ac:dyDescent="0.25">
      <c r="A84" s="101" t="s">
        <v>413</v>
      </c>
      <c r="B84" s="95" t="s">
        <v>25</v>
      </c>
      <c r="C84" s="96">
        <v>6</v>
      </c>
      <c r="D84" s="92">
        <v>1000</v>
      </c>
      <c r="E84" s="93">
        <f>+D84*C84</f>
        <v>6000</v>
      </c>
      <c r="F84" s="78"/>
    </row>
    <row r="85" spans="1:6" x14ac:dyDescent="0.25">
      <c r="A85" s="101" t="s">
        <v>417</v>
      </c>
      <c r="B85" s="95" t="s">
        <v>25</v>
      </c>
      <c r="C85" s="96">
        <v>6</v>
      </c>
      <c r="D85" s="92">
        <v>1000</v>
      </c>
      <c r="E85" s="93">
        <f>+D85*C85</f>
        <v>6000</v>
      </c>
      <c r="F85" s="78"/>
    </row>
    <row r="86" spans="1:6" x14ac:dyDescent="0.25">
      <c r="A86" s="94" t="s">
        <v>99</v>
      </c>
      <c r="B86" s="90" t="s">
        <v>25</v>
      </c>
      <c r="C86" s="96">
        <v>9</v>
      </c>
      <c r="D86" s="92">
        <v>600</v>
      </c>
      <c r="E86" s="93">
        <f t="shared" si="1"/>
        <v>5400</v>
      </c>
      <c r="F86" s="78"/>
    </row>
    <row r="87" spans="1:6" x14ac:dyDescent="0.25">
      <c r="A87" s="103" t="s">
        <v>100</v>
      </c>
      <c r="B87" s="95" t="s">
        <v>25</v>
      </c>
      <c r="C87" s="116">
        <v>9</v>
      </c>
      <c r="D87" s="105">
        <v>600</v>
      </c>
      <c r="E87" s="106">
        <f t="shared" si="1"/>
        <v>5400</v>
      </c>
      <c r="F87" s="374"/>
    </row>
    <row r="88" spans="1:6" x14ac:dyDescent="0.25">
      <c r="A88" s="94" t="s">
        <v>101</v>
      </c>
      <c r="B88" s="95" t="s">
        <v>25</v>
      </c>
      <c r="C88" s="96">
        <v>2</v>
      </c>
      <c r="D88" s="92">
        <v>600</v>
      </c>
      <c r="E88" s="93">
        <f t="shared" si="1"/>
        <v>1200</v>
      </c>
      <c r="F88" s="375"/>
    </row>
    <row r="89" spans="1:6" x14ac:dyDescent="0.25">
      <c r="A89" s="110" t="s">
        <v>66</v>
      </c>
      <c r="B89" s="90" t="s">
        <v>25</v>
      </c>
      <c r="C89" s="96">
        <v>9</v>
      </c>
      <c r="D89" s="92">
        <v>600</v>
      </c>
      <c r="E89" s="93">
        <f t="shared" si="1"/>
        <v>5400</v>
      </c>
      <c r="F89" s="78"/>
    </row>
    <row r="90" spans="1:6" x14ac:dyDescent="0.25">
      <c r="A90" s="318" t="s">
        <v>1299</v>
      </c>
      <c r="B90" s="95" t="s">
        <v>25</v>
      </c>
      <c r="C90" s="96">
        <v>4</v>
      </c>
      <c r="D90" s="92">
        <v>600</v>
      </c>
      <c r="E90" s="93">
        <f t="shared" si="1"/>
        <v>2400</v>
      </c>
      <c r="F90" s="78"/>
    </row>
    <row r="91" spans="1:6" x14ac:dyDescent="0.25">
      <c r="A91" s="318" t="s">
        <v>419</v>
      </c>
      <c r="B91" s="95" t="s">
        <v>25</v>
      </c>
      <c r="C91" s="96">
        <v>10</v>
      </c>
      <c r="D91" s="92">
        <v>600</v>
      </c>
      <c r="E91" s="93">
        <f t="shared" si="1"/>
        <v>6000</v>
      </c>
      <c r="F91" s="78"/>
    </row>
    <row r="92" spans="1:6" x14ac:dyDescent="0.25">
      <c r="A92" s="318" t="s">
        <v>421</v>
      </c>
      <c r="B92" s="90" t="s">
        <v>25</v>
      </c>
      <c r="C92" s="96">
        <v>7</v>
      </c>
      <c r="D92" s="92">
        <v>600</v>
      </c>
      <c r="E92" s="93">
        <f t="shared" si="1"/>
        <v>4200</v>
      </c>
      <c r="F92" s="78"/>
    </row>
    <row r="93" spans="1:6" x14ac:dyDescent="0.25">
      <c r="A93" s="318" t="s">
        <v>423</v>
      </c>
      <c r="B93" s="95" t="s">
        <v>25</v>
      </c>
      <c r="C93" s="96">
        <v>10</v>
      </c>
      <c r="D93" s="92">
        <v>600</v>
      </c>
      <c r="E93" s="93">
        <f t="shared" si="1"/>
        <v>6000</v>
      </c>
      <c r="F93" s="78"/>
    </row>
    <row r="94" spans="1:6" x14ac:dyDescent="0.25">
      <c r="A94" s="319" t="s">
        <v>439</v>
      </c>
      <c r="B94" s="95" t="s">
        <v>25</v>
      </c>
      <c r="C94" s="96">
        <v>7</v>
      </c>
      <c r="D94" s="92">
        <v>600</v>
      </c>
      <c r="E94" s="93">
        <f>+D94*C94</f>
        <v>4200</v>
      </c>
      <c r="F94" s="86"/>
    </row>
    <row r="95" spans="1:6" x14ac:dyDescent="0.25">
      <c r="A95" s="319" t="s">
        <v>634</v>
      </c>
      <c r="B95" s="90" t="s">
        <v>25</v>
      </c>
      <c r="C95" s="96">
        <v>4</v>
      </c>
      <c r="D95" s="92">
        <v>1000</v>
      </c>
      <c r="E95" s="93"/>
      <c r="F95" s="86" t="s">
        <v>1301</v>
      </c>
    </row>
    <row r="96" spans="1:6" x14ac:dyDescent="0.25">
      <c r="A96" s="319" t="s">
        <v>429</v>
      </c>
      <c r="B96" s="95" t="s">
        <v>25</v>
      </c>
      <c r="C96" s="96">
        <v>3</v>
      </c>
      <c r="D96" s="92">
        <v>1000</v>
      </c>
      <c r="E96" s="93">
        <f>+D96*C96</f>
        <v>3000</v>
      </c>
      <c r="F96" s="192"/>
    </row>
    <row r="97" spans="1:6" x14ac:dyDescent="0.25">
      <c r="A97" s="319" t="s">
        <v>431</v>
      </c>
      <c r="B97" s="95" t="s">
        <v>25</v>
      </c>
      <c r="C97" s="96">
        <v>7</v>
      </c>
      <c r="D97" s="92">
        <v>600</v>
      </c>
      <c r="E97" s="93">
        <f>+D97*C97</f>
        <v>4200</v>
      </c>
      <c r="F97" s="192"/>
    </row>
    <row r="98" spans="1:6" x14ac:dyDescent="0.25">
      <c r="A98" s="319" t="s">
        <v>433</v>
      </c>
      <c r="B98" s="90" t="s">
        <v>25</v>
      </c>
      <c r="C98" s="96">
        <v>4</v>
      </c>
      <c r="D98" s="92">
        <v>600</v>
      </c>
      <c r="E98" s="93">
        <f>+D98*C98</f>
        <v>2400</v>
      </c>
      <c r="F98" s="192"/>
    </row>
    <row r="99" spans="1:6" x14ac:dyDescent="0.25">
      <c r="A99" s="319" t="s">
        <v>435</v>
      </c>
      <c r="B99" s="95" t="s">
        <v>25</v>
      </c>
      <c r="C99" s="96">
        <v>4</v>
      </c>
      <c r="D99" s="92">
        <v>600</v>
      </c>
      <c r="E99" s="93">
        <f>+D99*C99</f>
        <v>2400</v>
      </c>
      <c r="F99" s="192"/>
    </row>
    <row r="100" spans="1:6" x14ac:dyDescent="0.25">
      <c r="A100" s="319" t="s">
        <v>441</v>
      </c>
      <c r="B100" s="95" t="s">
        <v>25</v>
      </c>
      <c r="C100" s="96">
        <v>7</v>
      </c>
      <c r="D100" s="92">
        <v>600</v>
      </c>
      <c r="E100" s="93">
        <f>+D100*C100</f>
        <v>4200</v>
      </c>
      <c r="F100" s="192"/>
    </row>
    <row r="101" spans="1:6" s="20" customFormat="1" x14ac:dyDescent="0.25">
      <c r="A101" s="15"/>
      <c r="B101" s="16"/>
      <c r="C101" s="17"/>
      <c r="D101" s="18"/>
      <c r="E101" s="18">
        <f>SUM(E1:E100)</f>
        <v>353600</v>
      </c>
      <c r="F101" s="19"/>
    </row>
    <row r="102" spans="1:6" x14ac:dyDescent="0.25">
      <c r="A102" s="1748"/>
      <c r="B102" s="1748"/>
      <c r="C102" s="1748"/>
      <c r="D102" s="1748"/>
      <c r="E102" s="1748"/>
      <c r="F102" s="1748"/>
    </row>
    <row r="103" spans="1:6" x14ac:dyDescent="0.25">
      <c r="B103" s="5"/>
      <c r="C103" s="5"/>
      <c r="D103" s="5"/>
      <c r="E103" s="5"/>
    </row>
    <row r="104" spans="1:6" x14ac:dyDescent="0.25">
      <c r="B104" s="5"/>
      <c r="C104" s="5"/>
      <c r="D104" s="5"/>
      <c r="E104" s="5"/>
    </row>
    <row r="105" spans="1:6" x14ac:dyDescent="0.25">
      <c r="B105" s="5"/>
      <c r="C105" s="5"/>
      <c r="D105" s="5"/>
      <c r="E105" s="5"/>
    </row>
    <row r="106" spans="1:6" x14ac:dyDescent="0.25">
      <c r="B106" s="5"/>
      <c r="C106" s="5"/>
      <c r="D106" s="5"/>
      <c r="E106" s="5"/>
    </row>
    <row r="107" spans="1:6" x14ac:dyDescent="0.25">
      <c r="B107" s="5"/>
      <c r="C107" s="5"/>
      <c r="D107" s="5"/>
      <c r="E107" s="5"/>
    </row>
    <row r="108" spans="1:6" x14ac:dyDescent="0.25">
      <c r="B108" s="5"/>
      <c r="C108" s="5"/>
      <c r="D108" s="5"/>
      <c r="E108" s="5"/>
    </row>
    <row r="109" spans="1:6" x14ac:dyDescent="0.25">
      <c r="B109" s="5"/>
      <c r="C109" s="5"/>
      <c r="D109" s="5"/>
      <c r="E109" s="5"/>
    </row>
    <row r="110" spans="1:6" x14ac:dyDescent="0.25">
      <c r="B110" s="5"/>
      <c r="C110" s="5"/>
      <c r="D110" s="5"/>
    </row>
    <row r="111" spans="1:6" x14ac:dyDescent="0.25">
      <c r="B111" s="5"/>
      <c r="C111" s="5"/>
      <c r="D111" s="5"/>
    </row>
  </sheetData>
  <mergeCells count="1">
    <mergeCell ref="A102:F102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/>
  <dimension ref="A1:E17"/>
  <sheetViews>
    <sheetView workbookViewId="0">
      <selection activeCell="C1" sqref="C1"/>
    </sheetView>
  </sheetViews>
  <sheetFormatPr baseColWidth="10" defaultColWidth="38" defaultRowHeight="15" x14ac:dyDescent="0.25"/>
  <cols>
    <col min="1" max="1" width="12" style="5" bestFit="1" customWidth="1"/>
    <col min="2" max="2" width="38" style="5"/>
    <col min="3" max="3" width="36.28515625" style="5" bestFit="1" customWidth="1"/>
    <col min="4" max="4" width="19" style="5" bestFit="1" customWidth="1"/>
    <col min="5" max="16384" width="38" style="5"/>
  </cols>
  <sheetData>
    <row r="1" spans="1:5" x14ac:dyDescent="0.25">
      <c r="A1" s="377">
        <v>102800729</v>
      </c>
      <c r="B1" s="376" t="s">
        <v>1312</v>
      </c>
      <c r="C1" s="376" t="s">
        <v>1313</v>
      </c>
      <c r="D1" s="376" t="s">
        <v>1314</v>
      </c>
      <c r="E1" s="301">
        <v>102800729</v>
      </c>
    </row>
    <row r="2" spans="1:5" x14ac:dyDescent="0.25">
      <c r="A2" s="377">
        <v>106766942</v>
      </c>
      <c r="B2" s="376" t="s">
        <v>633</v>
      </c>
      <c r="C2" s="376" t="s">
        <v>1338</v>
      </c>
      <c r="D2" s="376" t="s">
        <v>1339</v>
      </c>
    </row>
    <row r="3" spans="1:5" x14ac:dyDescent="0.25">
      <c r="A3" s="377">
        <v>109292706</v>
      </c>
      <c r="B3" s="376" t="s">
        <v>1325</v>
      </c>
      <c r="C3" s="376" t="s">
        <v>1326</v>
      </c>
      <c r="D3" s="376" t="s">
        <v>1327</v>
      </c>
    </row>
    <row r="4" spans="1:5" x14ac:dyDescent="0.25">
      <c r="A4" s="377">
        <v>111248944</v>
      </c>
      <c r="B4" s="376" t="s">
        <v>513</v>
      </c>
      <c r="C4" s="376" t="s">
        <v>1317</v>
      </c>
      <c r="D4" s="376" t="s">
        <v>1318</v>
      </c>
    </row>
    <row r="5" spans="1:5" x14ac:dyDescent="0.25">
      <c r="A5" s="377">
        <v>111694568</v>
      </c>
      <c r="B5" s="376" t="s">
        <v>491</v>
      </c>
      <c r="C5" s="376" t="s">
        <v>1310</v>
      </c>
      <c r="D5" s="376" t="s">
        <v>1311</v>
      </c>
    </row>
    <row r="6" spans="1:5" x14ac:dyDescent="0.25">
      <c r="A6" s="377">
        <v>111936654</v>
      </c>
      <c r="B6" s="376" t="s">
        <v>432</v>
      </c>
      <c r="C6" s="376" t="s">
        <v>1302</v>
      </c>
      <c r="D6" s="376" t="s">
        <v>1303</v>
      </c>
    </row>
    <row r="7" spans="1:5" x14ac:dyDescent="0.25">
      <c r="A7" s="377">
        <v>112388392</v>
      </c>
      <c r="B7" s="376" t="s">
        <v>653</v>
      </c>
      <c r="C7" s="376" t="s">
        <v>1321</v>
      </c>
      <c r="D7" s="376" t="s">
        <v>1322</v>
      </c>
    </row>
    <row r="8" spans="1:5" x14ac:dyDescent="0.25">
      <c r="A8" s="377">
        <v>116387291</v>
      </c>
      <c r="B8" s="376" t="s">
        <v>650</v>
      </c>
      <c r="C8" s="376" t="s">
        <v>1306</v>
      </c>
      <c r="D8" s="376" t="s">
        <v>1307</v>
      </c>
    </row>
    <row r="9" spans="1:5" x14ac:dyDescent="0.25">
      <c r="A9" s="377">
        <v>200515245</v>
      </c>
      <c r="B9" s="376" t="s">
        <v>1331</v>
      </c>
      <c r="C9" s="376" t="s">
        <v>1332</v>
      </c>
      <c r="D9" s="376" t="s">
        <v>1333</v>
      </c>
    </row>
    <row r="10" spans="1:5" x14ac:dyDescent="0.25">
      <c r="A10" s="377">
        <v>1100309242</v>
      </c>
      <c r="B10" s="376" t="s">
        <v>625</v>
      </c>
      <c r="C10" s="376" t="s">
        <v>1319</v>
      </c>
      <c r="D10" s="376" t="s">
        <v>1320</v>
      </c>
    </row>
    <row r="11" spans="1:5" x14ac:dyDescent="0.25">
      <c r="A11" s="377">
        <v>2000080297</v>
      </c>
      <c r="B11" s="376" t="s">
        <v>535</v>
      </c>
      <c r="C11" s="376" t="s">
        <v>1323</v>
      </c>
      <c r="D11" s="376" t="s">
        <v>1324</v>
      </c>
    </row>
    <row r="12" spans="1:5" ht="26.25" x14ac:dyDescent="0.25">
      <c r="A12" s="377">
        <v>2700290188</v>
      </c>
      <c r="B12" s="376" t="s">
        <v>438</v>
      </c>
      <c r="C12" s="376" t="s">
        <v>1308</v>
      </c>
      <c r="D12" s="376" t="s">
        <v>1309</v>
      </c>
    </row>
    <row r="13" spans="1:5" ht="26.25" x14ac:dyDescent="0.25">
      <c r="A13" s="377">
        <v>2700324649</v>
      </c>
      <c r="B13" s="376" t="s">
        <v>525</v>
      </c>
      <c r="C13" s="376" t="s">
        <v>1334</v>
      </c>
      <c r="D13" s="376" t="s">
        <v>1335</v>
      </c>
    </row>
    <row r="14" spans="1:5" ht="26.25" x14ac:dyDescent="0.25">
      <c r="A14" s="377">
        <v>4700766217</v>
      </c>
      <c r="B14" s="376" t="s">
        <v>1224</v>
      </c>
      <c r="C14" s="376" t="s">
        <v>1336</v>
      </c>
      <c r="D14" s="376" t="s">
        <v>1337</v>
      </c>
    </row>
    <row r="15" spans="1:5" ht="26.25" x14ac:dyDescent="0.25">
      <c r="A15" s="377">
        <v>6800350859</v>
      </c>
      <c r="B15" s="376" t="s">
        <v>561</v>
      </c>
      <c r="C15" s="376" t="s">
        <v>1304</v>
      </c>
      <c r="D15" s="376" t="s">
        <v>1305</v>
      </c>
    </row>
    <row r="16" spans="1:5" ht="26.25" x14ac:dyDescent="0.25">
      <c r="A16" s="377">
        <v>22300022021</v>
      </c>
      <c r="B16" s="376" t="s">
        <v>563</v>
      </c>
      <c r="C16" s="376" t="s">
        <v>1315</v>
      </c>
      <c r="D16" s="376" t="s">
        <v>1316</v>
      </c>
    </row>
    <row r="17" spans="1:4" ht="26.25" x14ac:dyDescent="0.25">
      <c r="A17" s="377">
        <v>22500384924</v>
      </c>
      <c r="B17" s="376" t="s">
        <v>1328</v>
      </c>
      <c r="C17" s="376" t="s">
        <v>1329</v>
      </c>
      <c r="D17" s="376" t="s">
        <v>1330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/>
  <dimension ref="A1:C116"/>
  <sheetViews>
    <sheetView workbookViewId="0">
      <selection activeCell="B2" sqref="B2"/>
    </sheetView>
  </sheetViews>
  <sheetFormatPr baseColWidth="10" defaultColWidth="11.42578125" defaultRowHeight="15" x14ac:dyDescent="0.25"/>
  <cols>
    <col min="1" max="1" width="13.5703125" style="5" bestFit="1" customWidth="1"/>
    <col min="2" max="2" width="49.28515625" style="5" bestFit="1" customWidth="1"/>
    <col min="3" max="3" width="18.28515625" style="5" bestFit="1" customWidth="1"/>
  </cols>
  <sheetData>
    <row r="1" spans="1:3" x14ac:dyDescent="0.25">
      <c r="A1" s="379">
        <v>103908554</v>
      </c>
      <c r="B1" s="378" t="s">
        <v>1342</v>
      </c>
      <c r="C1" s="378" t="s">
        <v>1343</v>
      </c>
    </row>
    <row r="2" spans="1:3" x14ac:dyDescent="0.25">
      <c r="A2" s="379">
        <v>116730649</v>
      </c>
      <c r="B2" s="378" t="s">
        <v>1344</v>
      </c>
      <c r="C2" s="378" t="s">
        <v>1345</v>
      </c>
    </row>
    <row r="3" spans="1:3" x14ac:dyDescent="0.25">
      <c r="A3" s="379">
        <v>104072418</v>
      </c>
      <c r="B3" s="378" t="s">
        <v>1346</v>
      </c>
      <c r="C3" s="378" t="s">
        <v>1347</v>
      </c>
    </row>
    <row r="4" spans="1:3" x14ac:dyDescent="0.25">
      <c r="A4" s="379">
        <v>22500800929</v>
      </c>
      <c r="B4" s="378" t="s">
        <v>1348</v>
      </c>
      <c r="C4" s="378" t="s">
        <v>1349</v>
      </c>
    </row>
    <row r="5" spans="1:3" x14ac:dyDescent="0.25">
      <c r="A5" s="379">
        <v>100586429</v>
      </c>
      <c r="B5" s="378" t="s">
        <v>1350</v>
      </c>
      <c r="C5" s="378" t="s">
        <v>1351</v>
      </c>
    </row>
    <row r="6" spans="1:3" x14ac:dyDescent="0.25">
      <c r="A6" s="379">
        <v>10400004627</v>
      </c>
      <c r="B6" s="378" t="s">
        <v>1352</v>
      </c>
      <c r="C6" s="378" t="s">
        <v>1353</v>
      </c>
    </row>
    <row r="7" spans="1:3" x14ac:dyDescent="0.25">
      <c r="A7" s="379">
        <v>4900721665</v>
      </c>
      <c r="B7" s="378" t="s">
        <v>1354</v>
      </c>
      <c r="C7" s="378" t="s">
        <v>1355</v>
      </c>
    </row>
    <row r="8" spans="1:3" x14ac:dyDescent="0.25">
      <c r="A8" s="379">
        <v>2301494635</v>
      </c>
      <c r="B8" s="378" t="s">
        <v>1356</v>
      </c>
      <c r="C8" s="378" t="s">
        <v>1357</v>
      </c>
    </row>
    <row r="9" spans="1:3" x14ac:dyDescent="0.25">
      <c r="A9" s="379">
        <v>40223537123</v>
      </c>
      <c r="B9" s="378" t="s">
        <v>1358</v>
      </c>
      <c r="C9" s="378" t="s">
        <v>1359</v>
      </c>
    </row>
    <row r="10" spans="1:3" x14ac:dyDescent="0.25">
      <c r="A10" s="379">
        <v>106223316</v>
      </c>
      <c r="B10" s="378" t="s">
        <v>1360</v>
      </c>
      <c r="C10" s="378" t="s">
        <v>1361</v>
      </c>
    </row>
    <row r="11" spans="1:3" x14ac:dyDescent="0.25">
      <c r="A11" s="379">
        <v>112409560</v>
      </c>
      <c r="B11" s="378" t="s">
        <v>1362</v>
      </c>
      <c r="C11" s="378" t="s">
        <v>1363</v>
      </c>
    </row>
    <row r="12" spans="1:3" x14ac:dyDescent="0.25">
      <c r="A12" s="379">
        <v>5601430407</v>
      </c>
      <c r="B12" s="378" t="s">
        <v>1364</v>
      </c>
      <c r="C12" s="378" t="s">
        <v>1365</v>
      </c>
    </row>
    <row r="13" spans="1:3" ht="28.5" x14ac:dyDescent="0.25">
      <c r="A13" s="379">
        <v>103539912</v>
      </c>
      <c r="B13" s="378" t="s">
        <v>1366</v>
      </c>
      <c r="C13" s="378" t="s">
        <v>1367</v>
      </c>
    </row>
    <row r="14" spans="1:3" ht="28.5" x14ac:dyDescent="0.25">
      <c r="A14" s="379">
        <v>112824396</v>
      </c>
      <c r="B14" s="378" t="s">
        <v>1368</v>
      </c>
      <c r="C14" s="378" t="s">
        <v>1369</v>
      </c>
    </row>
    <row r="15" spans="1:3" ht="28.5" x14ac:dyDescent="0.25">
      <c r="A15" s="379">
        <v>40222733178</v>
      </c>
      <c r="B15" s="378" t="s">
        <v>1370</v>
      </c>
      <c r="C15" s="378" t="s">
        <v>1371</v>
      </c>
    </row>
    <row r="16" spans="1:3" ht="28.5" x14ac:dyDescent="0.25">
      <c r="A16" s="379">
        <v>106798820</v>
      </c>
      <c r="B16" s="378" t="s">
        <v>1372</v>
      </c>
      <c r="C16" s="378" t="s">
        <v>1373</v>
      </c>
    </row>
    <row r="17" spans="1:3" ht="28.5" x14ac:dyDescent="0.25">
      <c r="A17" s="379">
        <v>109213140</v>
      </c>
      <c r="B17" s="378" t="s">
        <v>1374</v>
      </c>
      <c r="C17" s="378" t="s">
        <v>1375</v>
      </c>
    </row>
    <row r="18" spans="1:3" x14ac:dyDescent="0.25">
      <c r="A18" s="379">
        <v>22800001277</v>
      </c>
      <c r="B18" s="378" t="s">
        <v>1376</v>
      </c>
      <c r="C18" s="378" t="s">
        <v>1377</v>
      </c>
    </row>
    <row r="19" spans="1:3" x14ac:dyDescent="0.25">
      <c r="A19" s="379">
        <v>500128889</v>
      </c>
      <c r="B19" s="378" t="s">
        <v>1378</v>
      </c>
      <c r="C19" s="378" t="s">
        <v>1379</v>
      </c>
    </row>
    <row r="20" spans="1:3" x14ac:dyDescent="0.25">
      <c r="A20" s="379">
        <v>115775934</v>
      </c>
      <c r="B20" s="378" t="s">
        <v>1380</v>
      </c>
      <c r="C20" s="378" t="s">
        <v>1381</v>
      </c>
    </row>
    <row r="21" spans="1:3" x14ac:dyDescent="0.25">
      <c r="A21" s="379">
        <v>800297202</v>
      </c>
      <c r="B21" s="378" t="s">
        <v>1382</v>
      </c>
      <c r="C21" s="378" t="s">
        <v>1383</v>
      </c>
    </row>
    <row r="22" spans="1:3" x14ac:dyDescent="0.25">
      <c r="A22" s="379">
        <v>13100000135</v>
      </c>
      <c r="B22" s="378" t="s">
        <v>1384</v>
      </c>
      <c r="C22" s="378" t="s">
        <v>1385</v>
      </c>
    </row>
    <row r="23" spans="1:3" x14ac:dyDescent="0.25">
      <c r="A23" s="379">
        <v>500231642</v>
      </c>
      <c r="B23" s="378" t="s">
        <v>1386</v>
      </c>
      <c r="C23" s="378" t="s">
        <v>1387</v>
      </c>
    </row>
    <row r="24" spans="1:3" x14ac:dyDescent="0.25">
      <c r="A24" s="379">
        <v>22300263955</v>
      </c>
      <c r="B24" s="378" t="s">
        <v>1388</v>
      </c>
      <c r="C24" s="378" t="s">
        <v>1389</v>
      </c>
    </row>
    <row r="25" spans="1:3" x14ac:dyDescent="0.25">
      <c r="A25" s="379">
        <v>201425733</v>
      </c>
      <c r="B25" s="378" t="s">
        <v>1390</v>
      </c>
      <c r="C25" s="378" t="s">
        <v>1391</v>
      </c>
    </row>
    <row r="26" spans="1:3" x14ac:dyDescent="0.25">
      <c r="A26" s="379">
        <v>22400242677</v>
      </c>
      <c r="B26" s="378" t="s">
        <v>1392</v>
      </c>
      <c r="C26" s="378" t="s">
        <v>1393</v>
      </c>
    </row>
    <row r="27" spans="1:3" x14ac:dyDescent="0.25">
      <c r="A27" s="379">
        <v>115220055</v>
      </c>
      <c r="B27" s="378" t="s">
        <v>1394</v>
      </c>
      <c r="C27" s="378" t="s">
        <v>1395</v>
      </c>
    </row>
    <row r="28" spans="1:3" x14ac:dyDescent="0.25">
      <c r="A28" s="379">
        <v>10400021043</v>
      </c>
      <c r="B28" s="378" t="s">
        <v>1396</v>
      </c>
      <c r="C28" s="378" t="s">
        <v>1397</v>
      </c>
    </row>
    <row r="29" spans="1:3" x14ac:dyDescent="0.25">
      <c r="A29" s="379">
        <v>13600124351</v>
      </c>
      <c r="B29" s="378" t="s">
        <v>1398</v>
      </c>
      <c r="C29" s="378" t="s">
        <v>1399</v>
      </c>
    </row>
    <row r="30" spans="1:3" x14ac:dyDescent="0.25">
      <c r="A30" s="379">
        <v>10400135009</v>
      </c>
      <c r="B30" s="378" t="s">
        <v>1400</v>
      </c>
      <c r="C30" s="378" t="s">
        <v>1401</v>
      </c>
    </row>
    <row r="31" spans="1:3" x14ac:dyDescent="0.25">
      <c r="A31" s="379">
        <v>4900659741</v>
      </c>
      <c r="B31" s="378" t="s">
        <v>1402</v>
      </c>
      <c r="C31" s="378" t="s">
        <v>1403</v>
      </c>
    </row>
    <row r="32" spans="1:3" x14ac:dyDescent="0.25">
      <c r="A32" s="379">
        <v>119374254</v>
      </c>
      <c r="B32" s="378" t="s">
        <v>1404</v>
      </c>
      <c r="C32" s="378" t="s">
        <v>1405</v>
      </c>
    </row>
    <row r="33" spans="1:3" x14ac:dyDescent="0.25">
      <c r="A33" s="379">
        <v>113918379</v>
      </c>
      <c r="B33" s="378" t="s">
        <v>1406</v>
      </c>
      <c r="C33" s="378" t="s">
        <v>1407</v>
      </c>
    </row>
    <row r="34" spans="1:3" x14ac:dyDescent="0.25">
      <c r="A34" s="379">
        <v>116136730</v>
      </c>
      <c r="B34" s="378" t="s">
        <v>1408</v>
      </c>
      <c r="C34" s="378" t="s">
        <v>1409</v>
      </c>
    </row>
    <row r="35" spans="1:3" x14ac:dyDescent="0.25">
      <c r="A35" s="379">
        <v>500235759</v>
      </c>
      <c r="B35" s="378" t="s">
        <v>1410</v>
      </c>
      <c r="C35" s="378" t="s">
        <v>1411</v>
      </c>
    </row>
    <row r="36" spans="1:3" x14ac:dyDescent="0.25">
      <c r="A36" s="379">
        <v>40220368183</v>
      </c>
      <c r="B36" s="378" t="s">
        <v>1412</v>
      </c>
      <c r="C36" s="378" t="s">
        <v>1413</v>
      </c>
    </row>
    <row r="37" spans="1:3" x14ac:dyDescent="0.25">
      <c r="A37" s="379">
        <v>114678014</v>
      </c>
      <c r="B37" s="378" t="s">
        <v>1414</v>
      </c>
      <c r="C37" s="378" t="s">
        <v>1415</v>
      </c>
    </row>
    <row r="38" spans="1:3" x14ac:dyDescent="0.25">
      <c r="A38" s="379">
        <v>1800521237</v>
      </c>
      <c r="B38" s="378" t="s">
        <v>1416</v>
      </c>
      <c r="C38" s="378" t="s">
        <v>1417</v>
      </c>
    </row>
    <row r="39" spans="1:3" x14ac:dyDescent="0.25">
      <c r="A39" s="379">
        <v>22500557875</v>
      </c>
      <c r="B39" s="378" t="s">
        <v>1418</v>
      </c>
      <c r="C39" s="378" t="s">
        <v>1419</v>
      </c>
    </row>
    <row r="40" spans="1:3" x14ac:dyDescent="0.25">
      <c r="A40" s="379">
        <v>116653825</v>
      </c>
      <c r="B40" s="378" t="s">
        <v>1420</v>
      </c>
      <c r="C40" s="378" t="s">
        <v>1421</v>
      </c>
    </row>
    <row r="41" spans="1:3" x14ac:dyDescent="0.25">
      <c r="A41" s="379">
        <v>116839796</v>
      </c>
      <c r="B41" s="378" t="s">
        <v>1422</v>
      </c>
      <c r="C41" s="378" t="s">
        <v>1423</v>
      </c>
    </row>
    <row r="42" spans="1:3" x14ac:dyDescent="0.25">
      <c r="A42" s="379">
        <v>104781281</v>
      </c>
      <c r="B42" s="378" t="s">
        <v>1424</v>
      </c>
      <c r="C42" s="378" t="s">
        <v>1425</v>
      </c>
    </row>
    <row r="43" spans="1:3" x14ac:dyDescent="0.25">
      <c r="A43" s="379">
        <v>4701724439</v>
      </c>
      <c r="B43" s="378" t="s">
        <v>1426</v>
      </c>
      <c r="C43" s="378" t="s">
        <v>1427</v>
      </c>
    </row>
    <row r="44" spans="1:3" x14ac:dyDescent="0.25">
      <c r="A44" s="379">
        <v>118296318</v>
      </c>
      <c r="B44" s="378" t="s">
        <v>1428</v>
      </c>
      <c r="C44" s="378" t="s">
        <v>1429</v>
      </c>
    </row>
    <row r="45" spans="1:3" x14ac:dyDescent="0.25">
      <c r="A45" s="379">
        <v>22500382159</v>
      </c>
      <c r="B45" s="378" t="s">
        <v>1430</v>
      </c>
      <c r="C45" s="378" t="s">
        <v>1431</v>
      </c>
    </row>
    <row r="46" spans="1:3" x14ac:dyDescent="0.25">
      <c r="A46" s="379">
        <v>1100272721</v>
      </c>
      <c r="B46" s="378" t="s">
        <v>1432</v>
      </c>
      <c r="C46" s="378" t="s">
        <v>1433</v>
      </c>
    </row>
    <row r="47" spans="1:3" x14ac:dyDescent="0.25">
      <c r="A47" s="379">
        <v>1800507608</v>
      </c>
      <c r="B47" s="378" t="s">
        <v>1434</v>
      </c>
      <c r="C47" s="378" t="s">
        <v>1435</v>
      </c>
    </row>
    <row r="48" spans="1:3" x14ac:dyDescent="0.25">
      <c r="A48" s="379">
        <v>108607318</v>
      </c>
      <c r="B48" s="378" t="s">
        <v>1436</v>
      </c>
      <c r="C48" s="378" t="s">
        <v>1437</v>
      </c>
    </row>
    <row r="49" spans="1:3" x14ac:dyDescent="0.25">
      <c r="A49" s="379">
        <v>4900536980</v>
      </c>
      <c r="B49" s="378" t="s">
        <v>1438</v>
      </c>
      <c r="C49" s="378" t="s">
        <v>1439</v>
      </c>
    </row>
    <row r="50" spans="1:3" x14ac:dyDescent="0.25">
      <c r="A50" s="379">
        <v>100477520</v>
      </c>
      <c r="B50" s="378" t="s">
        <v>1440</v>
      </c>
      <c r="C50" s="378" t="s">
        <v>1441</v>
      </c>
    </row>
    <row r="51" spans="1:3" x14ac:dyDescent="0.25">
      <c r="A51" s="379">
        <v>117868745</v>
      </c>
      <c r="B51" s="378" t="s">
        <v>1442</v>
      </c>
      <c r="C51" s="378" t="s">
        <v>1443</v>
      </c>
    </row>
    <row r="52" spans="1:3" x14ac:dyDescent="0.25">
      <c r="A52" s="379">
        <v>1700247602</v>
      </c>
      <c r="B52" s="378" t="s">
        <v>1444</v>
      </c>
      <c r="C52" s="378" t="s">
        <v>1445</v>
      </c>
    </row>
    <row r="53" spans="1:3" x14ac:dyDescent="0.25">
      <c r="A53" s="379">
        <v>101793412</v>
      </c>
      <c r="B53" s="378" t="s">
        <v>1446</v>
      </c>
      <c r="C53" s="378" t="s">
        <v>1447</v>
      </c>
    </row>
    <row r="54" spans="1:3" x14ac:dyDescent="0.25">
      <c r="A54" s="379">
        <v>107812117</v>
      </c>
      <c r="B54" s="378" t="s">
        <v>1448</v>
      </c>
      <c r="C54" s="378" t="s">
        <v>1449</v>
      </c>
    </row>
    <row r="55" spans="1:3" x14ac:dyDescent="0.25">
      <c r="A55" s="379">
        <v>8200181199</v>
      </c>
      <c r="B55" s="378" t="s">
        <v>1450</v>
      </c>
      <c r="C55" s="378" t="s">
        <v>1451</v>
      </c>
    </row>
    <row r="56" spans="1:3" x14ac:dyDescent="0.25">
      <c r="A56" s="379">
        <v>113090757</v>
      </c>
      <c r="B56" s="378" t="s">
        <v>1452</v>
      </c>
      <c r="C56" s="378" t="s">
        <v>1453</v>
      </c>
    </row>
    <row r="57" spans="1:3" x14ac:dyDescent="0.25">
      <c r="A57" s="379">
        <v>112439682</v>
      </c>
      <c r="B57" s="378" t="s">
        <v>1454</v>
      </c>
      <c r="C57" s="378" t="s">
        <v>1455</v>
      </c>
    </row>
    <row r="58" spans="1:3" x14ac:dyDescent="0.25">
      <c r="A58" s="379">
        <v>5800029547</v>
      </c>
      <c r="B58" s="378" t="s">
        <v>1456</v>
      </c>
      <c r="C58" s="378" t="s">
        <v>1457</v>
      </c>
    </row>
    <row r="59" spans="1:3" x14ac:dyDescent="0.25">
      <c r="A59" s="379">
        <v>117214890</v>
      </c>
      <c r="B59" s="378" t="s">
        <v>1458</v>
      </c>
      <c r="C59" s="378" t="s">
        <v>1459</v>
      </c>
    </row>
    <row r="60" spans="1:3" x14ac:dyDescent="0.25">
      <c r="A60" s="379">
        <v>40223441649</v>
      </c>
      <c r="B60" s="378" t="s">
        <v>1460</v>
      </c>
      <c r="C60" s="378" t="s">
        <v>1461</v>
      </c>
    </row>
    <row r="61" spans="1:3" x14ac:dyDescent="0.25">
      <c r="A61" s="379">
        <v>1100201621</v>
      </c>
      <c r="B61" s="378" t="s">
        <v>1462</v>
      </c>
      <c r="C61" s="378" t="s">
        <v>1463</v>
      </c>
    </row>
    <row r="62" spans="1:3" x14ac:dyDescent="0.25">
      <c r="A62" s="379">
        <v>105953350</v>
      </c>
      <c r="B62" s="378" t="s">
        <v>1464</v>
      </c>
      <c r="C62" s="378" t="s">
        <v>1465</v>
      </c>
    </row>
    <row r="63" spans="1:3" x14ac:dyDescent="0.25">
      <c r="A63" s="379">
        <v>111452645</v>
      </c>
      <c r="B63" s="378" t="s">
        <v>1466</v>
      </c>
      <c r="C63" s="378" t="s">
        <v>1467</v>
      </c>
    </row>
    <row r="64" spans="1:3" x14ac:dyDescent="0.25">
      <c r="A64" s="379">
        <v>113142822</v>
      </c>
      <c r="B64" s="378" t="s">
        <v>1468</v>
      </c>
      <c r="C64" s="378" t="s">
        <v>1469</v>
      </c>
    </row>
    <row r="65" spans="1:3" x14ac:dyDescent="0.25">
      <c r="A65" s="379">
        <v>1000642213</v>
      </c>
      <c r="B65" s="378" t="s">
        <v>1470</v>
      </c>
      <c r="C65" s="378" t="s">
        <v>1471</v>
      </c>
    </row>
    <row r="66" spans="1:3" x14ac:dyDescent="0.25">
      <c r="A66" s="379">
        <v>111145868</v>
      </c>
      <c r="B66" s="378" t="s">
        <v>1472</v>
      </c>
      <c r="C66" s="378" t="s">
        <v>1473</v>
      </c>
    </row>
    <row r="67" spans="1:3" x14ac:dyDescent="0.25">
      <c r="A67" s="379">
        <v>22500107721</v>
      </c>
      <c r="B67" s="378" t="s">
        <v>1474</v>
      </c>
      <c r="C67" s="378" t="s">
        <v>1475</v>
      </c>
    </row>
    <row r="68" spans="1:3" x14ac:dyDescent="0.25">
      <c r="A68" s="379">
        <v>200797942</v>
      </c>
      <c r="B68" s="378" t="s">
        <v>1476</v>
      </c>
      <c r="C68" s="378" t="s">
        <v>1477</v>
      </c>
    </row>
    <row r="69" spans="1:3" x14ac:dyDescent="0.25">
      <c r="A69" s="379">
        <v>2000148342</v>
      </c>
      <c r="B69" s="378" t="s">
        <v>1478</v>
      </c>
      <c r="C69" s="378" t="s">
        <v>1479</v>
      </c>
    </row>
    <row r="70" spans="1:3" x14ac:dyDescent="0.25">
      <c r="A70" s="379">
        <v>22500719996</v>
      </c>
      <c r="B70" s="378" t="s">
        <v>1480</v>
      </c>
      <c r="C70" s="378" t="s">
        <v>1481</v>
      </c>
    </row>
    <row r="71" spans="1:3" x14ac:dyDescent="0.25">
      <c r="A71" s="379">
        <v>114222649</v>
      </c>
      <c r="B71" s="378" t="s">
        <v>1482</v>
      </c>
      <c r="C71" s="378" t="s">
        <v>1483</v>
      </c>
    </row>
    <row r="72" spans="1:3" x14ac:dyDescent="0.25">
      <c r="A72" s="379">
        <v>22500231562</v>
      </c>
      <c r="B72" s="378" t="s">
        <v>1484</v>
      </c>
      <c r="C72" s="378" t="s">
        <v>1485</v>
      </c>
    </row>
    <row r="73" spans="1:3" x14ac:dyDescent="0.25">
      <c r="A73" s="379">
        <v>113219711</v>
      </c>
      <c r="B73" s="378" t="s">
        <v>1486</v>
      </c>
      <c r="C73" s="378" t="s">
        <v>1487</v>
      </c>
    </row>
    <row r="74" spans="1:3" x14ac:dyDescent="0.25">
      <c r="A74" s="379">
        <v>22500102524</v>
      </c>
      <c r="B74" s="378" t="s">
        <v>1488</v>
      </c>
      <c r="C74" s="378" t="s">
        <v>1489</v>
      </c>
    </row>
    <row r="75" spans="1:3" x14ac:dyDescent="0.25">
      <c r="A75" s="379">
        <v>105769574</v>
      </c>
      <c r="B75" s="378" t="s">
        <v>1490</v>
      </c>
      <c r="C75" s="378" t="s">
        <v>1491</v>
      </c>
    </row>
    <row r="76" spans="1:3" x14ac:dyDescent="0.25">
      <c r="A76" s="379">
        <v>111199022</v>
      </c>
      <c r="B76" s="378" t="s">
        <v>1492</v>
      </c>
      <c r="C76" s="378" t="s">
        <v>1493</v>
      </c>
    </row>
    <row r="77" spans="1:3" x14ac:dyDescent="0.25">
      <c r="A77" s="379">
        <v>114905763</v>
      </c>
      <c r="B77" s="378" t="s">
        <v>1494</v>
      </c>
      <c r="C77" s="378" t="s">
        <v>1495</v>
      </c>
    </row>
    <row r="78" spans="1:3" x14ac:dyDescent="0.25">
      <c r="A78" s="379">
        <v>1000655876</v>
      </c>
      <c r="B78" s="378" t="s">
        <v>1496</v>
      </c>
      <c r="C78" s="378" t="s">
        <v>1497</v>
      </c>
    </row>
    <row r="79" spans="1:3" x14ac:dyDescent="0.25">
      <c r="A79" s="379">
        <v>10400121595</v>
      </c>
      <c r="B79" s="378" t="s">
        <v>1498</v>
      </c>
      <c r="C79" s="378" t="s">
        <v>1499</v>
      </c>
    </row>
    <row r="80" spans="1:3" x14ac:dyDescent="0.25">
      <c r="A80" s="379">
        <v>109214387</v>
      </c>
      <c r="B80" s="378" t="s">
        <v>1500</v>
      </c>
      <c r="C80" s="378" t="s">
        <v>1501</v>
      </c>
    </row>
    <row r="81" spans="1:3" x14ac:dyDescent="0.25">
      <c r="A81" s="379">
        <v>115047854</v>
      </c>
      <c r="B81" s="378" t="s">
        <v>1502</v>
      </c>
      <c r="C81" s="378" t="s">
        <v>1503</v>
      </c>
    </row>
    <row r="82" spans="1:3" x14ac:dyDescent="0.25">
      <c r="A82" s="379">
        <v>4900715725</v>
      </c>
      <c r="B82" s="378" t="s">
        <v>1504</v>
      </c>
      <c r="C82" s="378" t="s">
        <v>1505</v>
      </c>
    </row>
    <row r="83" spans="1:3" x14ac:dyDescent="0.25">
      <c r="A83" s="379">
        <v>104353503</v>
      </c>
      <c r="B83" s="378" t="s">
        <v>1506</v>
      </c>
      <c r="C83" s="378" t="s">
        <v>1507</v>
      </c>
    </row>
    <row r="84" spans="1:3" x14ac:dyDescent="0.25">
      <c r="A84" s="379">
        <v>105834543</v>
      </c>
      <c r="B84" s="378" t="s">
        <v>1508</v>
      </c>
      <c r="C84" s="378" t="s">
        <v>1509</v>
      </c>
    </row>
    <row r="85" spans="1:3" x14ac:dyDescent="0.25">
      <c r="A85" s="379">
        <v>22301436113</v>
      </c>
      <c r="B85" s="378" t="s">
        <v>1510</v>
      </c>
      <c r="C85" s="378" t="s">
        <v>1511</v>
      </c>
    </row>
    <row r="86" spans="1:3" x14ac:dyDescent="0.25">
      <c r="A86" s="379">
        <v>1600160384</v>
      </c>
      <c r="B86" s="378" t="s">
        <v>1512</v>
      </c>
      <c r="C86" s="378" t="s">
        <v>1513</v>
      </c>
    </row>
    <row r="87" spans="1:3" x14ac:dyDescent="0.25">
      <c r="A87" s="379">
        <v>1000133130</v>
      </c>
      <c r="B87" s="378" t="s">
        <v>1514</v>
      </c>
      <c r="C87" s="378" t="s">
        <v>1515</v>
      </c>
    </row>
    <row r="88" spans="1:3" x14ac:dyDescent="0.25">
      <c r="A88" s="379">
        <v>9000186396</v>
      </c>
      <c r="B88" s="378" t="s">
        <v>1516</v>
      </c>
      <c r="C88" s="378" t="s">
        <v>1517</v>
      </c>
    </row>
    <row r="89" spans="1:3" x14ac:dyDescent="0.25">
      <c r="A89" s="379">
        <v>5200070307</v>
      </c>
      <c r="B89" s="378" t="s">
        <v>1518</v>
      </c>
      <c r="C89" s="378" t="s">
        <v>1519</v>
      </c>
    </row>
    <row r="90" spans="1:3" x14ac:dyDescent="0.25">
      <c r="A90" s="379">
        <v>1700180779</v>
      </c>
      <c r="B90" s="378" t="s">
        <v>1520</v>
      </c>
      <c r="C90" s="378" t="s">
        <v>1521</v>
      </c>
    </row>
    <row r="91" spans="1:3" x14ac:dyDescent="0.25">
      <c r="A91" s="379">
        <v>22500324979</v>
      </c>
      <c r="B91" s="378" t="s">
        <v>1522</v>
      </c>
      <c r="C91" s="378" t="s">
        <v>1523</v>
      </c>
    </row>
    <row r="92" spans="1:3" x14ac:dyDescent="0.25">
      <c r="A92" s="379">
        <v>22500558477</v>
      </c>
      <c r="B92" s="378" t="s">
        <v>1524</v>
      </c>
      <c r="C92" s="378" t="s">
        <v>1525</v>
      </c>
    </row>
    <row r="93" spans="1:3" x14ac:dyDescent="0.25">
      <c r="A93" s="379">
        <v>118578392</v>
      </c>
      <c r="B93" s="378" t="s">
        <v>1526</v>
      </c>
      <c r="C93" s="378" t="s">
        <v>1527</v>
      </c>
    </row>
    <row r="94" spans="1:3" x14ac:dyDescent="0.25">
      <c r="A94" s="379">
        <v>1400144703</v>
      </c>
      <c r="B94" s="378" t="s">
        <v>1528</v>
      </c>
      <c r="C94" s="378" t="s">
        <v>1529</v>
      </c>
    </row>
    <row r="95" spans="1:3" x14ac:dyDescent="0.25">
      <c r="A95" s="379">
        <v>200730042</v>
      </c>
      <c r="B95" s="378" t="s">
        <v>1530</v>
      </c>
      <c r="C95" s="378" t="s">
        <v>1531</v>
      </c>
    </row>
    <row r="96" spans="1:3" x14ac:dyDescent="0.25">
      <c r="A96" s="379">
        <v>112126115</v>
      </c>
      <c r="B96" s="378" t="s">
        <v>1532</v>
      </c>
      <c r="C96" s="378" t="s">
        <v>1533</v>
      </c>
    </row>
    <row r="97" spans="1:3" x14ac:dyDescent="0.25">
      <c r="A97" s="379">
        <v>22400305607</v>
      </c>
      <c r="B97" s="378" t="s">
        <v>1534</v>
      </c>
      <c r="C97" s="378" t="s">
        <v>1535</v>
      </c>
    </row>
    <row r="98" spans="1:3" x14ac:dyDescent="0.25">
      <c r="A98" s="379">
        <v>102446150</v>
      </c>
      <c r="B98" s="378" t="s">
        <v>1536</v>
      </c>
      <c r="C98" s="378" t="s">
        <v>1537</v>
      </c>
    </row>
    <row r="99" spans="1:3" x14ac:dyDescent="0.25">
      <c r="A99" s="379">
        <v>400203535</v>
      </c>
      <c r="B99" s="378" t="s">
        <v>1538</v>
      </c>
      <c r="C99" s="378" t="s">
        <v>1539</v>
      </c>
    </row>
    <row r="100" spans="1:3" x14ac:dyDescent="0.25">
      <c r="A100" s="379">
        <v>2200269849</v>
      </c>
      <c r="B100" s="378" t="s">
        <v>1540</v>
      </c>
      <c r="C100" s="378" t="s">
        <v>1541</v>
      </c>
    </row>
    <row r="101" spans="1:3" x14ac:dyDescent="0.25">
      <c r="A101" s="379">
        <v>118175595</v>
      </c>
      <c r="B101" s="378" t="s">
        <v>1542</v>
      </c>
      <c r="C101" s="378" t="s">
        <v>1543</v>
      </c>
    </row>
    <row r="102" spans="1:3" x14ac:dyDescent="0.25">
      <c r="A102" s="379">
        <v>1800179564</v>
      </c>
      <c r="B102" s="378" t="s">
        <v>1544</v>
      </c>
      <c r="C102" s="378" t="s">
        <v>1545</v>
      </c>
    </row>
    <row r="103" spans="1:3" x14ac:dyDescent="0.25">
      <c r="A103" s="379">
        <v>111187399</v>
      </c>
      <c r="B103" s="378" t="s">
        <v>1546</v>
      </c>
      <c r="C103" s="378" t="s">
        <v>1547</v>
      </c>
    </row>
    <row r="104" spans="1:3" x14ac:dyDescent="0.25">
      <c r="A104" s="379">
        <v>22500558907</v>
      </c>
      <c r="B104" s="378" t="s">
        <v>1548</v>
      </c>
      <c r="C104" s="378" t="s">
        <v>1549</v>
      </c>
    </row>
    <row r="105" spans="1:3" x14ac:dyDescent="0.25">
      <c r="A105" s="379">
        <v>108532706</v>
      </c>
      <c r="B105" s="378" t="s">
        <v>1550</v>
      </c>
      <c r="C105" s="378" t="s">
        <v>1551</v>
      </c>
    </row>
    <row r="106" spans="1:3" x14ac:dyDescent="0.25">
      <c r="A106" s="379">
        <v>114345911</v>
      </c>
      <c r="B106" s="378" t="s">
        <v>1552</v>
      </c>
      <c r="C106" s="378" t="s">
        <v>1553</v>
      </c>
    </row>
    <row r="107" spans="1:3" x14ac:dyDescent="0.25">
      <c r="A107" s="379">
        <v>300155389</v>
      </c>
      <c r="B107" s="378" t="s">
        <v>1554</v>
      </c>
      <c r="C107" s="378" t="s">
        <v>1555</v>
      </c>
    </row>
    <row r="108" spans="1:3" x14ac:dyDescent="0.25">
      <c r="A108" s="379">
        <v>4900727589</v>
      </c>
      <c r="B108" s="378" t="s">
        <v>1556</v>
      </c>
      <c r="C108" s="378" t="s">
        <v>1557</v>
      </c>
    </row>
    <row r="109" spans="1:3" x14ac:dyDescent="0.25">
      <c r="A109" s="379">
        <v>22500827609</v>
      </c>
      <c r="B109" s="378" t="s">
        <v>1558</v>
      </c>
      <c r="C109" s="378" t="s">
        <v>1559</v>
      </c>
    </row>
    <row r="110" spans="1:3" x14ac:dyDescent="0.25">
      <c r="A110" s="379">
        <v>103436838</v>
      </c>
      <c r="B110" s="378" t="s">
        <v>1560</v>
      </c>
      <c r="C110" s="378" t="s">
        <v>1561</v>
      </c>
    </row>
    <row r="111" spans="1:3" x14ac:dyDescent="0.25">
      <c r="A111" s="379">
        <v>109177287</v>
      </c>
      <c r="B111" s="378" t="s">
        <v>1562</v>
      </c>
      <c r="C111" s="378" t="s">
        <v>1563</v>
      </c>
    </row>
    <row r="112" spans="1:3" x14ac:dyDescent="0.25">
      <c r="A112" s="379">
        <v>40222266658</v>
      </c>
      <c r="B112" s="378" t="s">
        <v>1564</v>
      </c>
      <c r="C112" s="378" t="s">
        <v>1565</v>
      </c>
    </row>
    <row r="113" spans="1:3" x14ac:dyDescent="0.25">
      <c r="A113" s="379">
        <v>104296397</v>
      </c>
      <c r="B113" s="378" t="s">
        <v>1566</v>
      </c>
      <c r="C113" s="378" t="s">
        <v>1567</v>
      </c>
    </row>
    <row r="114" spans="1:3" x14ac:dyDescent="0.25">
      <c r="A114" s="379">
        <v>4900665490</v>
      </c>
      <c r="B114" s="378" t="s">
        <v>1568</v>
      </c>
      <c r="C114" s="378" t="s">
        <v>1569</v>
      </c>
    </row>
    <row r="115" spans="1:3" x14ac:dyDescent="0.25">
      <c r="A115" s="379">
        <v>103939062</v>
      </c>
      <c r="B115" s="378" t="s">
        <v>1570</v>
      </c>
      <c r="C115" s="378" t="s">
        <v>1571</v>
      </c>
    </row>
    <row r="116" spans="1:3" x14ac:dyDescent="0.25">
      <c r="A116" s="379">
        <v>113230072</v>
      </c>
      <c r="B116" s="378" t="s">
        <v>1572</v>
      </c>
      <c r="C116" s="378" t="s">
        <v>1573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14">
    <tabColor rgb="FF00B0F0"/>
  </sheetPr>
  <dimension ref="A1:T41"/>
  <sheetViews>
    <sheetView zoomScaleNormal="100" workbookViewId="0">
      <selection activeCell="Q24" sqref="Q24"/>
    </sheetView>
  </sheetViews>
  <sheetFormatPr baseColWidth="10" defaultColWidth="11.42578125" defaultRowHeight="15" x14ac:dyDescent="0.25"/>
  <cols>
    <col min="1" max="1" width="5.85546875" style="515" customWidth="1"/>
    <col min="2" max="2" width="7.85546875" style="515" hidden="1" customWidth="1"/>
    <col min="3" max="3" width="15.7109375" style="515" customWidth="1"/>
    <col min="4" max="4" width="5.7109375" style="515" hidden="1" customWidth="1"/>
    <col min="5" max="5" width="0.5703125" style="515" hidden="1" customWidth="1"/>
    <col min="6" max="6" width="11" style="515" hidden="1" customWidth="1"/>
    <col min="7" max="7" width="5.85546875" style="515" hidden="1" customWidth="1"/>
    <col min="8" max="8" width="34.28515625" style="515" customWidth="1"/>
    <col min="9" max="9" width="24" style="515" customWidth="1"/>
    <col min="10" max="10" width="21.42578125" style="515" customWidth="1"/>
    <col min="11" max="11" width="15.28515625" style="515" customWidth="1"/>
    <col min="12" max="12" width="15.140625" style="515" customWidth="1"/>
    <col min="13" max="13" width="20.140625" style="515" hidden="1" customWidth="1"/>
    <col min="14" max="14" width="16.140625" style="515" hidden="1" customWidth="1"/>
    <col min="15" max="15" width="14.85546875" style="515" customWidth="1"/>
    <col min="16" max="16" width="15.7109375" style="6" hidden="1" customWidth="1"/>
    <col min="17" max="17" width="18.28515625" style="6" bestFit="1" customWidth="1"/>
    <col min="18" max="18" width="19.42578125" style="6" bestFit="1" customWidth="1"/>
    <col min="19" max="19" width="12.42578125" style="723" bestFit="1" customWidth="1"/>
    <col min="20" max="20" width="13.5703125" style="159" bestFit="1" customWidth="1"/>
    <col min="21" max="21" width="11.42578125" style="6"/>
    <col min="22" max="22" width="18.28515625" style="6" customWidth="1"/>
    <col min="23" max="23" width="16.42578125" style="6" customWidth="1"/>
    <col min="24" max="16384" width="11.42578125" style="6"/>
  </cols>
  <sheetData>
    <row r="1" spans="1:20" ht="16.5" x14ac:dyDescent="0.25">
      <c r="A1" s="1764"/>
      <c r="B1" s="1764"/>
      <c r="C1" s="1764"/>
      <c r="D1" s="1764"/>
      <c r="E1" s="1764"/>
      <c r="F1" s="1764"/>
      <c r="G1" s="1764"/>
      <c r="H1" s="1764"/>
      <c r="I1" s="1764"/>
      <c r="J1" s="1764"/>
      <c r="K1" s="1764"/>
      <c r="L1" s="1764"/>
      <c r="M1" s="1764"/>
      <c r="N1" s="1764"/>
      <c r="O1" s="1764"/>
    </row>
    <row r="2" spans="1:20" ht="16.5" x14ac:dyDescent="0.25">
      <c r="A2" s="1764" t="s">
        <v>2880</v>
      </c>
      <c r="B2" s="1764"/>
      <c r="C2" s="1764"/>
      <c r="D2" s="1764"/>
      <c r="E2" s="1764"/>
      <c r="F2" s="1764"/>
      <c r="G2" s="1764"/>
      <c r="H2" s="1764"/>
      <c r="I2" s="1764"/>
      <c r="J2" s="1764"/>
      <c r="K2" s="1764"/>
      <c r="L2" s="1764"/>
      <c r="M2" s="1764"/>
      <c r="N2" s="1764"/>
      <c r="O2" s="1764"/>
    </row>
    <row r="3" spans="1:20" ht="16.5" x14ac:dyDescent="0.25">
      <c r="A3" s="1706" t="s">
        <v>3695</v>
      </c>
      <c r="B3" s="1706"/>
      <c r="C3" s="1706"/>
      <c r="D3" s="1706"/>
      <c r="E3" s="1706"/>
      <c r="F3" s="1706"/>
      <c r="G3" s="1706"/>
      <c r="H3" s="1706"/>
      <c r="I3" s="1706"/>
      <c r="J3" s="1706"/>
      <c r="K3" s="1706"/>
      <c r="L3" s="1706"/>
      <c r="M3" s="1706"/>
      <c r="N3" s="1706"/>
      <c r="O3" s="1706"/>
      <c r="P3" s="537"/>
      <c r="Q3" s="537"/>
    </row>
    <row r="4" spans="1:20" ht="16.5" x14ac:dyDescent="0.25">
      <c r="A4" s="1706" t="s">
        <v>5201</v>
      </c>
      <c r="B4" s="1706"/>
      <c r="C4" s="1706"/>
      <c r="D4" s="1706"/>
      <c r="E4" s="1706"/>
      <c r="F4" s="1706"/>
      <c r="G4" s="1706"/>
      <c r="H4" s="1706"/>
      <c r="I4" s="1706"/>
      <c r="J4" s="1706"/>
      <c r="K4" s="1706"/>
      <c r="L4" s="1706"/>
      <c r="M4" s="1706"/>
      <c r="N4" s="1706"/>
      <c r="O4" s="1706"/>
      <c r="P4" s="537"/>
      <c r="Q4" s="537"/>
    </row>
    <row r="5" spans="1:20" x14ac:dyDescent="0.25">
      <c r="A5" s="1708" t="s">
        <v>2846</v>
      </c>
      <c r="B5" s="1708"/>
      <c r="C5" s="1708"/>
      <c r="D5" s="1708"/>
      <c r="E5" s="1708"/>
      <c r="F5" s="1708"/>
      <c r="G5" s="1708"/>
      <c r="H5" s="1708"/>
      <c r="I5" s="1708"/>
      <c r="J5" s="1708"/>
      <c r="K5" s="1708"/>
      <c r="L5" s="1708"/>
      <c r="M5" s="1708"/>
      <c r="N5" s="1708"/>
      <c r="O5" s="1708"/>
      <c r="P5" s="381"/>
      <c r="Q5" s="381"/>
    </row>
    <row r="6" spans="1:20" x14ac:dyDescent="0.25">
      <c r="A6" s="756"/>
      <c r="B6" s="756"/>
      <c r="C6" s="756"/>
      <c r="D6" s="756"/>
      <c r="E6" s="756"/>
      <c r="F6" s="756"/>
      <c r="G6" s="756"/>
      <c r="H6" s="756"/>
      <c r="I6" s="756"/>
      <c r="J6" s="756"/>
      <c r="K6" s="756"/>
      <c r="L6" s="756"/>
      <c r="M6" s="756"/>
      <c r="N6" s="756"/>
      <c r="O6" s="756"/>
      <c r="P6" s="381"/>
      <c r="Q6" s="381"/>
    </row>
    <row r="7" spans="1:20" ht="24" customHeight="1" x14ac:dyDescent="0.25">
      <c r="A7" s="574" t="s">
        <v>178</v>
      </c>
      <c r="B7" s="724" t="s">
        <v>179</v>
      </c>
      <c r="C7" s="725" t="s">
        <v>3</v>
      </c>
      <c r="D7" s="725" t="s">
        <v>3760</v>
      </c>
      <c r="E7" s="575" t="s">
        <v>3761</v>
      </c>
      <c r="F7" s="575" t="s">
        <v>3761</v>
      </c>
      <c r="G7" s="575" t="s">
        <v>3762</v>
      </c>
      <c r="H7" s="725" t="s">
        <v>4</v>
      </c>
      <c r="I7" s="725" t="s">
        <v>6</v>
      </c>
      <c r="J7" s="725" t="s">
        <v>7</v>
      </c>
      <c r="K7" s="720" t="s">
        <v>180</v>
      </c>
      <c r="L7" s="757" t="s">
        <v>2876</v>
      </c>
      <c r="M7" s="1103" t="s">
        <v>5109</v>
      </c>
      <c r="N7" s="757" t="s">
        <v>2881</v>
      </c>
      <c r="O7" s="720" t="s">
        <v>2882</v>
      </c>
      <c r="P7" s="575" t="s">
        <v>185</v>
      </c>
      <c r="Q7" s="575" t="s">
        <v>186</v>
      </c>
      <c r="R7" s="758" t="s">
        <v>187</v>
      </c>
      <c r="S7" s="726" t="s">
        <v>2878</v>
      </c>
      <c r="T7" s="759" t="s">
        <v>2877</v>
      </c>
    </row>
    <row r="8" spans="1:20" ht="15.75" x14ac:dyDescent="0.3">
      <c r="A8" s="760">
        <v>1</v>
      </c>
      <c r="B8" s="727" t="s">
        <v>179</v>
      </c>
      <c r="C8" s="444" t="s">
        <v>2990</v>
      </c>
      <c r="D8" s="444" t="s">
        <v>3764</v>
      </c>
      <c r="E8" s="445">
        <v>20705</v>
      </c>
      <c r="F8" s="446">
        <v>41897</v>
      </c>
      <c r="G8" s="443">
        <f>DATEDIF(E8,F8,"Y")</f>
        <v>58</v>
      </c>
      <c r="H8" s="502" t="s">
        <v>2991</v>
      </c>
      <c r="I8" s="447" t="s">
        <v>1677</v>
      </c>
      <c r="J8" s="502" t="s">
        <v>2992</v>
      </c>
      <c r="K8" s="729"/>
      <c r="L8" s="524">
        <f>K8/100*10</f>
        <v>0</v>
      </c>
      <c r="M8" s="762"/>
      <c r="N8" s="763"/>
      <c r="O8" s="728">
        <f>K8-L8</f>
        <v>0</v>
      </c>
      <c r="P8" s="761">
        <v>430128023</v>
      </c>
      <c r="Q8" s="730">
        <v>100010330028774</v>
      </c>
      <c r="R8" s="764">
        <v>200010330692531</v>
      </c>
      <c r="S8" s="731">
        <f>+O8</f>
        <v>0</v>
      </c>
      <c r="T8" s="454" t="s">
        <v>4390</v>
      </c>
    </row>
    <row r="9" spans="1:20" ht="15.75" x14ac:dyDescent="0.3">
      <c r="A9" s="760">
        <v>2</v>
      </c>
      <c r="B9" s="727"/>
      <c r="C9" s="444" t="s">
        <v>4353</v>
      </c>
      <c r="D9" s="444"/>
      <c r="E9" s="445"/>
      <c r="F9" s="446"/>
      <c r="G9" s="443"/>
      <c r="H9" s="502" t="s">
        <v>4330</v>
      </c>
      <c r="I9" s="447" t="s">
        <v>1677</v>
      </c>
      <c r="J9" s="765" t="s">
        <v>4352</v>
      </c>
      <c r="K9" s="762"/>
      <c r="L9" s="766">
        <f>K9/100*10</f>
        <v>0</v>
      </c>
      <c r="M9" s="762"/>
      <c r="N9" s="763"/>
      <c r="O9" s="763">
        <f>K9-L9</f>
        <v>0</v>
      </c>
      <c r="P9" s="761">
        <v>430128023</v>
      </c>
      <c r="Q9" s="730">
        <v>100010330028774</v>
      </c>
      <c r="R9" s="767">
        <v>200012490278434</v>
      </c>
      <c r="S9" s="731">
        <f>+O9</f>
        <v>0</v>
      </c>
      <c r="T9" s="454" t="s">
        <v>4389</v>
      </c>
    </row>
    <row r="10" spans="1:20" s="512" customFormat="1" x14ac:dyDescent="0.3">
      <c r="A10" s="760">
        <v>4</v>
      </c>
      <c r="B10" s="768"/>
      <c r="C10" s="444" t="s">
        <v>4823</v>
      </c>
      <c r="D10" s="502" t="s">
        <v>4674</v>
      </c>
      <c r="E10" s="447" t="s">
        <v>4675</v>
      </c>
      <c r="F10" s="447" t="s">
        <v>4676</v>
      </c>
      <c r="G10" s="502" t="s">
        <v>4677</v>
      </c>
      <c r="H10" s="502" t="s">
        <v>4822</v>
      </c>
      <c r="I10" s="447" t="s">
        <v>3662</v>
      </c>
      <c r="J10" s="447" t="s">
        <v>4311</v>
      </c>
      <c r="K10" s="729"/>
      <c r="L10" s="524">
        <f>K10/100*10</f>
        <v>0</v>
      </c>
      <c r="M10" s="729"/>
      <c r="N10" s="728"/>
      <c r="O10" s="728">
        <f>K10-L10</f>
        <v>0</v>
      </c>
      <c r="P10" s="769"/>
      <c r="Q10" s="730">
        <v>100010330028774</v>
      </c>
      <c r="R10" s="770">
        <v>200010330895545</v>
      </c>
      <c r="S10" s="731">
        <f>+O10</f>
        <v>0</v>
      </c>
      <c r="T10" s="454" t="s">
        <v>4861</v>
      </c>
    </row>
    <row r="11" spans="1:20" x14ac:dyDescent="0.25">
      <c r="A11" s="1755" t="s">
        <v>102</v>
      </c>
      <c r="B11" s="1756"/>
      <c r="C11" s="1756"/>
      <c r="D11" s="1756"/>
      <c r="E11" s="1756"/>
      <c r="F11" s="1756"/>
      <c r="G11" s="1756"/>
      <c r="H11" s="1756"/>
      <c r="I11" s="1756"/>
      <c r="J11" s="1757"/>
      <c r="K11" s="798">
        <f>SUM(K8:K10)</f>
        <v>0</v>
      </c>
      <c r="L11" s="798">
        <f>SUM(L8:L10)</f>
        <v>0</v>
      </c>
      <c r="M11" s="798">
        <f>SUM(M8:M9)</f>
        <v>0</v>
      </c>
      <c r="N11" s="798">
        <f>SUM(N8:N9)</f>
        <v>0</v>
      </c>
      <c r="O11" s="798">
        <f>SUM(O8:O10)</f>
        <v>0</v>
      </c>
      <c r="P11" s="771"/>
      <c r="Q11" s="772"/>
      <c r="R11" s="489"/>
      <c r="S11" s="734"/>
      <c r="T11" s="733"/>
    </row>
    <row r="12" spans="1:20" s="776" customFormat="1" ht="12.75" x14ac:dyDescent="0.25">
      <c r="A12" s="773"/>
      <c r="B12" s="774"/>
      <c r="C12" s="775"/>
      <c r="D12" s="775"/>
      <c r="E12" s="775"/>
      <c r="F12" s="775"/>
      <c r="G12" s="775"/>
      <c r="H12" s="775"/>
      <c r="I12" s="774"/>
      <c r="J12" s="774"/>
      <c r="K12" s="774"/>
      <c r="L12" s="774"/>
      <c r="M12" s="774"/>
      <c r="N12" s="774"/>
      <c r="O12" s="774"/>
      <c r="S12" s="777"/>
      <c r="T12" s="778"/>
    </row>
    <row r="14" spans="1:20" x14ac:dyDescent="0.25">
      <c r="A14" s="1758" t="s">
        <v>2847</v>
      </c>
      <c r="B14" s="1758"/>
      <c r="C14" s="1758"/>
      <c r="D14" s="1758"/>
      <c r="E14" s="1758"/>
      <c r="F14" s="1758"/>
      <c r="G14" s="1758"/>
      <c r="H14" s="1758"/>
      <c r="I14" s="1758" t="s">
        <v>2848</v>
      </c>
      <c r="J14" s="1758"/>
      <c r="K14" s="1758" t="s">
        <v>2848</v>
      </c>
      <c r="L14" s="1758"/>
      <c r="M14" s="1758"/>
      <c r="N14" s="1758"/>
      <c r="O14" s="1758"/>
      <c r="R14" s="735"/>
    </row>
    <row r="15" spans="1:20" x14ac:dyDescent="0.25">
      <c r="A15" s="779"/>
      <c r="C15" s="780"/>
      <c r="D15" s="780"/>
      <c r="E15" s="780"/>
      <c r="F15" s="780"/>
      <c r="G15" s="780"/>
      <c r="K15" s="540"/>
      <c r="P15" s="636"/>
      <c r="Q15" s="512"/>
      <c r="R15" s="698"/>
      <c r="S15" s="736"/>
      <c r="T15" s="755"/>
    </row>
    <row r="16" spans="1:20" x14ac:dyDescent="0.25">
      <c r="A16" s="779"/>
      <c r="C16" s="780"/>
      <c r="D16" s="780"/>
      <c r="E16" s="780"/>
      <c r="F16" s="780"/>
      <c r="G16" s="780"/>
      <c r="K16" s="540"/>
      <c r="P16" s="636"/>
      <c r="Q16" s="512"/>
      <c r="R16" s="698"/>
      <c r="S16" s="736"/>
      <c r="T16" s="755"/>
    </row>
    <row r="17" spans="1:20" x14ac:dyDescent="0.25">
      <c r="A17" s="779"/>
      <c r="C17" s="780"/>
      <c r="D17" s="780"/>
      <c r="E17" s="780"/>
      <c r="F17" s="780"/>
      <c r="G17" s="780"/>
      <c r="K17" s="540"/>
      <c r="P17" s="636"/>
      <c r="R17" s="698"/>
      <c r="S17" s="736"/>
      <c r="T17" s="755"/>
    </row>
    <row r="18" spans="1:20" x14ac:dyDescent="0.25">
      <c r="A18" s="1758" t="s">
        <v>3769</v>
      </c>
      <c r="B18" s="1758"/>
      <c r="C18" s="1758"/>
      <c r="D18" s="1758"/>
      <c r="E18" s="1758"/>
      <c r="F18" s="1758"/>
      <c r="G18" s="1758"/>
      <c r="H18" s="1758"/>
      <c r="I18" s="1758" t="s">
        <v>2855</v>
      </c>
      <c r="J18" s="1758"/>
      <c r="K18" s="1763" t="s">
        <v>3759</v>
      </c>
      <c r="L18" s="1763"/>
      <c r="M18" s="1763"/>
      <c r="N18" s="1763"/>
      <c r="O18" s="1763"/>
      <c r="Q18" s="512"/>
      <c r="S18" s="737"/>
      <c r="T18" s="755"/>
    </row>
    <row r="19" spans="1:20" x14ac:dyDescent="0.25">
      <c r="A19" s="1761" t="s">
        <v>4709</v>
      </c>
      <c r="B19" s="1761"/>
      <c r="C19" s="1761"/>
      <c r="D19" s="1761"/>
      <c r="E19" s="1761"/>
      <c r="F19" s="1761"/>
      <c r="G19" s="1761"/>
      <c r="H19" s="1761"/>
      <c r="I19" s="1762" t="s">
        <v>4384</v>
      </c>
      <c r="J19" s="1762"/>
      <c r="K19" s="1759" t="s">
        <v>2859</v>
      </c>
      <c r="L19" s="1759"/>
      <c r="M19" s="1759"/>
      <c r="N19" s="1759"/>
      <c r="O19" s="1759"/>
      <c r="S19" s="738"/>
      <c r="T19" s="754"/>
    </row>
    <row r="20" spans="1:20" x14ac:dyDescent="0.25">
      <c r="A20" s="1754" t="s">
        <v>4710</v>
      </c>
      <c r="B20" s="1754"/>
      <c r="C20" s="1754"/>
      <c r="D20" s="1754"/>
      <c r="E20" s="1754"/>
      <c r="F20" s="1754"/>
      <c r="G20" s="1754"/>
      <c r="H20" s="1754"/>
      <c r="I20" s="1754" t="s">
        <v>4711</v>
      </c>
      <c r="J20" s="1754"/>
      <c r="K20" s="1760" t="s">
        <v>2863</v>
      </c>
      <c r="L20" s="1760"/>
      <c r="M20" s="1760"/>
      <c r="N20" s="1760"/>
      <c r="O20" s="1760"/>
      <c r="S20" s="739"/>
      <c r="T20" s="753"/>
    </row>
    <row r="23" spans="1:20" x14ac:dyDescent="0.25">
      <c r="A23" s="1760" t="s">
        <v>3691</v>
      </c>
      <c r="B23" s="1760"/>
      <c r="C23" s="1760"/>
      <c r="D23" s="1760"/>
      <c r="E23" s="1760"/>
      <c r="F23" s="1760"/>
      <c r="G23" s="1760"/>
      <c r="H23" s="1760"/>
      <c r="J23" s="1760" t="s">
        <v>2849</v>
      </c>
      <c r="K23" s="1760"/>
      <c r="L23" s="1760"/>
      <c r="M23" s="1760"/>
      <c r="N23" s="1760"/>
      <c r="O23" s="1760"/>
    </row>
    <row r="24" spans="1:20" x14ac:dyDescent="0.25">
      <c r="A24" s="540"/>
      <c r="B24" s="636"/>
      <c r="I24" s="636"/>
      <c r="J24" s="636"/>
      <c r="K24" s="636"/>
      <c r="L24" s="636"/>
    </row>
    <row r="25" spans="1:20" x14ac:dyDescent="0.25">
      <c r="A25" s="540"/>
      <c r="B25" s="636"/>
      <c r="I25" s="636"/>
      <c r="J25" s="636"/>
      <c r="K25" s="636"/>
      <c r="L25" s="636"/>
    </row>
    <row r="26" spans="1:20" x14ac:dyDescent="0.25">
      <c r="A26" s="540"/>
      <c r="B26" s="636"/>
      <c r="I26" s="636"/>
      <c r="J26" s="636"/>
      <c r="K26" s="636"/>
      <c r="L26" s="636"/>
    </row>
    <row r="27" spans="1:20" x14ac:dyDescent="0.25">
      <c r="A27" s="1758" t="s">
        <v>2858</v>
      </c>
      <c r="B27" s="1758"/>
      <c r="C27" s="1758"/>
      <c r="D27" s="1758"/>
      <c r="E27" s="1758"/>
      <c r="F27" s="1758"/>
      <c r="G27" s="1758"/>
      <c r="H27" s="1758"/>
      <c r="J27" s="1758" t="s">
        <v>3759</v>
      </c>
      <c r="K27" s="1758"/>
      <c r="L27" s="1758"/>
      <c r="M27" s="1758"/>
      <c r="N27" s="1758"/>
      <c r="O27" s="1758"/>
    </row>
    <row r="28" spans="1:20" x14ac:dyDescent="0.25">
      <c r="A28" s="1761" t="s">
        <v>2856</v>
      </c>
      <c r="B28" s="1761"/>
      <c r="C28" s="1761"/>
      <c r="D28" s="1761"/>
      <c r="E28" s="1761"/>
      <c r="F28" s="1761"/>
      <c r="G28" s="1761"/>
      <c r="H28" s="1761"/>
      <c r="J28" s="1765" t="s">
        <v>2851</v>
      </c>
      <c r="K28" s="1765"/>
      <c r="L28" s="1765"/>
      <c r="M28" s="1765"/>
      <c r="N28" s="1765"/>
      <c r="O28" s="1765"/>
      <c r="Q28" s="781"/>
    </row>
    <row r="29" spans="1:20" x14ac:dyDescent="0.25">
      <c r="A29" s="1754" t="s">
        <v>2857</v>
      </c>
      <c r="B29" s="1754"/>
      <c r="C29" s="1754"/>
      <c r="D29" s="1754"/>
      <c r="E29" s="1754"/>
      <c r="F29" s="1754"/>
      <c r="G29" s="1754"/>
      <c r="H29" s="1754"/>
      <c r="J29" s="1763" t="s">
        <v>2853</v>
      </c>
      <c r="K29" s="1763"/>
      <c r="L29" s="1763"/>
      <c r="M29" s="1763"/>
      <c r="N29" s="1763"/>
      <c r="O29" s="1763"/>
    </row>
    <row r="33" spans="8:10" x14ac:dyDescent="0.25">
      <c r="H33" s="540"/>
    </row>
    <row r="34" spans="8:10" x14ac:dyDescent="0.25">
      <c r="H34" s="540"/>
    </row>
    <row r="35" spans="8:10" x14ac:dyDescent="0.25">
      <c r="H35" s="540"/>
      <c r="I35" s="6"/>
      <c r="J35" s="6"/>
    </row>
    <row r="36" spans="8:10" x14ac:dyDescent="0.25">
      <c r="H36" s="540"/>
      <c r="I36" s="6"/>
      <c r="J36" s="6"/>
    </row>
    <row r="37" spans="8:10" x14ac:dyDescent="0.25">
      <c r="H37" s="540"/>
      <c r="I37" s="6"/>
      <c r="J37" s="6"/>
    </row>
    <row r="38" spans="8:10" x14ac:dyDescent="0.25">
      <c r="H38" s="540"/>
      <c r="I38" s="6"/>
      <c r="J38" s="6"/>
    </row>
    <row r="39" spans="8:10" x14ac:dyDescent="0.25">
      <c r="I39" s="690"/>
      <c r="J39" s="690"/>
    </row>
    <row r="40" spans="8:10" x14ac:dyDescent="0.25">
      <c r="H40" s="6"/>
      <c r="J40" s="782"/>
    </row>
    <row r="41" spans="8:10" x14ac:dyDescent="0.25">
      <c r="H41" s="6"/>
      <c r="J41" s="783"/>
    </row>
  </sheetData>
  <mergeCells count="26">
    <mergeCell ref="A28:H28"/>
    <mergeCell ref="A29:H29"/>
    <mergeCell ref="J23:O23"/>
    <mergeCell ref="J27:O27"/>
    <mergeCell ref="J28:O28"/>
    <mergeCell ref="J29:O29"/>
    <mergeCell ref="A23:H23"/>
    <mergeCell ref="A27:H27"/>
    <mergeCell ref="A1:O1"/>
    <mergeCell ref="A3:O3"/>
    <mergeCell ref="A5:O5"/>
    <mergeCell ref="A2:O2"/>
    <mergeCell ref="A4:O4"/>
    <mergeCell ref="I20:J20"/>
    <mergeCell ref="A11:J11"/>
    <mergeCell ref="I14:J14"/>
    <mergeCell ref="K19:O19"/>
    <mergeCell ref="K20:O20"/>
    <mergeCell ref="A18:H18"/>
    <mergeCell ref="A19:H19"/>
    <mergeCell ref="A20:H20"/>
    <mergeCell ref="I18:J18"/>
    <mergeCell ref="I19:J19"/>
    <mergeCell ref="K18:O18"/>
    <mergeCell ref="A14:H14"/>
    <mergeCell ref="K14:O14"/>
  </mergeCells>
  <printOptions horizontalCentered="1" verticalCentered="1"/>
  <pageMargins left="0.39370078740157483" right="0.15748031496062992" top="0.23622047244094491" bottom="0.23622047244094491" header="0.15748031496062992" footer="0.15748031496062992"/>
  <pageSetup scale="78" orientation="landscape" r:id="rId1"/>
  <colBreaks count="1" manualBreakCount="1">
    <brk id="15" max="1048575" man="1"/>
  </colBreaks>
  <drawing r:id="rId2"/>
  <legacy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"/>
  <dimension ref="A1:P20"/>
  <sheetViews>
    <sheetView workbookViewId="0">
      <selection activeCell="H22" sqref="H22"/>
    </sheetView>
  </sheetViews>
  <sheetFormatPr baseColWidth="10" defaultColWidth="11.42578125" defaultRowHeight="15.75" x14ac:dyDescent="0.3"/>
  <cols>
    <col min="1" max="1" width="28.140625" style="385" customWidth="1"/>
    <col min="2" max="8" width="19.28515625" style="385" bestFit="1" customWidth="1"/>
    <col min="9" max="14" width="19.28515625" style="385" customWidth="1"/>
    <col min="15" max="15" width="21.7109375" customWidth="1"/>
    <col min="16" max="16" width="19.28515625" style="385" customWidth="1"/>
  </cols>
  <sheetData>
    <row r="1" spans="1:16" s="5" customFormat="1" ht="15" x14ac:dyDescent="0.25">
      <c r="A1" s="1766" t="s">
        <v>2880</v>
      </c>
      <c r="B1" s="1766"/>
      <c r="C1" s="1766"/>
      <c r="D1" s="1766"/>
      <c r="E1" s="1766"/>
      <c r="F1" s="1766"/>
      <c r="G1" s="1766"/>
      <c r="H1" s="1766"/>
      <c r="I1" s="1766"/>
      <c r="J1" s="1766"/>
      <c r="K1" s="1766"/>
      <c r="L1" s="1766"/>
      <c r="M1" s="1766"/>
      <c r="N1" s="1766"/>
      <c r="O1" s="1766"/>
    </row>
    <row r="2" spans="1:16" ht="15" x14ac:dyDescent="0.25">
      <c r="A2" s="1766" t="s">
        <v>4594</v>
      </c>
      <c r="B2" s="1766"/>
      <c r="C2" s="1766"/>
      <c r="D2" s="1766"/>
      <c r="E2" s="1766"/>
      <c r="F2" s="1766"/>
      <c r="G2" s="1766"/>
      <c r="H2" s="1766"/>
      <c r="I2" s="1766"/>
      <c r="J2" s="1766"/>
      <c r="K2" s="1766"/>
      <c r="L2" s="1766"/>
      <c r="M2" s="1766"/>
      <c r="N2" s="1766"/>
      <c r="O2" s="1766"/>
      <c r="P2"/>
    </row>
    <row r="3" spans="1:16" s="5" customFormat="1" x14ac:dyDescent="0.3">
      <c r="A3" s="390"/>
      <c r="B3" s="390"/>
      <c r="C3" s="390"/>
      <c r="D3" s="390"/>
      <c r="E3" s="390"/>
      <c r="F3" s="390"/>
      <c r="G3" s="390"/>
      <c r="H3" s="390"/>
      <c r="I3" s="390"/>
      <c r="J3" s="390"/>
      <c r="K3" s="390"/>
      <c r="L3" s="390"/>
      <c r="M3" s="390"/>
      <c r="N3" s="390"/>
      <c r="P3" s="390"/>
    </row>
    <row r="4" spans="1:16" x14ac:dyDescent="0.3">
      <c r="B4" s="393" t="s">
        <v>4383</v>
      </c>
      <c r="C4" s="404" t="s">
        <v>4396</v>
      </c>
      <c r="D4" s="409" t="s">
        <v>4399</v>
      </c>
      <c r="E4" s="427" t="s">
        <v>4440</v>
      </c>
      <c r="F4" s="437" t="s">
        <v>4457</v>
      </c>
      <c r="G4" s="472" t="s">
        <v>4485</v>
      </c>
      <c r="H4" s="506" t="s">
        <v>4492</v>
      </c>
      <c r="I4" s="547" t="s">
        <v>4577</v>
      </c>
      <c r="J4" s="547" t="s">
        <v>4542</v>
      </c>
      <c r="K4" s="547" t="s">
        <v>4578</v>
      </c>
      <c r="L4" s="547" t="s">
        <v>4579</v>
      </c>
      <c r="M4" s="547" t="s">
        <v>4580</v>
      </c>
      <c r="N4" s="215" t="s">
        <v>4581</v>
      </c>
      <c r="O4" s="550" t="s">
        <v>380</v>
      </c>
    </row>
    <row r="5" spans="1:16" x14ac:dyDescent="0.3">
      <c r="A5" s="391" t="s">
        <v>4387</v>
      </c>
      <c r="O5" s="385"/>
    </row>
    <row r="6" spans="1:16" s="5" customFormat="1" x14ac:dyDescent="0.3">
      <c r="A6" s="385" t="s">
        <v>4379</v>
      </c>
      <c r="B6" s="386">
        <v>19931500</v>
      </c>
      <c r="C6" s="386">
        <v>19995150</v>
      </c>
      <c r="D6" s="386">
        <v>20003803.34</v>
      </c>
      <c r="E6" s="386">
        <v>19983005</v>
      </c>
      <c r="F6" s="386">
        <v>19002236.690000001</v>
      </c>
      <c r="G6" s="386">
        <v>19982678.829999998</v>
      </c>
      <c r="H6" s="386">
        <v>19996116.16</v>
      </c>
      <c r="I6" s="386">
        <v>19887961.25</v>
      </c>
      <c r="J6" s="386">
        <v>20008674.25</v>
      </c>
      <c r="K6" s="386">
        <v>19910757.5</v>
      </c>
      <c r="L6" s="386"/>
      <c r="M6" s="386"/>
      <c r="N6" s="549"/>
      <c r="O6" s="386"/>
    </row>
    <row r="7" spans="1:16" x14ac:dyDescent="0.3">
      <c r="A7" s="385" t="s">
        <v>4487</v>
      </c>
      <c r="B7" s="387">
        <v>2009729.01</v>
      </c>
      <c r="C7" s="387">
        <v>1954904.96</v>
      </c>
      <c r="D7" s="387">
        <v>2003852.66</v>
      </c>
      <c r="E7" s="387">
        <v>2040113.16</v>
      </c>
      <c r="F7" s="387">
        <v>1879000</v>
      </c>
      <c r="G7" s="387">
        <v>1836500</v>
      </c>
      <c r="H7" s="387">
        <v>2028789.7</v>
      </c>
      <c r="I7" s="387">
        <v>2406011.25</v>
      </c>
      <c r="J7" s="387">
        <v>2523262.25</v>
      </c>
      <c r="K7" s="387">
        <v>2656063.7200000002</v>
      </c>
      <c r="L7" s="387"/>
      <c r="M7" s="387"/>
      <c r="N7" s="387"/>
      <c r="O7" s="382"/>
      <c r="P7" s="387"/>
    </row>
    <row r="8" spans="1:16" s="5" customFormat="1" ht="15" x14ac:dyDescent="0.25">
      <c r="A8" s="391" t="s">
        <v>4385</v>
      </c>
      <c r="B8" s="386">
        <f>+B6+B7</f>
        <v>21941229.010000002</v>
      </c>
      <c r="C8" s="386">
        <f t="shared" ref="C8:H8" si="0">+C6+C7</f>
        <v>21950054.960000001</v>
      </c>
      <c r="D8" s="386">
        <f t="shared" si="0"/>
        <v>22007656</v>
      </c>
      <c r="E8" s="386">
        <f t="shared" si="0"/>
        <v>22023118.16</v>
      </c>
      <c r="F8" s="386">
        <f t="shared" si="0"/>
        <v>20881236.690000001</v>
      </c>
      <c r="G8" s="386">
        <f t="shared" si="0"/>
        <v>21819178.829999998</v>
      </c>
      <c r="H8" s="386">
        <f t="shared" si="0"/>
        <v>22024905.859999999</v>
      </c>
      <c r="I8" s="386">
        <f>+I6+I7</f>
        <v>22293972.5</v>
      </c>
      <c r="J8" s="386">
        <f>+J6+J7</f>
        <v>22531936.5</v>
      </c>
      <c r="K8" s="386">
        <f>+K6+K7</f>
        <v>22566821.219999999</v>
      </c>
      <c r="L8" s="386"/>
      <c r="M8" s="386"/>
      <c r="N8" s="386"/>
      <c r="O8" s="383"/>
      <c r="P8" s="386"/>
    </row>
    <row r="9" spans="1:16" s="5" customFormat="1" ht="15" x14ac:dyDescent="0.25">
      <c r="A9" s="391"/>
      <c r="B9" s="386"/>
      <c r="C9" s="386"/>
      <c r="D9" s="386"/>
      <c r="E9" s="386"/>
      <c r="F9" s="386"/>
      <c r="G9" s="386"/>
      <c r="H9" s="386"/>
      <c r="I9" s="386"/>
      <c r="J9" s="386"/>
      <c r="K9" s="386"/>
      <c r="L9" s="386"/>
      <c r="M9" s="386"/>
      <c r="N9" s="386"/>
      <c r="O9" s="382"/>
      <c r="P9" s="386"/>
    </row>
    <row r="10" spans="1:16" x14ac:dyDescent="0.3">
      <c r="A10" s="385" t="s">
        <v>4381</v>
      </c>
      <c r="B10" s="387"/>
      <c r="C10" s="387">
        <v>153700</v>
      </c>
      <c r="D10" s="387">
        <v>153700</v>
      </c>
      <c r="E10" s="387">
        <v>166700</v>
      </c>
      <c r="F10" s="387">
        <v>166700</v>
      </c>
      <c r="G10" s="387">
        <v>166700</v>
      </c>
      <c r="H10" s="387">
        <v>166700</v>
      </c>
      <c r="I10" s="387">
        <v>166700</v>
      </c>
      <c r="J10" s="387">
        <v>166700</v>
      </c>
      <c r="K10" s="387">
        <v>166700</v>
      </c>
      <c r="L10" s="387"/>
      <c r="M10" s="387"/>
      <c r="N10" s="387"/>
      <c r="O10" s="382"/>
      <c r="P10" s="387"/>
    </row>
    <row r="11" spans="1:16" x14ac:dyDescent="0.3">
      <c r="A11" s="385" t="s">
        <v>4382</v>
      </c>
      <c r="B11" s="392"/>
      <c r="C11" s="392">
        <v>206000</v>
      </c>
      <c r="D11" s="392">
        <v>219200</v>
      </c>
      <c r="E11" s="392">
        <v>222500</v>
      </c>
      <c r="F11" s="392">
        <v>264300</v>
      </c>
      <c r="G11" s="392">
        <v>304300</v>
      </c>
      <c r="H11" s="392">
        <v>304300</v>
      </c>
      <c r="I11" s="392">
        <v>304300</v>
      </c>
      <c r="J11" s="392">
        <v>334300</v>
      </c>
      <c r="K11" s="392">
        <v>334300</v>
      </c>
      <c r="L11" s="392"/>
      <c r="M11" s="392"/>
      <c r="N11" s="392"/>
      <c r="O11" s="384"/>
      <c r="P11" s="392"/>
    </row>
    <row r="12" spans="1:16" s="5" customFormat="1" x14ac:dyDescent="0.3">
      <c r="A12" s="385" t="s">
        <v>4388</v>
      </c>
      <c r="B12" s="388"/>
      <c r="C12" s="388"/>
      <c r="D12" s="388"/>
      <c r="E12" s="388"/>
      <c r="F12" s="388"/>
      <c r="G12" s="388">
        <v>455000</v>
      </c>
      <c r="H12" s="388">
        <v>454000</v>
      </c>
      <c r="I12" s="388">
        <v>380100</v>
      </c>
      <c r="J12" s="388">
        <v>561100</v>
      </c>
      <c r="K12" s="388"/>
      <c r="L12" s="388"/>
      <c r="M12" s="388"/>
      <c r="N12" s="388"/>
      <c r="O12" s="384"/>
      <c r="P12" s="388"/>
    </row>
    <row r="13" spans="1:16" ht="15" x14ac:dyDescent="0.25">
      <c r="A13" s="391" t="s">
        <v>3669</v>
      </c>
      <c r="B13" s="386">
        <f t="shared" ref="B13:G13" si="1">SUM(B10:B12)</f>
        <v>0</v>
      </c>
      <c r="C13" s="386">
        <f t="shared" si="1"/>
        <v>359700</v>
      </c>
      <c r="D13" s="386">
        <f t="shared" si="1"/>
        <v>372900</v>
      </c>
      <c r="E13" s="386">
        <f t="shared" si="1"/>
        <v>389200</v>
      </c>
      <c r="F13" s="386">
        <f t="shared" si="1"/>
        <v>431000</v>
      </c>
      <c r="G13" s="386">
        <f t="shared" si="1"/>
        <v>926000</v>
      </c>
      <c r="H13" s="386">
        <f t="shared" ref="H13:M13" si="2">SUM(H10:H12)</f>
        <v>925000</v>
      </c>
      <c r="I13" s="386">
        <f t="shared" si="2"/>
        <v>851100</v>
      </c>
      <c r="J13" s="386">
        <f t="shared" si="2"/>
        <v>1062100</v>
      </c>
      <c r="K13" s="386">
        <f t="shared" si="2"/>
        <v>501000</v>
      </c>
      <c r="L13" s="386">
        <f t="shared" si="2"/>
        <v>0</v>
      </c>
      <c r="M13" s="386">
        <f t="shared" si="2"/>
        <v>0</v>
      </c>
      <c r="N13" s="386">
        <f>+B13+C13+D13++E13+F13+G13+H13+I13+J13+K13+L13+M13</f>
        <v>5818000</v>
      </c>
      <c r="O13" s="383"/>
      <c r="P13" s="386"/>
    </row>
    <row r="14" spans="1:16" x14ac:dyDescent="0.3">
      <c r="B14" s="387"/>
      <c r="C14" s="387"/>
      <c r="D14" s="387"/>
      <c r="E14" s="387"/>
      <c r="F14" s="387"/>
      <c r="G14" s="387"/>
      <c r="H14" s="387"/>
      <c r="I14" s="387"/>
      <c r="J14" s="387"/>
      <c r="K14" s="387"/>
      <c r="L14" s="387"/>
      <c r="M14" s="387"/>
      <c r="N14" s="387"/>
      <c r="O14" s="382"/>
      <c r="P14" s="387"/>
    </row>
    <row r="15" spans="1:16" thickBot="1" x14ac:dyDescent="0.3">
      <c r="A15" s="421" t="s">
        <v>102</v>
      </c>
      <c r="B15" s="422">
        <f t="shared" ref="B15:G15" si="3">+B8+B13</f>
        <v>21941229.010000002</v>
      </c>
      <c r="C15" s="422">
        <f t="shared" si="3"/>
        <v>22309754.960000001</v>
      </c>
      <c r="D15" s="422">
        <f>+D8+D13</f>
        <v>22380556</v>
      </c>
      <c r="E15" s="422">
        <f t="shared" si="3"/>
        <v>22412318.16</v>
      </c>
      <c r="F15" s="422">
        <f t="shared" si="3"/>
        <v>21312236.690000001</v>
      </c>
      <c r="G15" s="422">
        <f t="shared" si="3"/>
        <v>22745178.829999998</v>
      </c>
      <c r="H15" s="422">
        <f t="shared" ref="H15:M15" si="4">+H8+H13</f>
        <v>22949905.859999999</v>
      </c>
      <c r="I15" s="422">
        <f t="shared" si="4"/>
        <v>23145072.5</v>
      </c>
      <c r="J15" s="422">
        <f t="shared" si="4"/>
        <v>23594036.5</v>
      </c>
      <c r="K15" s="422">
        <f t="shared" si="4"/>
        <v>23067821.219999999</v>
      </c>
      <c r="L15" s="422">
        <f t="shared" si="4"/>
        <v>0</v>
      </c>
      <c r="M15" s="422">
        <f t="shared" si="4"/>
        <v>0</v>
      </c>
      <c r="N15" s="422"/>
      <c r="O15" s="423"/>
      <c r="P15" s="422"/>
    </row>
    <row r="16" spans="1:16" ht="16.5" thickTop="1" x14ac:dyDescent="0.3">
      <c r="B16" s="387"/>
      <c r="C16" s="387"/>
      <c r="D16" s="387"/>
      <c r="E16" s="387"/>
      <c r="F16" s="387"/>
      <c r="G16" s="387"/>
      <c r="H16" s="387"/>
      <c r="I16" s="387"/>
      <c r="J16" s="387"/>
      <c r="K16" s="387"/>
      <c r="L16" s="387"/>
      <c r="M16" s="387"/>
      <c r="N16" s="387"/>
      <c r="P16" s="387"/>
    </row>
    <row r="17" spans="2:16" x14ac:dyDescent="0.3">
      <c r="B17" s="387"/>
      <c r="C17" s="387"/>
      <c r="D17" s="387"/>
      <c r="E17" s="387"/>
      <c r="F17" s="387"/>
      <c r="G17" s="387"/>
      <c r="H17" s="387"/>
      <c r="I17" s="387"/>
      <c r="J17" s="387"/>
      <c r="K17" s="387"/>
      <c r="L17" s="387"/>
      <c r="M17" s="387"/>
      <c r="N17" s="387"/>
      <c r="P17" s="387"/>
    </row>
    <row r="18" spans="2:16" x14ac:dyDescent="0.3">
      <c r="B18" s="387"/>
      <c r="C18" s="387"/>
      <c r="D18" s="387"/>
      <c r="E18" s="387"/>
      <c r="F18" s="387"/>
      <c r="G18" s="387"/>
      <c r="H18" s="387"/>
      <c r="I18" s="387"/>
      <c r="J18" s="387"/>
      <c r="K18" s="387"/>
      <c r="L18" s="387"/>
      <c r="M18" s="387"/>
      <c r="N18" s="387"/>
      <c r="P18" s="387"/>
    </row>
    <row r="19" spans="2:16" x14ac:dyDescent="0.3">
      <c r="B19" s="387"/>
      <c r="C19" s="387"/>
      <c r="D19" s="387"/>
      <c r="E19" s="387"/>
      <c r="F19" s="387"/>
      <c r="G19" s="387"/>
      <c r="H19" s="387"/>
      <c r="I19" s="387"/>
      <c r="J19" s="387"/>
      <c r="K19" s="387"/>
      <c r="L19" s="387"/>
      <c r="M19" s="387"/>
      <c r="N19" s="387"/>
      <c r="P19" s="387"/>
    </row>
    <row r="20" spans="2:16" x14ac:dyDescent="0.3">
      <c r="B20" s="387"/>
      <c r="C20" s="387"/>
      <c r="D20" s="387"/>
      <c r="E20" s="387"/>
      <c r="F20" s="387"/>
      <c r="G20" s="387"/>
      <c r="H20" s="387"/>
      <c r="I20" s="387"/>
      <c r="J20" s="387"/>
      <c r="K20" s="387"/>
      <c r="L20" s="387"/>
      <c r="M20" s="387"/>
      <c r="N20" s="387"/>
      <c r="P20" s="387"/>
    </row>
  </sheetData>
  <mergeCells count="2">
    <mergeCell ref="A1:O1"/>
    <mergeCell ref="A2:O2"/>
  </mergeCells>
  <pageMargins left="0.19685039370078741" right="0.15748031496062992" top="1.5354330708661419" bottom="0.35433070866141736" header="0.31496062992125984" footer="0.31496062992125984"/>
  <pageSetup scale="75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7"/>
  <dimension ref="A1:I43"/>
  <sheetViews>
    <sheetView topLeftCell="A31" zoomScaleNormal="100" workbookViewId="0">
      <selection activeCell="G20" sqref="G20"/>
    </sheetView>
  </sheetViews>
  <sheetFormatPr baseColWidth="10" defaultColWidth="11.42578125" defaultRowHeight="15.75" x14ac:dyDescent="0.3"/>
  <cols>
    <col min="1" max="1" width="19.140625" style="385" customWidth="1"/>
    <col min="2" max="2" width="29.140625" style="385" bestFit="1" customWidth="1"/>
    <col min="3" max="3" width="0.28515625" style="385" customWidth="1"/>
    <col min="4" max="4" width="25" style="385" customWidth="1"/>
    <col min="5" max="5" width="22.28515625" style="385" bestFit="1" customWidth="1"/>
    <col min="6" max="6" width="20.140625" style="385" bestFit="1" customWidth="1"/>
    <col min="7" max="7" width="18.140625" style="385" bestFit="1" customWidth="1"/>
    <col min="8" max="8" width="18.140625" style="5" customWidth="1"/>
    <col min="9" max="9" width="19.7109375" style="5" customWidth="1"/>
    <col min="10" max="10" width="11.42578125" style="5" customWidth="1"/>
    <col min="11" max="16384" width="11.42578125" style="5"/>
  </cols>
  <sheetData>
    <row r="1" spans="1:8" ht="15" x14ac:dyDescent="0.25">
      <c r="A1" s="1766" t="s">
        <v>2880</v>
      </c>
      <c r="B1" s="1766"/>
      <c r="C1" s="1766"/>
      <c r="D1" s="1766"/>
      <c r="E1" s="1766"/>
      <c r="F1" s="1766"/>
      <c r="G1" s="1766"/>
      <c r="H1" s="1766"/>
    </row>
    <row r="2" spans="1:8" ht="15" x14ac:dyDescent="0.25">
      <c r="A2" s="1766" t="s">
        <v>4594</v>
      </c>
      <c r="B2" s="1766"/>
      <c r="C2" s="1766"/>
      <c r="D2" s="1766"/>
      <c r="E2" s="1766"/>
      <c r="F2" s="1766"/>
      <c r="G2" s="1766"/>
      <c r="H2" s="1766"/>
    </row>
    <row r="3" spans="1:8" x14ac:dyDescent="0.3">
      <c r="A3" s="390"/>
      <c r="B3" s="390"/>
      <c r="C3" s="390"/>
      <c r="D3" s="390"/>
      <c r="E3" s="390"/>
      <c r="F3" s="390"/>
      <c r="G3" s="390"/>
    </row>
    <row r="4" spans="1:8" x14ac:dyDescent="0.3">
      <c r="B4" s="411"/>
      <c r="C4" s="411"/>
      <c r="D4" s="411"/>
      <c r="E4" s="411"/>
      <c r="F4" s="531" t="s">
        <v>4399</v>
      </c>
      <c r="G4" s="482"/>
      <c r="H4" s="215" t="s">
        <v>4386</v>
      </c>
    </row>
    <row r="5" spans="1:8" x14ac:dyDescent="0.3">
      <c r="A5" s="385" t="s">
        <v>4387</v>
      </c>
      <c r="B5" s="387"/>
    </row>
    <row r="6" spans="1:8" x14ac:dyDescent="0.3">
      <c r="A6" s="385" t="s">
        <v>4379</v>
      </c>
      <c r="B6" s="387"/>
      <c r="C6" s="386"/>
      <c r="D6" s="386"/>
      <c r="E6" s="386"/>
      <c r="F6" s="386"/>
      <c r="G6" s="386"/>
      <c r="H6" s="382">
        <f>+F6-G6</f>
        <v>0</v>
      </c>
    </row>
    <row r="7" spans="1:8" x14ac:dyDescent="0.3">
      <c r="A7" s="385" t="s">
        <v>4380</v>
      </c>
      <c r="B7" s="387"/>
      <c r="C7" s="387"/>
      <c r="D7" s="387"/>
      <c r="E7" s="387"/>
      <c r="F7" s="387">
        <v>1939569.33</v>
      </c>
      <c r="G7" s="387"/>
      <c r="H7" s="382">
        <f>+F7-G7</f>
        <v>1939569.33</v>
      </c>
    </row>
    <row r="8" spans="1:8" ht="15" x14ac:dyDescent="0.25">
      <c r="A8" s="391" t="s">
        <v>4385</v>
      </c>
      <c r="B8" s="386"/>
      <c r="C8" s="386">
        <f>SUM(C6:C7)</f>
        <v>0</v>
      </c>
      <c r="D8" s="386"/>
      <c r="E8" s="386">
        <f>+E6+E7</f>
        <v>0</v>
      </c>
      <c r="F8" s="386">
        <f>+F6+F7</f>
        <v>1939569.33</v>
      </c>
      <c r="G8" s="386">
        <f>+G6+G7</f>
        <v>0</v>
      </c>
      <c r="H8" s="382">
        <f>+F8-G8</f>
        <v>1939569.33</v>
      </c>
    </row>
    <row r="9" spans="1:8" ht="15" x14ac:dyDescent="0.25">
      <c r="A9" s="391"/>
      <c r="B9" s="386"/>
      <c r="C9" s="386"/>
      <c r="D9" s="386"/>
      <c r="E9" s="386"/>
      <c r="F9" s="386"/>
      <c r="G9" s="386"/>
      <c r="H9" s="382">
        <f>+E9-F9</f>
        <v>0</v>
      </c>
    </row>
    <row r="10" spans="1:8" x14ac:dyDescent="0.3">
      <c r="A10" s="385" t="s">
        <v>4381</v>
      </c>
      <c r="B10" s="387"/>
      <c r="C10" s="387"/>
      <c r="D10" s="387"/>
      <c r="E10" s="387"/>
      <c r="F10" s="387">
        <v>153700</v>
      </c>
      <c r="G10" s="387"/>
      <c r="H10" s="382"/>
    </row>
    <row r="11" spans="1:8" x14ac:dyDescent="0.3">
      <c r="A11" s="385" t="s">
        <v>4382</v>
      </c>
      <c r="B11" s="392"/>
      <c r="C11" s="392"/>
      <c r="D11" s="392"/>
      <c r="E11" s="392"/>
      <c r="F11" s="392">
        <v>219200</v>
      </c>
      <c r="G11" s="392"/>
      <c r="H11" s="382">
        <f>+F11-G11</f>
        <v>219200</v>
      </c>
    </row>
    <row r="12" spans="1:8" x14ac:dyDescent="0.3">
      <c r="A12" s="385" t="s">
        <v>4388</v>
      </c>
      <c r="B12" s="388"/>
      <c r="C12" s="388"/>
      <c r="D12" s="388"/>
      <c r="E12" s="388"/>
      <c r="F12" s="388"/>
      <c r="G12" s="388"/>
      <c r="H12" s="382">
        <f>+E12-F12</f>
        <v>0</v>
      </c>
    </row>
    <row r="13" spans="1:8" ht="15" x14ac:dyDescent="0.25">
      <c r="A13" s="391" t="s">
        <v>3669</v>
      </c>
      <c r="B13" s="386">
        <f t="shared" ref="B13:G13" si="0">SUM(B10:B12)</f>
        <v>0</v>
      </c>
      <c r="C13" s="386">
        <f t="shared" si="0"/>
        <v>0</v>
      </c>
      <c r="D13" s="386">
        <f t="shared" si="0"/>
        <v>0</v>
      </c>
      <c r="E13" s="386">
        <f t="shared" si="0"/>
        <v>0</v>
      </c>
      <c r="F13" s="386">
        <f>SUM(F10:F12)</f>
        <v>372900</v>
      </c>
      <c r="G13" s="386">
        <f t="shared" si="0"/>
        <v>0</v>
      </c>
      <c r="H13" s="382">
        <f>+F13-G13</f>
        <v>372900</v>
      </c>
    </row>
    <row r="14" spans="1:8" x14ac:dyDescent="0.3">
      <c r="B14" s="387"/>
      <c r="C14" s="387"/>
      <c r="D14" s="387"/>
      <c r="E14" s="387"/>
      <c r="F14" s="387"/>
      <c r="G14" s="387"/>
      <c r="H14" s="382">
        <f>+F14-G14</f>
        <v>0</v>
      </c>
    </row>
    <row r="15" spans="1:8" thickBot="1" x14ac:dyDescent="0.3">
      <c r="A15" s="421" t="s">
        <v>102</v>
      </c>
      <c r="B15" s="422">
        <f>+B8+B13</f>
        <v>0</v>
      </c>
      <c r="C15" s="422">
        <f>+C8+C13</f>
        <v>0</v>
      </c>
      <c r="D15" s="422">
        <f>+D8+D13</f>
        <v>0</v>
      </c>
      <c r="E15" s="422">
        <f>+E8+E13</f>
        <v>0</v>
      </c>
      <c r="F15" s="422">
        <f>+F8+F13+F14</f>
        <v>2312469.33</v>
      </c>
      <c r="G15" s="422">
        <f>+G8+G13+G14</f>
        <v>0</v>
      </c>
      <c r="H15" s="423">
        <f>+F15-G15</f>
        <v>2312469.33</v>
      </c>
    </row>
    <row r="16" spans="1:8" ht="16.5" thickTop="1" x14ac:dyDescent="0.3">
      <c r="C16" s="387"/>
      <c r="D16" s="387"/>
      <c r="E16" s="387"/>
      <c r="F16" s="387"/>
      <c r="G16" s="387"/>
    </row>
    <row r="17" spans="1:9" x14ac:dyDescent="0.3">
      <c r="A17" s="411" t="s">
        <v>4421</v>
      </c>
      <c r="C17" s="387"/>
      <c r="D17" s="387"/>
      <c r="E17" s="387"/>
      <c r="F17" s="387"/>
      <c r="G17" s="387"/>
    </row>
    <row r="18" spans="1:9" ht="15" x14ac:dyDescent="0.25">
      <c r="A18" s="414" t="s">
        <v>4408</v>
      </c>
      <c r="B18" s="414"/>
      <c r="C18" s="414"/>
      <c r="D18" s="414"/>
      <c r="E18" s="414"/>
      <c r="F18" s="414"/>
      <c r="G18" s="414"/>
      <c r="H18" s="414"/>
      <c r="I18" s="386">
        <v>200000</v>
      </c>
    </row>
    <row r="19" spans="1:9" x14ac:dyDescent="0.3">
      <c r="B19" s="385" t="s">
        <v>4409</v>
      </c>
      <c r="C19" s="385" t="s">
        <v>4410</v>
      </c>
      <c r="D19" s="391"/>
      <c r="H19" s="415">
        <v>11000</v>
      </c>
      <c r="I19" s="387"/>
    </row>
    <row r="20" spans="1:9" x14ac:dyDescent="0.3">
      <c r="A20" s="391"/>
      <c r="B20" s="416" t="s">
        <v>4411</v>
      </c>
      <c r="C20" s="385" t="s">
        <v>4412</v>
      </c>
      <c r="D20" s="387"/>
      <c r="E20" s="387"/>
      <c r="F20" s="387"/>
      <c r="G20" s="387"/>
      <c r="H20" s="415">
        <v>38115</v>
      </c>
      <c r="I20" s="387"/>
    </row>
    <row r="21" spans="1:9" x14ac:dyDescent="0.3">
      <c r="B21" s="385" t="s">
        <v>4413</v>
      </c>
      <c r="C21" s="385" t="s">
        <v>4414</v>
      </c>
      <c r="E21" s="387"/>
      <c r="F21" s="387"/>
      <c r="G21" s="387"/>
      <c r="H21" s="392">
        <v>21000</v>
      </c>
      <c r="I21" s="385"/>
    </row>
    <row r="22" spans="1:9" x14ac:dyDescent="0.3">
      <c r="B22" s="380" t="s">
        <v>4415</v>
      </c>
      <c r="C22" s="417" t="s">
        <v>2117</v>
      </c>
      <c r="E22" s="387"/>
      <c r="F22" s="387"/>
      <c r="G22" s="387"/>
      <c r="H22" s="392">
        <v>21000</v>
      </c>
      <c r="I22" s="385"/>
    </row>
    <row r="23" spans="1:9" x14ac:dyDescent="0.3">
      <c r="B23" s="380" t="s">
        <v>4416</v>
      </c>
      <c r="C23" s="417" t="s">
        <v>2117</v>
      </c>
      <c r="D23" s="413"/>
      <c r="E23" s="387"/>
      <c r="F23" s="387"/>
      <c r="G23" s="387"/>
      <c r="H23" s="392">
        <v>21000</v>
      </c>
      <c r="I23" s="385"/>
    </row>
    <row r="24" spans="1:9" x14ac:dyDescent="0.3">
      <c r="B24" s="380" t="s">
        <v>4417</v>
      </c>
      <c r="C24" s="417" t="s">
        <v>2117</v>
      </c>
      <c r="E24" s="387"/>
      <c r="F24" s="387"/>
      <c r="G24" s="387"/>
      <c r="H24" s="392">
        <v>21000</v>
      </c>
      <c r="I24" s="388">
        <f>+H19+H20+H21+H22+H23+H24</f>
        <v>133115</v>
      </c>
    </row>
    <row r="25" spans="1:9" ht="16.5" thickBot="1" x14ac:dyDescent="0.35">
      <c r="A25" s="1766" t="s">
        <v>4418</v>
      </c>
      <c r="B25" s="1766"/>
      <c r="C25" s="1766"/>
      <c r="D25" s="1766"/>
      <c r="E25" s="1766"/>
      <c r="F25" s="430"/>
      <c r="G25" s="482"/>
      <c r="H25" s="385"/>
      <c r="I25" s="389">
        <f>+I18-I24</f>
        <v>66885</v>
      </c>
    </row>
    <row r="26" spans="1:9" ht="16.5" thickTop="1" x14ac:dyDescent="0.3">
      <c r="H26" s="385"/>
      <c r="I26" s="385"/>
    </row>
    <row r="27" spans="1:9" x14ac:dyDescent="0.3">
      <c r="A27" s="391" t="s">
        <v>4419</v>
      </c>
      <c r="H27" s="415">
        <v>40000</v>
      </c>
    </row>
    <row r="28" spans="1:9" x14ac:dyDescent="0.3">
      <c r="A28" s="412" t="s">
        <v>4407</v>
      </c>
      <c r="B28" s="413"/>
      <c r="C28" s="413"/>
      <c r="D28" s="413"/>
      <c r="E28" s="413"/>
      <c r="F28" s="413"/>
      <c r="G28" s="413"/>
      <c r="H28" s="388">
        <v>50000</v>
      </c>
    </row>
    <row r="29" spans="1:9" x14ac:dyDescent="0.3">
      <c r="A29" s="418" t="s">
        <v>4420</v>
      </c>
      <c r="B29" s="419"/>
      <c r="C29" s="419"/>
      <c r="D29" s="419"/>
      <c r="E29" s="419"/>
      <c r="F29" s="419"/>
      <c r="G29" s="419"/>
      <c r="H29" s="420">
        <f>SUM(H27:H28)</f>
        <v>90000</v>
      </c>
    </row>
    <row r="31" spans="1:9" x14ac:dyDescent="0.3">
      <c r="H31" s="425">
        <v>145115</v>
      </c>
    </row>
    <row r="32" spans="1:9" x14ac:dyDescent="0.3">
      <c r="H32" s="426">
        <v>90000</v>
      </c>
    </row>
    <row r="33" spans="1:8" ht="15" x14ac:dyDescent="0.25">
      <c r="A33" s="421" t="s">
        <v>102</v>
      </c>
      <c r="B33" s="421"/>
      <c r="C33" s="421"/>
      <c r="D33" s="421"/>
      <c r="E33" s="421"/>
      <c r="F33" s="421"/>
      <c r="G33" s="421"/>
      <c r="H33" s="424">
        <f>+H31+H32</f>
        <v>235115</v>
      </c>
    </row>
    <row r="37" spans="1:8" x14ac:dyDescent="0.3">
      <c r="A37" s="1766" t="s">
        <v>4422</v>
      </c>
      <c r="B37" s="1766"/>
      <c r="E37" s="1766" t="s">
        <v>4748</v>
      </c>
      <c r="F37" s="1766"/>
    </row>
    <row r="39" spans="1:8" x14ac:dyDescent="0.3">
      <c r="A39" s="385" t="s">
        <v>4423</v>
      </c>
      <c r="B39" s="387">
        <v>21977482.829999998</v>
      </c>
      <c r="E39" s="385" t="s">
        <v>4423</v>
      </c>
      <c r="F39" s="387">
        <v>21950054.960000001</v>
      </c>
    </row>
    <row r="40" spans="1:8" x14ac:dyDescent="0.3">
      <c r="A40" s="385" t="s">
        <v>4381</v>
      </c>
      <c r="B40" s="387">
        <v>108000</v>
      </c>
      <c r="E40" s="385" t="s">
        <v>4381</v>
      </c>
      <c r="F40" s="387">
        <v>153700</v>
      </c>
    </row>
    <row r="41" spans="1:8" x14ac:dyDescent="0.3">
      <c r="A41" s="385" t="s">
        <v>4382</v>
      </c>
      <c r="B41" s="392">
        <v>162777</v>
      </c>
      <c r="E41" s="385" t="s">
        <v>4382</v>
      </c>
      <c r="F41" s="392">
        <v>206000</v>
      </c>
    </row>
    <row r="42" spans="1:8" x14ac:dyDescent="0.3">
      <c r="A42" s="385" t="s">
        <v>4388</v>
      </c>
      <c r="B42" s="388">
        <v>319000</v>
      </c>
      <c r="E42" s="385" t="s">
        <v>4388</v>
      </c>
      <c r="F42" s="388"/>
    </row>
    <row r="43" spans="1:8" ht="18" customHeight="1" x14ac:dyDescent="0.3">
      <c r="A43" s="391" t="s">
        <v>4424</v>
      </c>
      <c r="B43" s="386">
        <f>SUM(B39:B42)</f>
        <v>22567259.829999998</v>
      </c>
      <c r="E43" s="391" t="s">
        <v>4424</v>
      </c>
      <c r="F43" s="386">
        <f>SUM(F39:F42)</f>
        <v>22309754.960000001</v>
      </c>
    </row>
  </sheetData>
  <mergeCells count="5">
    <mergeCell ref="A1:H1"/>
    <mergeCell ref="A2:H2"/>
    <mergeCell ref="A25:E25"/>
    <mergeCell ref="A37:B37"/>
    <mergeCell ref="E37:F37"/>
  </mergeCells>
  <pageMargins left="0.15748031496062992" right="0.15748031496062992" top="0.43307086614173229" bottom="0.31496062992125984" header="0.31496062992125984" footer="0.31496062992125984"/>
  <pageSetup scale="80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8"/>
  <dimension ref="A1:G16"/>
  <sheetViews>
    <sheetView workbookViewId="0">
      <selection activeCell="D26" sqref="D26"/>
    </sheetView>
  </sheetViews>
  <sheetFormatPr baseColWidth="10" defaultColWidth="11.42578125" defaultRowHeight="15.75" x14ac:dyDescent="0.3"/>
  <cols>
    <col min="1" max="1" width="19.140625" style="385" customWidth="1"/>
    <col min="2" max="2" width="29.140625" style="385" bestFit="1" customWidth="1"/>
    <col min="3" max="3" width="20.140625" style="385" customWidth="1"/>
    <col min="4" max="4" width="20.42578125" style="385" bestFit="1" customWidth="1"/>
    <col min="5" max="5" width="20.140625" style="385" bestFit="1" customWidth="1"/>
    <col min="6" max="6" width="12.28515625" style="5" bestFit="1" customWidth="1"/>
    <col min="7" max="7" width="19.7109375" style="5" customWidth="1"/>
    <col min="8" max="8" width="11.42578125" style="5" customWidth="1"/>
    <col min="9" max="16384" width="11.42578125" style="5"/>
  </cols>
  <sheetData>
    <row r="1" spans="1:7" ht="18" x14ac:dyDescent="0.25">
      <c r="A1" s="1767" t="s">
        <v>2880</v>
      </c>
      <c r="B1" s="1767"/>
      <c r="C1" s="1767"/>
      <c r="D1" s="1767"/>
      <c r="E1" s="1767"/>
      <c r="F1" s="1767"/>
      <c r="G1" s="1767"/>
    </row>
    <row r="2" spans="1:7" ht="18" x14ac:dyDescent="0.25">
      <c r="A2" s="1767" t="s">
        <v>4378</v>
      </c>
      <c r="B2" s="1767"/>
      <c r="C2" s="1767"/>
      <c r="D2" s="1767"/>
      <c r="E2" s="1767"/>
      <c r="F2" s="1767"/>
      <c r="G2" s="1767"/>
    </row>
    <row r="3" spans="1:7" x14ac:dyDescent="0.3">
      <c r="A3" s="390"/>
      <c r="B3" s="390"/>
      <c r="C3" s="390"/>
      <c r="D3" s="441">
        <v>2017</v>
      </c>
      <c r="E3" s="441">
        <v>2016</v>
      </c>
    </row>
    <row r="4" spans="1:7" x14ac:dyDescent="0.3">
      <c r="B4" s="441"/>
      <c r="C4" s="441"/>
      <c r="D4" s="441" t="s">
        <v>4399</v>
      </c>
      <c r="E4" s="441" t="s">
        <v>4492</v>
      </c>
      <c r="F4" s="215" t="s">
        <v>4386</v>
      </c>
    </row>
    <row r="5" spans="1:7" x14ac:dyDescent="0.3">
      <c r="A5" s="385" t="s">
        <v>4387</v>
      </c>
      <c r="B5" s="387"/>
      <c r="D5" s="442">
        <v>21977482.829999998</v>
      </c>
    </row>
    <row r="6" spans="1:7" x14ac:dyDescent="0.3">
      <c r="A6" s="385" t="s">
        <v>4379</v>
      </c>
      <c r="B6" s="387"/>
      <c r="C6" s="386"/>
      <c r="E6" s="386">
        <v>19996116.16</v>
      </c>
      <c r="F6" s="382">
        <f>+D5-E8</f>
        <v>-47423.030000001192</v>
      </c>
    </row>
    <row r="7" spans="1:7" x14ac:dyDescent="0.3">
      <c r="A7" s="385" t="s">
        <v>4380</v>
      </c>
      <c r="B7" s="387"/>
      <c r="C7" s="387"/>
      <c r="D7" s="387"/>
      <c r="E7" s="386">
        <v>2028789.7</v>
      </c>
      <c r="F7" s="382"/>
    </row>
    <row r="8" spans="1:7" ht="15" x14ac:dyDescent="0.25">
      <c r="A8" s="391" t="s">
        <v>4385</v>
      </c>
      <c r="B8" s="386"/>
      <c r="C8" s="386">
        <f>SUM(C6:C7)</f>
        <v>0</v>
      </c>
      <c r="D8" s="386">
        <f>+D5+D7</f>
        <v>21977482.829999998</v>
      </c>
      <c r="E8" s="386">
        <f>+E6+E7</f>
        <v>22024905.859999999</v>
      </c>
      <c r="F8" s="383">
        <f>+E8-D8</f>
        <v>47423.030000001192</v>
      </c>
    </row>
    <row r="9" spans="1:7" ht="15" x14ac:dyDescent="0.25">
      <c r="A9" s="391"/>
      <c r="B9" s="386"/>
      <c r="C9" s="386"/>
      <c r="D9" s="386"/>
      <c r="E9" s="386"/>
      <c r="F9" s="382">
        <f>+C9-B9</f>
        <v>0</v>
      </c>
    </row>
    <row r="10" spans="1:7" x14ac:dyDescent="0.3">
      <c r="A10" s="385" t="s">
        <v>4381</v>
      </c>
      <c r="B10" s="387"/>
      <c r="C10" s="387"/>
      <c r="D10" s="387">
        <v>108000</v>
      </c>
      <c r="E10" s="387">
        <v>166700</v>
      </c>
      <c r="F10" s="382">
        <f>+E10-D10</f>
        <v>58700</v>
      </c>
    </row>
    <row r="11" spans="1:7" x14ac:dyDescent="0.3">
      <c r="A11" s="385" t="s">
        <v>4382</v>
      </c>
      <c r="B11" s="392"/>
      <c r="C11" s="392"/>
      <c r="D11" s="392">
        <v>162777</v>
      </c>
      <c r="E11" s="392">
        <v>304300</v>
      </c>
      <c r="F11" s="382">
        <f>+E11-D11</f>
        <v>141523</v>
      </c>
    </row>
    <row r="12" spans="1:7" x14ac:dyDescent="0.3">
      <c r="A12" s="385" t="s">
        <v>4388</v>
      </c>
      <c r="B12" s="388"/>
      <c r="C12" s="388"/>
      <c r="D12" s="388">
        <v>319000</v>
      </c>
      <c r="E12" s="388">
        <v>455000</v>
      </c>
      <c r="F12" s="382">
        <f>+E12-D12</f>
        <v>136000</v>
      </c>
    </row>
    <row r="13" spans="1:7" ht="15" x14ac:dyDescent="0.25">
      <c r="A13" s="391" t="s">
        <v>3669</v>
      </c>
      <c r="B13" s="386">
        <f>SUM(B10:B12)</f>
        <v>0</v>
      </c>
      <c r="C13" s="386">
        <f>SUM(C10:C12)</f>
        <v>0</v>
      </c>
      <c r="D13" s="386">
        <f>SUM(D10:D12)</f>
        <v>589777</v>
      </c>
      <c r="E13" s="386">
        <f>SUM(E10:E12)</f>
        <v>926000</v>
      </c>
      <c r="F13" s="383">
        <f>+E13-D13</f>
        <v>336223</v>
      </c>
    </row>
    <row r="14" spans="1:7" x14ac:dyDescent="0.3">
      <c r="B14" s="387"/>
      <c r="C14" s="387"/>
      <c r="D14" s="387"/>
      <c r="E14" s="387"/>
      <c r="F14" s="382">
        <f>+C14-B14</f>
        <v>0</v>
      </c>
    </row>
    <row r="15" spans="1:7" thickBot="1" x14ac:dyDescent="0.3">
      <c r="A15" s="421" t="s">
        <v>102</v>
      </c>
      <c r="B15" s="422">
        <f>+B8+B13</f>
        <v>0</v>
      </c>
      <c r="C15" s="422">
        <f>+C8+C13</f>
        <v>0</v>
      </c>
      <c r="D15" s="422">
        <f>+D8+D13</f>
        <v>22567259.829999998</v>
      </c>
      <c r="E15" s="422">
        <f>+E8+E13</f>
        <v>22950905.859999999</v>
      </c>
      <c r="F15" s="423">
        <f>+F8+F13</f>
        <v>383646.03000000119</v>
      </c>
    </row>
    <row r="16" spans="1:7" ht="16.5" thickTop="1" x14ac:dyDescent="0.3">
      <c r="C16" s="387"/>
      <c r="D16" s="387"/>
      <c r="E16" s="387"/>
    </row>
  </sheetData>
  <mergeCells count="2">
    <mergeCell ref="A1:G1"/>
    <mergeCell ref="A2:G2"/>
  </mergeCells>
  <pageMargins left="0.70866141732283472" right="0.70866141732283472" top="0.74803149606299213" bottom="0.74803149606299213" header="0.31496062992125984" footer="0.31496062992125984"/>
  <pageSetup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9"/>
  <dimension ref="A2:G31"/>
  <sheetViews>
    <sheetView zoomScaleNormal="100" workbookViewId="0">
      <selection activeCell="G21" sqref="G21"/>
    </sheetView>
  </sheetViews>
  <sheetFormatPr baseColWidth="10" defaultColWidth="11.42578125" defaultRowHeight="15" x14ac:dyDescent="0.25"/>
  <cols>
    <col min="1" max="1" width="22.28515625" bestFit="1" customWidth="1"/>
    <col min="2" max="2" width="16.7109375" bestFit="1" customWidth="1"/>
    <col min="3" max="3" width="15.85546875" bestFit="1" customWidth="1"/>
    <col min="4" max="4" width="19.85546875" customWidth="1"/>
    <col min="5" max="5" width="22.28515625" bestFit="1" customWidth="1"/>
    <col min="6" max="6" width="22.42578125" customWidth="1"/>
    <col min="7" max="7" width="17" customWidth="1"/>
    <col min="8" max="8" width="14.42578125" bestFit="1" customWidth="1"/>
  </cols>
  <sheetData>
    <row r="2" spans="1:7" x14ac:dyDescent="0.25">
      <c r="A2" s="1768" t="s">
        <v>5130</v>
      </c>
      <c r="B2" s="1768"/>
      <c r="C2" s="1768"/>
      <c r="D2" s="1768"/>
      <c r="E2" s="1768"/>
    </row>
    <row r="4" spans="1:7" ht="15.75" x14ac:dyDescent="0.3">
      <c r="A4" s="1766" t="s">
        <v>4748</v>
      </c>
      <c r="B4" s="1766"/>
      <c r="C4" s="385"/>
      <c r="D4" s="385"/>
      <c r="E4" s="1766" t="s">
        <v>5129</v>
      </c>
      <c r="F4" s="1766"/>
      <c r="G4" s="826" t="s">
        <v>4386</v>
      </c>
    </row>
    <row r="5" spans="1:7" ht="15.75" x14ac:dyDescent="0.3">
      <c r="A5" s="385"/>
      <c r="B5" s="385"/>
      <c r="C5" s="385"/>
      <c r="D5" s="385"/>
      <c r="E5" s="385"/>
      <c r="F5" s="385"/>
    </row>
    <row r="6" spans="1:7" ht="15.75" x14ac:dyDescent="0.3">
      <c r="A6" s="385" t="s">
        <v>4777</v>
      </c>
      <c r="B6" s="387">
        <v>19996116.16</v>
      </c>
      <c r="C6" s="385"/>
      <c r="D6" s="385"/>
      <c r="E6" s="385" t="s">
        <v>4777</v>
      </c>
      <c r="F6" s="387">
        <v>20093</v>
      </c>
      <c r="G6" s="382">
        <f>+F6-B6</f>
        <v>-19976023.16</v>
      </c>
    </row>
    <row r="7" spans="1:7" s="5" customFormat="1" ht="15.75" x14ac:dyDescent="0.3">
      <c r="A7" s="385" t="s">
        <v>4487</v>
      </c>
      <c r="B7" s="387">
        <v>2028789.7</v>
      </c>
      <c r="C7" s="385"/>
      <c r="D7" s="385"/>
      <c r="E7" s="385" t="s">
        <v>4487</v>
      </c>
      <c r="F7" s="387">
        <v>2295186.2599999998</v>
      </c>
      <c r="G7" s="382">
        <f>+F7-B7</f>
        <v>266396.55999999982</v>
      </c>
    </row>
    <row r="8" spans="1:7" ht="15.75" x14ac:dyDescent="0.3">
      <c r="A8" s="385" t="s">
        <v>4381</v>
      </c>
      <c r="B8" s="387">
        <v>166700</v>
      </c>
      <c r="C8" s="385"/>
      <c r="D8" s="385"/>
      <c r="E8" s="385" t="s">
        <v>4381</v>
      </c>
      <c r="F8" s="387">
        <v>166700</v>
      </c>
      <c r="G8" s="382">
        <f>+F8-B8</f>
        <v>0</v>
      </c>
    </row>
    <row r="9" spans="1:7" ht="15.75" x14ac:dyDescent="0.3">
      <c r="A9" s="385" t="s">
        <v>4382</v>
      </c>
      <c r="B9" s="392">
        <v>304300</v>
      </c>
      <c r="C9" s="385"/>
      <c r="D9" s="385"/>
      <c r="E9" s="385" t="s">
        <v>4382</v>
      </c>
      <c r="F9" s="392">
        <v>304300</v>
      </c>
      <c r="G9" s="382">
        <f>+F9-B9</f>
        <v>0</v>
      </c>
    </row>
    <row r="10" spans="1:7" ht="16.5" thickBot="1" x14ac:dyDescent="0.35">
      <c r="A10" s="385" t="s">
        <v>4388</v>
      </c>
      <c r="B10" s="388">
        <v>455000</v>
      </c>
      <c r="C10" s="385"/>
      <c r="D10" s="385"/>
      <c r="E10" s="385" t="s">
        <v>4388</v>
      </c>
      <c r="F10" s="827">
        <v>454000</v>
      </c>
      <c r="G10" s="818">
        <f>+F10-B10</f>
        <v>-1000</v>
      </c>
    </row>
    <row r="11" spans="1:7" ht="15.75" x14ac:dyDescent="0.3">
      <c r="A11" s="391" t="s">
        <v>4424</v>
      </c>
      <c r="B11" s="386">
        <f>SUM(B6:B10)</f>
        <v>22950905.859999999</v>
      </c>
      <c r="C11" s="385"/>
      <c r="D11" s="385"/>
      <c r="E11" s="391" t="s">
        <v>4424</v>
      </c>
      <c r="F11" s="386">
        <f>SUM(F6:F10)</f>
        <v>3240279.26</v>
      </c>
      <c r="G11" s="383">
        <f>+G6+G7+G8+G9+G10</f>
        <v>-19710626.600000001</v>
      </c>
    </row>
    <row r="14" spans="1:7" x14ac:dyDescent="0.25">
      <c r="A14" s="819" t="s">
        <v>7</v>
      </c>
      <c r="B14" s="819" t="s">
        <v>12</v>
      </c>
      <c r="C14" s="819" t="s">
        <v>160</v>
      </c>
      <c r="D14" s="819" t="s">
        <v>4797</v>
      </c>
      <c r="E14" s="819" t="s">
        <v>4789</v>
      </c>
    </row>
    <row r="15" spans="1:7" ht="15.75" thickBot="1" x14ac:dyDescent="0.3">
      <c r="A15" s="7" t="s">
        <v>4781</v>
      </c>
      <c r="B15" s="7" t="s">
        <v>4780</v>
      </c>
      <c r="C15" s="834">
        <v>35000</v>
      </c>
      <c r="D15" s="839"/>
      <c r="E15" s="7"/>
    </row>
    <row r="16" spans="1:7" ht="19.5" thickBot="1" x14ac:dyDescent="0.35">
      <c r="A16" s="7" t="s">
        <v>4782</v>
      </c>
      <c r="B16" s="7" t="s">
        <v>4778</v>
      </c>
      <c r="C16" s="838">
        <v>49500</v>
      </c>
      <c r="D16" s="840">
        <f>+C15+C16+C17</f>
        <v>119500</v>
      </c>
      <c r="E16" s="835"/>
    </row>
    <row r="17" spans="1:5" x14ac:dyDescent="0.25">
      <c r="A17" s="7" t="s">
        <v>4784</v>
      </c>
      <c r="B17" s="7" t="s">
        <v>4779</v>
      </c>
      <c r="C17" s="834">
        <v>35000</v>
      </c>
      <c r="D17" s="836"/>
      <c r="E17" s="7" t="s">
        <v>4788</v>
      </c>
    </row>
    <row r="18" spans="1:5" ht="15.75" thickBot="1" x14ac:dyDescent="0.3">
      <c r="A18" s="7" t="s">
        <v>4783</v>
      </c>
      <c r="B18" s="7" t="s">
        <v>4785</v>
      </c>
      <c r="C18" s="834">
        <v>35000</v>
      </c>
      <c r="D18" s="837"/>
      <c r="E18" s="7"/>
    </row>
    <row r="19" spans="1:5" ht="19.5" thickBot="1" x14ac:dyDescent="0.35">
      <c r="A19" s="7" t="s">
        <v>4783</v>
      </c>
      <c r="B19" s="7" t="s">
        <v>4786</v>
      </c>
      <c r="C19" s="838">
        <v>35000</v>
      </c>
      <c r="D19" s="840">
        <f>+C18+C19+C20+C21</f>
        <v>140000</v>
      </c>
      <c r="E19" s="835"/>
    </row>
    <row r="20" spans="1:5" x14ac:dyDescent="0.25">
      <c r="A20" s="7" t="s">
        <v>4783</v>
      </c>
      <c r="B20" s="7" t="s">
        <v>4787</v>
      </c>
      <c r="C20" s="834">
        <v>35000</v>
      </c>
      <c r="D20" s="836"/>
      <c r="E20" s="7"/>
    </row>
    <row r="21" spans="1:5" ht="15.75" thickBot="1" x14ac:dyDescent="0.3">
      <c r="A21" s="821" t="s">
        <v>4783</v>
      </c>
      <c r="B21" s="821" t="s">
        <v>4764</v>
      </c>
      <c r="C21" s="837">
        <v>35000</v>
      </c>
      <c r="D21" s="837"/>
      <c r="E21" s="7"/>
    </row>
    <row r="22" spans="1:5" ht="16.5" thickBot="1" x14ac:dyDescent="0.3">
      <c r="A22" s="823" t="s">
        <v>4420</v>
      </c>
      <c r="B22" s="824"/>
      <c r="C22" s="825">
        <f>+C15+C16+C17+C18+C19+C20+C21</f>
        <v>259500</v>
      </c>
      <c r="D22" s="828"/>
    </row>
    <row r="26" spans="1:5" x14ac:dyDescent="0.25">
      <c r="A26" s="819" t="s">
        <v>7</v>
      </c>
      <c r="B26" s="819" t="s">
        <v>12</v>
      </c>
      <c r="C26" s="819" t="s">
        <v>160</v>
      </c>
      <c r="D26" s="819" t="s">
        <v>4797</v>
      </c>
      <c r="E26" s="819" t="s">
        <v>4789</v>
      </c>
    </row>
    <row r="27" spans="1:5" x14ac:dyDescent="0.25">
      <c r="A27" s="7" t="s">
        <v>4799</v>
      </c>
      <c r="B27" s="7" t="s">
        <v>4791</v>
      </c>
      <c r="C27" s="820">
        <v>13200</v>
      </c>
      <c r="D27" s="833">
        <v>18920</v>
      </c>
      <c r="E27" s="7" t="s">
        <v>4796</v>
      </c>
    </row>
    <row r="28" spans="1:5" x14ac:dyDescent="0.25">
      <c r="A28" s="7" t="s">
        <v>2920</v>
      </c>
      <c r="B28" s="7" t="s">
        <v>4792</v>
      </c>
      <c r="C28" s="820">
        <v>31762.5</v>
      </c>
      <c r="D28" s="833">
        <v>45526.64</v>
      </c>
      <c r="E28" s="7" t="s">
        <v>4793</v>
      </c>
    </row>
    <row r="29" spans="1:5" x14ac:dyDescent="0.25">
      <c r="A29" s="7" t="s">
        <v>4798</v>
      </c>
      <c r="B29" s="7" t="s">
        <v>4794</v>
      </c>
      <c r="C29" s="820">
        <v>39600</v>
      </c>
      <c r="D29" s="829"/>
      <c r="E29" s="7" t="s">
        <v>4795</v>
      </c>
    </row>
    <row r="30" spans="1:5" ht="15.75" thickBot="1" x14ac:dyDescent="0.3">
      <c r="A30" s="7"/>
      <c r="B30" s="821"/>
      <c r="C30" s="822"/>
      <c r="D30" s="830"/>
      <c r="E30" s="7"/>
    </row>
    <row r="31" spans="1:5" ht="16.5" thickBot="1" x14ac:dyDescent="0.3">
      <c r="A31" s="823" t="s">
        <v>4420</v>
      </c>
      <c r="B31" s="824"/>
      <c r="C31" s="831">
        <f>+C27+C28+C29+C30</f>
        <v>84562.5</v>
      </c>
      <c r="D31" s="832">
        <f>SUM(D27:D30)</f>
        <v>64446.64</v>
      </c>
    </row>
  </sheetData>
  <mergeCells count="3">
    <mergeCell ref="A4:B4"/>
    <mergeCell ref="E4:F4"/>
    <mergeCell ref="A2:E2"/>
  </mergeCells>
  <pageMargins left="0.70866141732283472" right="0.70866141732283472" top="0.74803149606299213" bottom="0.74803149606299213" header="0.31496062992125984" footer="0.31496062992125984"/>
  <pageSetup paperSize="9" scale="94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20"/>
  <dimension ref="A1:AP989"/>
  <sheetViews>
    <sheetView workbookViewId="0">
      <selection activeCell="AM78" sqref="AM78"/>
    </sheetView>
  </sheetViews>
  <sheetFormatPr baseColWidth="10" defaultColWidth="11.42578125" defaultRowHeight="15" x14ac:dyDescent="0.25"/>
  <cols>
    <col min="1" max="1" width="3.85546875" style="611" customWidth="1"/>
    <col min="2" max="2" width="14.7109375" style="686" customWidth="1"/>
    <col min="3" max="3" width="18.42578125" style="686" hidden="1" customWidth="1"/>
    <col min="4" max="4" width="24.42578125" style="686" hidden="1" customWidth="1"/>
    <col min="5" max="5" width="13.85546875" style="686" hidden="1" customWidth="1"/>
    <col min="6" max="6" width="9.7109375" style="686" hidden="1" customWidth="1"/>
    <col min="7" max="7" width="39.42578125" style="6" customWidth="1"/>
    <col min="8" max="8" width="29.5703125" style="6" customWidth="1"/>
    <col min="9" max="9" width="40.140625" style="6" customWidth="1"/>
    <col min="10" max="10" width="21.140625" style="6" customWidth="1"/>
    <col min="11" max="11" width="0.42578125" style="6" hidden="1" customWidth="1"/>
    <col min="12" max="12" width="0.28515625" style="6" hidden="1" customWidth="1"/>
    <col min="13" max="13" width="13.28515625" style="458" hidden="1" customWidth="1"/>
    <col min="14" max="14" width="4" style="6" hidden="1" customWidth="1"/>
    <col min="15" max="15" width="3" style="6" hidden="1" customWidth="1"/>
    <col min="16" max="16" width="3.42578125" style="6" hidden="1" customWidth="1"/>
    <col min="17" max="17" width="4.140625" style="632" hidden="1" customWidth="1"/>
    <col min="18" max="18" width="4.42578125" style="6" hidden="1" customWidth="1"/>
    <col min="19" max="19" width="3.85546875" style="6" hidden="1" customWidth="1"/>
    <col min="20" max="20" width="3.7109375" style="983" hidden="1" customWidth="1"/>
    <col min="21" max="21" width="5" style="983" hidden="1" customWidth="1"/>
    <col min="22" max="22" width="11.5703125" style="512" hidden="1" customWidth="1"/>
    <col min="23" max="23" width="3.42578125" style="572" hidden="1" customWidth="1"/>
    <col min="24" max="24" width="3.7109375" style="512" hidden="1" customWidth="1"/>
    <col min="25" max="25" width="5.42578125" style="512" hidden="1" customWidth="1"/>
    <col min="26" max="26" width="3.5703125" style="512" hidden="1" customWidth="1"/>
    <col min="27" max="27" width="4.85546875" style="512" hidden="1" customWidth="1"/>
    <col min="28" max="28" width="2.140625" style="512" hidden="1" customWidth="1"/>
    <col min="29" max="29" width="4.28515625" style="512" hidden="1" customWidth="1"/>
    <col min="30" max="30" width="3.28515625" style="512" hidden="1" customWidth="1"/>
    <col min="31" max="31" width="5.42578125" style="512" hidden="1" customWidth="1"/>
    <col min="32" max="32" width="5.5703125" style="512" hidden="1" customWidth="1"/>
    <col min="33" max="33" width="5.42578125" style="512" hidden="1" customWidth="1"/>
    <col min="34" max="34" width="4.140625" style="512" hidden="1" customWidth="1"/>
    <col min="35" max="35" width="8.5703125" style="6" hidden="1" customWidth="1"/>
    <col min="36" max="36" width="18" style="6" hidden="1" customWidth="1"/>
    <col min="37" max="37" width="15.7109375" style="988" bestFit="1" customWidth="1"/>
    <col min="38" max="41" width="11.42578125" style="537"/>
    <col min="42" max="16384" width="11.42578125" style="6"/>
  </cols>
  <sheetData>
    <row r="1" spans="1:42" s="508" customFormat="1" ht="16.5" x14ac:dyDescent="0.25">
      <c r="A1" s="1706" t="s">
        <v>2866</v>
      </c>
      <c r="B1" s="1706"/>
      <c r="C1" s="1706"/>
      <c r="D1" s="1706"/>
      <c r="E1" s="1706"/>
      <c r="F1" s="1706"/>
      <c r="G1" s="1706"/>
      <c r="H1" s="1706"/>
      <c r="I1" s="1706"/>
      <c r="J1" s="1706"/>
      <c r="K1" s="1706"/>
      <c r="L1" s="1706"/>
      <c r="M1" s="1706"/>
      <c r="N1" s="1706"/>
      <c r="O1" s="1706"/>
      <c r="P1" s="1706"/>
      <c r="Q1" s="1706"/>
      <c r="R1" s="1706"/>
      <c r="S1" s="1706"/>
      <c r="T1" s="984"/>
      <c r="U1" s="984"/>
      <c r="W1" s="569"/>
      <c r="AK1" s="987"/>
      <c r="AL1" s="536"/>
      <c r="AM1" s="536"/>
      <c r="AN1" s="536"/>
      <c r="AO1" s="536"/>
    </row>
    <row r="2" spans="1:42" s="508" customFormat="1" ht="16.5" x14ac:dyDescent="0.25">
      <c r="A2" s="1707" t="s">
        <v>2880</v>
      </c>
      <c r="B2" s="1707"/>
      <c r="C2" s="1707"/>
      <c r="D2" s="1707"/>
      <c r="E2" s="1707"/>
      <c r="F2" s="1707"/>
      <c r="G2" s="1707"/>
      <c r="H2" s="1707"/>
      <c r="I2" s="1707"/>
      <c r="J2" s="1707"/>
      <c r="K2" s="1707"/>
      <c r="L2" s="1707"/>
      <c r="M2" s="1707"/>
      <c r="N2" s="1707"/>
      <c r="O2" s="1707"/>
      <c r="P2" s="1707"/>
      <c r="Q2" s="1707"/>
      <c r="R2" s="1707"/>
      <c r="S2" s="1707"/>
      <c r="T2" s="984"/>
      <c r="U2" s="984"/>
      <c r="W2" s="569"/>
      <c r="AK2" s="987"/>
      <c r="AL2" s="536"/>
      <c r="AM2" s="536"/>
      <c r="AN2" s="536"/>
      <c r="AO2" s="536"/>
    </row>
    <row r="3" spans="1:42" s="508" customFormat="1" ht="16.5" x14ac:dyDescent="0.25">
      <c r="A3" s="1706" t="s">
        <v>4912</v>
      </c>
      <c r="B3" s="1706"/>
      <c r="C3" s="1706"/>
      <c r="D3" s="1706"/>
      <c r="E3" s="1706"/>
      <c r="F3" s="1706"/>
      <c r="G3" s="1706"/>
      <c r="H3" s="1706"/>
      <c r="I3" s="1706"/>
      <c r="J3" s="1706"/>
      <c r="K3" s="1706"/>
      <c r="L3" s="1706"/>
      <c r="M3" s="1706"/>
      <c r="N3" s="1706"/>
      <c r="O3" s="1706"/>
      <c r="P3" s="1706"/>
      <c r="Q3" s="1706"/>
      <c r="R3" s="1706"/>
      <c r="S3" s="1706"/>
      <c r="T3" s="984"/>
      <c r="U3" s="984"/>
      <c r="W3" s="569"/>
      <c r="AK3" s="987"/>
      <c r="AL3" s="536"/>
      <c r="AM3" s="536"/>
      <c r="AN3" s="536"/>
      <c r="AO3" s="536"/>
    </row>
    <row r="4" spans="1:42" s="508" customFormat="1" ht="16.5" x14ac:dyDescent="0.25">
      <c r="A4" s="1708" t="s">
        <v>2846</v>
      </c>
      <c r="B4" s="1708"/>
      <c r="C4" s="1708"/>
      <c r="D4" s="1708"/>
      <c r="E4" s="1708"/>
      <c r="F4" s="1708"/>
      <c r="G4" s="1708"/>
      <c r="H4" s="1708"/>
      <c r="I4" s="1708"/>
      <c r="J4" s="1708"/>
      <c r="K4" s="1708"/>
      <c r="L4" s="1708"/>
      <c r="M4" s="1708"/>
      <c r="N4" s="1708"/>
      <c r="O4" s="1708"/>
      <c r="P4" s="1708"/>
      <c r="Q4" s="1708"/>
      <c r="R4" s="1708"/>
      <c r="S4" s="1708"/>
      <c r="T4" s="984"/>
      <c r="U4" s="984"/>
      <c r="W4" s="569"/>
      <c r="AK4" s="987"/>
      <c r="AL4" s="536"/>
      <c r="AM4" s="536"/>
      <c r="AN4" s="536"/>
      <c r="AO4" s="536"/>
    </row>
    <row r="5" spans="1:42" x14ac:dyDescent="0.25">
      <c r="A5" s="570"/>
      <c r="B5" s="571"/>
      <c r="C5" s="571"/>
      <c r="D5" s="571"/>
      <c r="E5" s="571"/>
      <c r="F5" s="571"/>
      <c r="G5" s="537"/>
      <c r="H5" s="986"/>
      <c r="I5" s="986"/>
      <c r="J5" s="986"/>
      <c r="K5" s="986"/>
      <c r="L5" s="986"/>
      <c r="M5" s="1773" t="s">
        <v>183</v>
      </c>
      <c r="N5" s="1773"/>
      <c r="O5" s="1773"/>
      <c r="P5" s="1773"/>
      <c r="Q5" s="1773"/>
      <c r="R5" s="573"/>
      <c r="S5" s="573"/>
    </row>
    <row r="6" spans="1:42" s="509" customFormat="1" ht="27" customHeight="1" x14ac:dyDescent="0.25">
      <c r="A6" s="574" t="s">
        <v>178</v>
      </c>
      <c r="B6" s="575" t="s">
        <v>3</v>
      </c>
      <c r="C6" s="575" t="s">
        <v>3760</v>
      </c>
      <c r="D6" s="575" t="s">
        <v>3761</v>
      </c>
      <c r="E6" s="575" t="s">
        <v>3761</v>
      </c>
      <c r="F6" s="575" t="s">
        <v>3762</v>
      </c>
      <c r="G6" s="575" t="s">
        <v>4</v>
      </c>
      <c r="H6" s="575" t="s">
        <v>5</v>
      </c>
      <c r="I6" s="575" t="s">
        <v>7</v>
      </c>
      <c r="J6" s="575" t="s">
        <v>109</v>
      </c>
      <c r="K6" s="576" t="s">
        <v>3585</v>
      </c>
      <c r="L6" s="577" t="s">
        <v>3572</v>
      </c>
      <c r="M6" s="578" t="s">
        <v>181</v>
      </c>
      <c r="N6" s="579" t="s">
        <v>182</v>
      </c>
      <c r="O6" s="580" t="s">
        <v>3586</v>
      </c>
      <c r="P6" s="581" t="s">
        <v>3587</v>
      </c>
      <c r="Q6" s="582" t="s">
        <v>3631</v>
      </c>
      <c r="R6" s="583" t="s">
        <v>3616</v>
      </c>
      <c r="S6" s="575" t="s">
        <v>3588</v>
      </c>
      <c r="T6" s="720" t="s">
        <v>186</v>
      </c>
      <c r="U6" s="720" t="s">
        <v>187</v>
      </c>
      <c r="V6" s="720" t="s">
        <v>184</v>
      </c>
      <c r="W6" s="584" t="s">
        <v>3001</v>
      </c>
      <c r="X6" s="585" t="s">
        <v>3002</v>
      </c>
      <c r="Y6" s="428" t="s">
        <v>3003</v>
      </c>
      <c r="Z6" s="456" t="s">
        <v>3004</v>
      </c>
      <c r="AA6" s="429" t="s">
        <v>3005</v>
      </c>
      <c r="AB6" s="429" t="s">
        <v>3006</v>
      </c>
      <c r="AC6" s="402" t="s">
        <v>3007</v>
      </c>
      <c r="AD6" s="429" t="s">
        <v>3008</v>
      </c>
      <c r="AE6" s="429" t="s">
        <v>3009</v>
      </c>
      <c r="AF6" s="429" t="s">
        <v>3010</v>
      </c>
      <c r="AG6" s="402" t="s">
        <v>3011</v>
      </c>
      <c r="AH6" s="429" t="s">
        <v>3012</v>
      </c>
      <c r="AI6" s="586" t="s">
        <v>3013</v>
      </c>
      <c r="AJ6" s="587"/>
      <c r="AK6" s="989"/>
      <c r="AL6" s="510"/>
      <c r="AM6" s="510"/>
      <c r="AN6" s="510"/>
      <c r="AO6" s="510"/>
      <c r="AP6" s="535"/>
    </row>
    <row r="7" spans="1:42" s="510" customFormat="1" ht="12.75" x14ac:dyDescent="0.25">
      <c r="A7" s="1715" t="s">
        <v>1574</v>
      </c>
      <c r="B7" s="1716"/>
      <c r="C7" s="1716"/>
      <c r="D7" s="1716"/>
      <c r="E7" s="1716"/>
      <c r="F7" s="1716"/>
      <c r="G7" s="1716"/>
      <c r="H7" s="1716"/>
      <c r="I7" s="1717"/>
      <c r="J7" s="575"/>
      <c r="K7" s="576"/>
      <c r="L7" s="577"/>
      <c r="M7" s="578"/>
      <c r="N7" s="588"/>
      <c r="O7" s="589"/>
      <c r="P7" s="581"/>
      <c r="Q7" s="582"/>
      <c r="R7" s="583"/>
      <c r="S7" s="575"/>
      <c r="T7" s="720"/>
      <c r="U7" s="720"/>
      <c r="V7" s="720"/>
      <c r="W7" s="584"/>
      <c r="X7" s="585"/>
      <c r="Y7" s="428"/>
      <c r="Z7" s="456"/>
      <c r="AA7" s="429"/>
      <c r="AB7" s="429"/>
      <c r="AC7" s="402"/>
      <c r="AD7" s="429"/>
      <c r="AE7" s="429"/>
      <c r="AF7" s="429"/>
      <c r="AG7" s="402"/>
      <c r="AH7" s="429"/>
      <c r="AI7" s="590"/>
      <c r="AK7" s="989"/>
    </row>
    <row r="8" spans="1:42" x14ac:dyDescent="0.25">
      <c r="A8" s="444">
        <v>1</v>
      </c>
      <c r="B8" s="443" t="s">
        <v>4561</v>
      </c>
      <c r="C8" s="443" t="s">
        <v>3763</v>
      </c>
      <c r="D8" s="446">
        <v>21850</v>
      </c>
      <c r="E8" s="446">
        <v>41897</v>
      </c>
      <c r="F8" s="443">
        <f>DATEDIF(D8,E8,"Y")</f>
        <v>54</v>
      </c>
      <c r="G8" s="428" t="s">
        <v>4562</v>
      </c>
      <c r="H8" s="473" t="s">
        <v>1574</v>
      </c>
      <c r="I8" s="428" t="s">
        <v>1577</v>
      </c>
      <c r="J8" s="449">
        <v>27500</v>
      </c>
      <c r="K8" s="449">
        <f>J8/100*7.09</f>
        <v>1949.75</v>
      </c>
      <c r="L8" s="449">
        <v>34580</v>
      </c>
      <c r="M8" s="402">
        <v>5787.03</v>
      </c>
      <c r="N8" s="450"/>
      <c r="O8" s="450">
        <f>J8/100*3.04</f>
        <v>836</v>
      </c>
      <c r="P8" s="450">
        <f>J8/100*2.87</f>
        <v>789.25</v>
      </c>
      <c r="Q8" s="450">
        <v>844.89</v>
      </c>
      <c r="R8" s="449"/>
      <c r="S8" s="451">
        <f>N8+O8+P8+Q8</f>
        <v>2470.14</v>
      </c>
      <c r="T8" s="449">
        <f>J8-S8</f>
        <v>25029.86</v>
      </c>
      <c r="U8" s="452">
        <v>100010330028774</v>
      </c>
      <c r="V8" s="461" t="s">
        <v>4563</v>
      </c>
      <c r="W8" s="545">
        <f>+T8</f>
        <v>25029.86</v>
      </c>
      <c r="X8" s="463" t="s">
        <v>4564</v>
      </c>
      <c r="Y8" s="455"/>
      <c r="Z8" s="456">
        <v>0</v>
      </c>
      <c r="AA8" s="402">
        <f>N8+O8+P8</f>
        <v>1625.25</v>
      </c>
      <c r="AB8" s="402">
        <f>J8-AA8</f>
        <v>25874.75</v>
      </c>
      <c r="AC8" s="449">
        <v>49990.33</v>
      </c>
      <c r="AD8" s="449">
        <f>+AB8-AC8</f>
        <v>-24115.58</v>
      </c>
      <c r="AE8" s="462">
        <v>0.2</v>
      </c>
      <c r="AF8" s="402">
        <f>AD8*20%</f>
        <v>-4823.1160000000009</v>
      </c>
      <c r="AG8" s="449">
        <v>2499.5</v>
      </c>
      <c r="AH8" s="402">
        <f>AF8+AG8</f>
        <v>-2323.6160000000009</v>
      </c>
      <c r="AI8" s="457">
        <f>AH8-M8</f>
        <v>-8110.6460000000006</v>
      </c>
      <c r="AK8" s="990">
        <f>+J8*60%</f>
        <v>16500</v>
      </c>
    </row>
    <row r="9" spans="1:42" ht="15" customHeight="1" x14ac:dyDescent="0.25">
      <c r="A9" s="443">
        <v>2</v>
      </c>
      <c r="B9" s="444" t="s">
        <v>1755</v>
      </c>
      <c r="C9" s="444" t="s">
        <v>3763</v>
      </c>
      <c r="D9" s="445">
        <v>32031</v>
      </c>
      <c r="E9" s="446">
        <v>41897</v>
      </c>
      <c r="F9" s="443">
        <f>DATEDIF(D9,E9,"Y")</f>
        <v>27</v>
      </c>
      <c r="G9" s="429" t="s">
        <v>1756</v>
      </c>
      <c r="H9" s="473" t="s">
        <v>1574</v>
      </c>
      <c r="I9" s="428" t="s">
        <v>3702</v>
      </c>
      <c r="J9" s="449">
        <v>22000</v>
      </c>
      <c r="K9" s="449">
        <f>J9/100*7.09</f>
        <v>1559.8</v>
      </c>
      <c r="L9" s="449">
        <f>J9</f>
        <v>22000</v>
      </c>
      <c r="M9" s="402"/>
      <c r="N9" s="450">
        <f>J9/100*3.04</f>
        <v>668.8</v>
      </c>
      <c r="O9" s="450">
        <f>J9/100*2.87</f>
        <v>631.4</v>
      </c>
      <c r="P9" s="450"/>
      <c r="Q9" s="449"/>
      <c r="R9" s="451">
        <f>M9+N9+O9+P9+Q9</f>
        <v>1300.1999999999998</v>
      </c>
      <c r="S9" s="449">
        <f>J9-R9</f>
        <v>20699.8</v>
      </c>
      <c r="T9" s="452">
        <v>100010330028774</v>
      </c>
      <c r="U9" s="523" t="s">
        <v>3088</v>
      </c>
      <c r="V9" s="720">
        <f>+S9</f>
        <v>20699.8</v>
      </c>
      <c r="W9" s="454">
        <v>22500225861</v>
      </c>
      <c r="X9" s="455"/>
      <c r="Y9" s="428">
        <v>0</v>
      </c>
      <c r="Z9" s="456">
        <v>0</v>
      </c>
      <c r="AA9" s="402">
        <f>N9+O9+P9</f>
        <v>1300.1999999999998</v>
      </c>
      <c r="AB9" s="402">
        <f>J9-AA9</f>
        <v>20699.8</v>
      </c>
      <c r="AC9" s="449"/>
      <c r="AD9" s="428"/>
      <c r="AE9" s="428"/>
      <c r="AF9" s="402">
        <f>AD9*15%</f>
        <v>0</v>
      </c>
      <c r="AG9" s="449"/>
      <c r="AH9" s="402">
        <f>AF9+AG9</f>
        <v>0</v>
      </c>
      <c r="AI9" s="457">
        <f>AH9-M9</f>
        <v>0</v>
      </c>
      <c r="AK9" s="990">
        <f>+J9*60%</f>
        <v>13200</v>
      </c>
    </row>
    <row r="10" spans="1:42" ht="15" customHeight="1" x14ac:dyDescent="0.25">
      <c r="A10" s="443">
        <v>3</v>
      </c>
      <c r="B10" s="444" t="s">
        <v>3634</v>
      </c>
      <c r="C10" s="444" t="s">
        <v>3764</v>
      </c>
      <c r="D10" s="445">
        <v>26209</v>
      </c>
      <c r="E10" s="446">
        <v>42505</v>
      </c>
      <c r="F10" s="443">
        <f>DATEDIF(D10,E10,"Y")</f>
        <v>44</v>
      </c>
      <c r="G10" s="429" t="s">
        <v>3635</v>
      </c>
      <c r="H10" s="592" t="s">
        <v>1574</v>
      </c>
      <c r="I10" s="429" t="s">
        <v>3636</v>
      </c>
      <c r="J10" s="402">
        <v>25000</v>
      </c>
      <c r="K10" s="449">
        <f>J10/100*7.09</f>
        <v>1772.5</v>
      </c>
      <c r="L10" s="449">
        <f>J10</f>
        <v>25000</v>
      </c>
      <c r="M10" s="402"/>
      <c r="N10" s="450">
        <f>J10/100*3.04</f>
        <v>760</v>
      </c>
      <c r="O10" s="450">
        <f>J10/100*2.87</f>
        <v>717.5</v>
      </c>
      <c r="P10" s="467"/>
      <c r="Q10" s="449"/>
      <c r="R10" s="451">
        <f>M10+N10+O10+P10</f>
        <v>1477.5</v>
      </c>
      <c r="S10" s="449">
        <f>J10-R10</f>
        <v>23522.5</v>
      </c>
      <c r="T10" s="452">
        <v>100010330028774</v>
      </c>
      <c r="U10" s="593" t="s">
        <v>4218</v>
      </c>
      <c r="V10" s="720">
        <f>+S10</f>
        <v>23522.5</v>
      </c>
      <c r="W10" s="593" t="s">
        <v>4217</v>
      </c>
      <c r="X10" s="591"/>
      <c r="Y10" s="428"/>
      <c r="Z10" s="456"/>
      <c r="AA10" s="402"/>
      <c r="AB10" s="402"/>
      <c r="AC10" s="449"/>
      <c r="AD10" s="428"/>
      <c r="AE10" s="428"/>
      <c r="AF10" s="402"/>
      <c r="AG10" s="449"/>
      <c r="AH10" s="402"/>
      <c r="AI10" s="457"/>
      <c r="AK10" s="990">
        <f>+J10*60%</f>
        <v>15000</v>
      </c>
    </row>
    <row r="11" spans="1:42" ht="15" customHeight="1" x14ac:dyDescent="0.25">
      <c r="A11" s="1712" t="s">
        <v>3656</v>
      </c>
      <c r="B11" s="1713"/>
      <c r="C11" s="1713"/>
      <c r="D11" s="1713"/>
      <c r="E11" s="1713"/>
      <c r="F11" s="1713"/>
      <c r="G11" s="1713"/>
      <c r="H11" s="1713"/>
      <c r="I11" s="1714"/>
      <c r="J11" s="405">
        <f>+J8+J9+J10</f>
        <v>74500</v>
      </c>
      <c r="K11" s="449"/>
      <c r="L11" s="449">
        <v>0</v>
      </c>
      <c r="M11" s="405">
        <f ca="1">SUM(M9:M278)</f>
        <v>407125955831.37683</v>
      </c>
      <c r="N11" s="405">
        <f>SUM(N9:N10)</f>
        <v>1428.8</v>
      </c>
      <c r="O11" s="405">
        <f>SUM(O9:O10)</f>
        <v>1348.9</v>
      </c>
      <c r="P11" s="562">
        <f ca="1">SUM(P9:P278)</f>
        <v>101973187536.23918</v>
      </c>
      <c r="Q11" s="405">
        <f ca="1">SUM(Q9:Q278)</f>
        <v>2534.67</v>
      </c>
      <c r="R11" s="563">
        <f>SUM(R9:R10)</f>
        <v>2777.7</v>
      </c>
      <c r="S11" s="405">
        <f>SUM(S9:S10)</f>
        <v>44222.3</v>
      </c>
      <c r="T11" s="594"/>
      <c r="U11" s="594"/>
      <c r="V11" s="720"/>
      <c r="W11" s="454"/>
      <c r="X11" s="591"/>
      <c r="Y11" s="428"/>
      <c r="Z11" s="456"/>
      <c r="AA11" s="402"/>
      <c r="AB11" s="402"/>
      <c r="AC11" s="449"/>
      <c r="AD11" s="428"/>
      <c r="AE11" s="428"/>
      <c r="AF11" s="402"/>
      <c r="AG11" s="449"/>
      <c r="AH11" s="402"/>
      <c r="AI11" s="457"/>
      <c r="AK11" s="995">
        <f>SUM(AK8:AK10)</f>
        <v>44700</v>
      </c>
    </row>
    <row r="12" spans="1:42" ht="15" customHeight="1" x14ac:dyDescent="0.25">
      <c r="A12" s="1715" t="s">
        <v>4835</v>
      </c>
      <c r="B12" s="1716"/>
      <c r="C12" s="1716"/>
      <c r="D12" s="1716"/>
      <c r="E12" s="1716"/>
      <c r="F12" s="1716"/>
      <c r="G12" s="1716"/>
      <c r="H12" s="1716"/>
      <c r="I12" s="1717"/>
      <c r="J12" s="407"/>
      <c r="K12" s="449"/>
      <c r="L12" s="449"/>
      <c r="M12" s="405"/>
      <c r="N12" s="565"/>
      <c r="O12" s="565"/>
      <c r="P12" s="565"/>
      <c r="Q12" s="407"/>
      <c r="R12" s="566"/>
      <c r="S12" s="407"/>
      <c r="T12" s="452"/>
      <c r="U12" s="485"/>
      <c r="V12" s="720"/>
      <c r="W12" s="463"/>
      <c r="X12" s="455"/>
      <c r="Y12" s="428"/>
      <c r="Z12" s="456"/>
      <c r="AA12" s="402"/>
      <c r="AB12" s="402"/>
      <c r="AC12" s="449"/>
      <c r="AD12" s="428"/>
      <c r="AE12" s="428"/>
      <c r="AF12" s="402"/>
      <c r="AG12" s="449"/>
      <c r="AH12" s="402"/>
      <c r="AI12" s="457"/>
    </row>
    <row r="13" spans="1:42" s="459" customFormat="1" ht="15" customHeight="1" x14ac:dyDescent="0.25">
      <c r="A13" s="444">
        <v>4</v>
      </c>
      <c r="B13" s="443" t="s">
        <v>1613</v>
      </c>
      <c r="C13" s="443" t="s">
        <v>3764</v>
      </c>
      <c r="D13" s="446">
        <v>20552</v>
      </c>
      <c r="E13" s="446">
        <v>41897</v>
      </c>
      <c r="F13" s="443">
        <f>DATEDIF(D13,E13,"Y")</f>
        <v>58</v>
      </c>
      <c r="G13" s="428" t="s">
        <v>1614</v>
      </c>
      <c r="H13" s="447" t="s">
        <v>1574</v>
      </c>
      <c r="I13" s="429" t="s">
        <v>4836</v>
      </c>
      <c r="J13" s="449">
        <f>65000*1.1</f>
        <v>71500</v>
      </c>
      <c r="K13" s="449">
        <f>J13/100*7.09</f>
        <v>5069.3499999999995</v>
      </c>
      <c r="L13" s="449">
        <v>34580</v>
      </c>
      <c r="M13" s="402">
        <v>5956.3</v>
      </c>
      <c r="N13" s="450">
        <f>J13/100*3.04</f>
        <v>2173.6</v>
      </c>
      <c r="O13" s="450">
        <f>J13/100*2.87</f>
        <v>2052.0500000000002</v>
      </c>
      <c r="P13" s="450"/>
      <c r="Q13" s="481"/>
      <c r="R13" s="451">
        <f>M13+N13+O13+P13</f>
        <v>10181.950000000001</v>
      </c>
      <c r="S13" s="449">
        <f>J13-R13</f>
        <v>61318.05</v>
      </c>
      <c r="T13" s="452">
        <v>100010330028774</v>
      </c>
      <c r="U13" s="461" t="s">
        <v>3029</v>
      </c>
      <c r="V13" s="720">
        <f>+S13</f>
        <v>61318.05</v>
      </c>
      <c r="W13" s="463" t="s">
        <v>4114</v>
      </c>
      <c r="X13" s="455"/>
      <c r="Y13" s="428">
        <v>0</v>
      </c>
      <c r="Z13" s="456">
        <v>0</v>
      </c>
      <c r="AA13" s="402">
        <f>N13+O13+P13</f>
        <v>4225.6499999999996</v>
      </c>
      <c r="AB13" s="402">
        <f>J13-AA13</f>
        <v>67274.350000000006</v>
      </c>
      <c r="AC13" s="449">
        <v>49990.33</v>
      </c>
      <c r="AD13" s="449">
        <f>+AB13-AC13</f>
        <v>17284.020000000004</v>
      </c>
      <c r="AE13" s="462">
        <v>0.2</v>
      </c>
      <c r="AF13" s="402">
        <f>AD13*20%</f>
        <v>3456.804000000001</v>
      </c>
      <c r="AG13" s="449">
        <v>2499.5</v>
      </c>
      <c r="AH13" s="402">
        <f>AF13+AG13</f>
        <v>5956.304000000001</v>
      </c>
      <c r="AI13" s="457">
        <f>AH13-M13</f>
        <v>4.0000000008149073E-3</v>
      </c>
      <c r="AK13" s="991">
        <f>+J13*30%</f>
        <v>21450</v>
      </c>
      <c r="AL13" s="538"/>
      <c r="AM13" s="538"/>
      <c r="AN13" s="538"/>
      <c r="AO13" s="538"/>
    </row>
    <row r="14" spans="1:42" s="511" customFormat="1" ht="15" customHeight="1" x14ac:dyDescent="0.25">
      <c r="A14" s="443">
        <v>5</v>
      </c>
      <c r="B14" s="443" t="s">
        <v>1575</v>
      </c>
      <c r="C14" s="443" t="s">
        <v>3763</v>
      </c>
      <c r="D14" s="446">
        <v>31972</v>
      </c>
      <c r="E14" s="446">
        <v>42505</v>
      </c>
      <c r="F14" s="443">
        <f>DATEDIF(D14,E14,"Y")</f>
        <v>28</v>
      </c>
      <c r="G14" s="428" t="s">
        <v>1576</v>
      </c>
      <c r="H14" s="473" t="s">
        <v>1574</v>
      </c>
      <c r="I14" s="428" t="s">
        <v>4913</v>
      </c>
      <c r="J14" s="449">
        <f>45000*1.1</f>
        <v>49500.000000000007</v>
      </c>
      <c r="K14" s="449">
        <f>J14/100*7.09</f>
        <v>3509.55</v>
      </c>
      <c r="L14" s="449">
        <v>34580</v>
      </c>
      <c r="M14" s="402">
        <v>1987.15</v>
      </c>
      <c r="N14" s="450">
        <f>J14/100*3.04</f>
        <v>1504.8000000000002</v>
      </c>
      <c r="O14" s="450">
        <f>J14/100*2.87</f>
        <v>1420.6500000000003</v>
      </c>
      <c r="P14" s="450"/>
      <c r="Q14" s="402"/>
      <c r="R14" s="451">
        <f>M14+N14+O14+P14+Q14</f>
        <v>4912.6000000000004</v>
      </c>
      <c r="S14" s="449">
        <f>J14-R14</f>
        <v>44587.400000000009</v>
      </c>
      <c r="T14" s="452">
        <v>100010330028774</v>
      </c>
      <c r="U14" s="461" t="s">
        <v>3014</v>
      </c>
      <c r="V14" s="720">
        <f>+S14</f>
        <v>44587.400000000009</v>
      </c>
      <c r="W14" s="463">
        <v>22300687617</v>
      </c>
      <c r="X14" s="585"/>
      <c r="Y14" s="428">
        <v>0</v>
      </c>
      <c r="Z14" s="456">
        <v>0</v>
      </c>
      <c r="AA14" s="402">
        <f>N14+O14+P14</f>
        <v>2925.4500000000007</v>
      </c>
      <c r="AB14" s="402">
        <f>J14-AA14</f>
        <v>46574.55</v>
      </c>
      <c r="AC14" s="402">
        <v>33326.910000000003</v>
      </c>
      <c r="AD14" s="402">
        <f>AB14-AC14</f>
        <v>13247.64</v>
      </c>
      <c r="AE14" s="470">
        <v>0.15</v>
      </c>
      <c r="AF14" s="402">
        <f>AD14*15%</f>
        <v>1987.1459999999997</v>
      </c>
      <c r="AG14" s="402"/>
      <c r="AH14" s="402">
        <f>AF14+AG14</f>
        <v>1987.1459999999997</v>
      </c>
      <c r="AI14" s="457">
        <f>AH14-M14</f>
        <v>-4.0000000003601599E-3</v>
      </c>
      <c r="AK14" s="991">
        <f>+J14*30%</f>
        <v>14850.000000000002</v>
      </c>
    </row>
    <row r="15" spans="1:42" ht="15" customHeight="1" x14ac:dyDescent="0.25">
      <c r="A15" s="1712" t="s">
        <v>3656</v>
      </c>
      <c r="B15" s="1713"/>
      <c r="C15" s="1713"/>
      <c r="D15" s="1713"/>
      <c r="E15" s="1713"/>
      <c r="F15" s="1713"/>
      <c r="G15" s="1713"/>
      <c r="H15" s="1713"/>
      <c r="I15" s="1714"/>
      <c r="J15" s="407">
        <f>+J13+J14</f>
        <v>121000</v>
      </c>
      <c r="K15" s="449"/>
      <c r="L15" s="449">
        <v>0</v>
      </c>
      <c r="M15" s="405">
        <f ca="1">SUM(M269:M269)</f>
        <v>137407775342.42159</v>
      </c>
      <c r="N15" s="407">
        <f ca="1">SUM(N15:N269)</f>
        <v>51399823716013.641</v>
      </c>
      <c r="O15" s="407">
        <f ca="1">SUM(O15:O269)</f>
        <v>21112882111984.703</v>
      </c>
      <c r="P15" s="565">
        <f ca="1">SUM(P269:P269)</f>
        <v>24319465772.176659</v>
      </c>
      <c r="Q15" s="407">
        <f ca="1">SUM(Q269:Q269)</f>
        <v>844.89</v>
      </c>
      <c r="R15" s="566">
        <f ca="1">SUM(R15:R269)</f>
        <v>5299066922043.6094</v>
      </c>
      <c r="S15" s="407">
        <f ca="1">SUM(S15:S269)</f>
        <v>608614114492163.87</v>
      </c>
      <c r="T15" s="452"/>
      <c r="U15" s="461"/>
      <c r="V15" s="720"/>
      <c r="W15" s="463"/>
      <c r="X15" s="455"/>
      <c r="Y15" s="428"/>
      <c r="Z15" s="456"/>
      <c r="AA15" s="402"/>
      <c r="AB15" s="402"/>
      <c r="AC15" s="449"/>
      <c r="AD15" s="428"/>
      <c r="AE15" s="428"/>
      <c r="AF15" s="402"/>
      <c r="AG15" s="449"/>
      <c r="AH15" s="402"/>
      <c r="AI15" s="457"/>
      <c r="AK15" s="996">
        <f>SUM(AK13:AK14)</f>
        <v>36300</v>
      </c>
    </row>
    <row r="16" spans="1:42" ht="15" customHeight="1" x14ac:dyDescent="0.25">
      <c r="A16" s="1715" t="s">
        <v>3658</v>
      </c>
      <c r="B16" s="1716"/>
      <c r="C16" s="1716"/>
      <c r="D16" s="1716"/>
      <c r="E16" s="1716"/>
      <c r="F16" s="1716"/>
      <c r="G16" s="1716"/>
      <c r="H16" s="1716"/>
      <c r="I16" s="1717"/>
      <c r="J16" s="407"/>
      <c r="K16" s="449"/>
      <c r="L16" s="449"/>
      <c r="M16" s="405"/>
      <c r="N16" s="565"/>
      <c r="O16" s="565"/>
      <c r="P16" s="565"/>
      <c r="Q16" s="407"/>
      <c r="R16" s="566"/>
      <c r="S16" s="407"/>
      <c r="T16" s="452"/>
      <c r="U16" s="485"/>
      <c r="V16" s="720"/>
      <c r="W16" s="463"/>
      <c r="X16" s="455"/>
      <c r="Y16" s="428"/>
      <c r="Z16" s="456"/>
      <c r="AA16" s="402"/>
      <c r="AB16" s="402"/>
      <c r="AC16" s="449"/>
      <c r="AD16" s="428"/>
      <c r="AE16" s="428"/>
      <c r="AF16" s="402"/>
      <c r="AG16" s="449"/>
      <c r="AH16" s="402"/>
      <c r="AI16" s="457"/>
    </row>
    <row r="17" spans="1:41" ht="15" customHeight="1" x14ac:dyDescent="0.25">
      <c r="A17" s="444">
        <v>5</v>
      </c>
      <c r="B17" s="443" t="s">
        <v>1934</v>
      </c>
      <c r="C17" s="443" t="s">
        <v>3763</v>
      </c>
      <c r="D17" s="446">
        <v>27756</v>
      </c>
      <c r="E17" s="446">
        <v>41897</v>
      </c>
      <c r="F17" s="443">
        <f>DATEDIF(D17,E17,"Y")</f>
        <v>38</v>
      </c>
      <c r="G17" s="428" t="s">
        <v>1935</v>
      </c>
      <c r="H17" s="592" t="s">
        <v>1574</v>
      </c>
      <c r="I17" s="429" t="s">
        <v>4656</v>
      </c>
      <c r="J17" s="402">
        <v>49500</v>
      </c>
      <c r="K17" s="449">
        <f>J17/100*7.09</f>
        <v>3509.5499999999997</v>
      </c>
      <c r="L17" s="449">
        <v>34580</v>
      </c>
      <c r="M17" s="402">
        <v>1987.15</v>
      </c>
      <c r="N17" s="450">
        <f>J17/100*3.04</f>
        <v>1504.8</v>
      </c>
      <c r="O17" s="450">
        <f>J17/100*2.87</f>
        <v>1420.65</v>
      </c>
      <c r="P17" s="450"/>
      <c r="Q17" s="449"/>
      <c r="R17" s="451">
        <f>M17+N17+O17+P17</f>
        <v>4912.6000000000004</v>
      </c>
      <c r="S17" s="449">
        <f>J17-R17</f>
        <v>44587.4</v>
      </c>
      <c r="T17" s="452">
        <v>100010330028774</v>
      </c>
      <c r="U17" s="474">
        <v>200010330495301</v>
      </c>
      <c r="V17" s="720">
        <f>+S17</f>
        <v>44587.4</v>
      </c>
      <c r="W17" s="463" t="s">
        <v>4141</v>
      </c>
      <c r="X17" s="455"/>
      <c r="Y17" s="428">
        <v>0</v>
      </c>
      <c r="Z17" s="456">
        <v>0</v>
      </c>
      <c r="AA17" s="402">
        <f>N17+O17+P17</f>
        <v>2925.45</v>
      </c>
      <c r="AB17" s="402">
        <f>J17-AA17</f>
        <v>46574.55</v>
      </c>
      <c r="AC17" s="449">
        <v>33326.910000000003</v>
      </c>
      <c r="AD17" s="449">
        <f>+AB17-AC17</f>
        <v>13247.64</v>
      </c>
      <c r="AE17" s="470">
        <v>0.15</v>
      </c>
      <c r="AF17" s="402">
        <f>AD17*15%</f>
        <v>1987.1459999999997</v>
      </c>
      <c r="AG17" s="449"/>
      <c r="AH17" s="402">
        <f>AF17+AG17</f>
        <v>1987.1459999999997</v>
      </c>
      <c r="AI17" s="457"/>
      <c r="AK17" s="991">
        <f>+J17*30%</f>
        <v>14850</v>
      </c>
    </row>
    <row r="18" spans="1:41" x14ac:dyDescent="0.25">
      <c r="A18" s="444">
        <v>6</v>
      </c>
      <c r="B18" s="443" t="s">
        <v>4805</v>
      </c>
      <c r="C18" s="443"/>
      <c r="D18" s="784"/>
      <c r="E18" s="446"/>
      <c r="F18" s="609"/>
      <c r="G18" s="428" t="s">
        <v>4806</v>
      </c>
      <c r="H18" s="592" t="s">
        <v>1574</v>
      </c>
      <c r="I18" s="429" t="s">
        <v>4890</v>
      </c>
      <c r="J18" s="479">
        <v>16500</v>
      </c>
      <c r="K18" s="449">
        <f>J18/100*7.09</f>
        <v>1169.8499999999999</v>
      </c>
      <c r="L18" s="449">
        <v>10120</v>
      </c>
      <c r="M18" s="449"/>
      <c r="N18" s="402"/>
      <c r="O18" s="450">
        <f>+J18/100*3.04</f>
        <v>501.6</v>
      </c>
      <c r="P18" s="450">
        <f>+J18/100*2.87</f>
        <v>473.55</v>
      </c>
      <c r="Q18" s="449"/>
      <c r="R18" s="451"/>
      <c r="S18" s="451">
        <f>N18+O18+P18+Q18</f>
        <v>975.15000000000009</v>
      </c>
      <c r="T18" s="449">
        <f>J18-S18</f>
        <v>15524.85</v>
      </c>
      <c r="U18" s="452">
        <v>100010330028774</v>
      </c>
      <c r="V18" s="461">
        <v>200010330893602</v>
      </c>
      <c r="W18" s="484">
        <f>+T18</f>
        <v>15524.85</v>
      </c>
      <c r="X18" s="518">
        <v>113890354</v>
      </c>
      <c r="Y18" s="6"/>
      <c r="Z18" s="6"/>
      <c r="AA18" s="6"/>
      <c r="AB18" s="6"/>
      <c r="AC18" s="6"/>
      <c r="AD18" s="6"/>
      <c r="AE18" s="6"/>
      <c r="AF18" s="6"/>
      <c r="AG18" s="6"/>
      <c r="AH18" s="6"/>
      <c r="AK18" s="992">
        <f>+J18*80%</f>
        <v>13200</v>
      </c>
      <c r="AL18" s="6"/>
      <c r="AM18" s="6"/>
      <c r="AN18" s="6"/>
      <c r="AO18" s="6"/>
    </row>
    <row r="19" spans="1:41" ht="15" customHeight="1" x14ac:dyDescent="0.25">
      <c r="A19" s="1712" t="s">
        <v>3656</v>
      </c>
      <c r="B19" s="1713"/>
      <c r="C19" s="1713"/>
      <c r="D19" s="1713"/>
      <c r="E19" s="1713"/>
      <c r="F19" s="1713"/>
      <c r="G19" s="1713"/>
      <c r="H19" s="1713"/>
      <c r="I19" s="1714"/>
      <c r="J19" s="407">
        <f>+J17+J18</f>
        <v>66000</v>
      </c>
      <c r="K19" s="449"/>
      <c r="L19" s="449">
        <v>0</v>
      </c>
      <c r="M19" s="405">
        <f>SUM(M273:M273)</f>
        <v>0</v>
      </c>
      <c r="N19" s="407">
        <f ca="1">SUM(N19:N273)</f>
        <v>18193426442084.918</v>
      </c>
      <c r="O19" s="407">
        <f ca="1">SUM(O19:O273)</f>
        <v>2564105326490.834</v>
      </c>
      <c r="P19" s="565">
        <f>SUM(P273:P273)</f>
        <v>0</v>
      </c>
      <c r="Q19" s="407">
        <f>SUM(Q273:Q273)</f>
        <v>0</v>
      </c>
      <c r="R19" s="566">
        <f ca="1">SUM(R19:R273)</f>
        <v>1690900993027.8706</v>
      </c>
      <c r="S19" s="407">
        <f ca="1">SUM(S19:S273)</f>
        <v>206292962852158.37</v>
      </c>
      <c r="T19" s="452"/>
      <c r="U19" s="461"/>
      <c r="V19" s="720"/>
      <c r="W19" s="463"/>
      <c r="X19" s="455"/>
      <c r="Y19" s="428"/>
      <c r="Z19" s="456"/>
      <c r="AA19" s="402"/>
      <c r="AB19" s="402"/>
      <c r="AC19" s="449"/>
      <c r="AD19" s="428"/>
      <c r="AE19" s="428"/>
      <c r="AF19" s="402"/>
      <c r="AG19" s="449"/>
      <c r="AH19" s="402"/>
      <c r="AI19" s="457"/>
      <c r="AK19" s="996">
        <f>SUM(AK17:AK18)</f>
        <v>28050</v>
      </c>
    </row>
    <row r="20" spans="1:41" ht="15" customHeight="1" x14ac:dyDescent="0.25">
      <c r="A20" s="1715" t="s">
        <v>3659</v>
      </c>
      <c r="B20" s="1716"/>
      <c r="C20" s="1716"/>
      <c r="D20" s="1716"/>
      <c r="E20" s="1716"/>
      <c r="F20" s="1716"/>
      <c r="G20" s="1716"/>
      <c r="H20" s="1716"/>
      <c r="I20" s="1717"/>
      <c r="J20" s="407"/>
      <c r="K20" s="449"/>
      <c r="L20" s="449"/>
      <c r="M20" s="405"/>
      <c r="N20" s="565"/>
      <c r="O20" s="565"/>
      <c r="P20" s="565"/>
      <c r="Q20" s="407"/>
      <c r="R20" s="566"/>
      <c r="S20" s="407"/>
      <c r="T20" s="452"/>
      <c r="U20" s="474"/>
      <c r="V20" s="720"/>
      <c r="W20" s="463"/>
      <c r="X20" s="455"/>
      <c r="Y20" s="428"/>
      <c r="Z20" s="456"/>
      <c r="AA20" s="402"/>
      <c r="AB20" s="402"/>
      <c r="AC20" s="449"/>
      <c r="AD20" s="428"/>
      <c r="AE20" s="428"/>
      <c r="AF20" s="402"/>
      <c r="AG20" s="449"/>
      <c r="AH20" s="402"/>
      <c r="AI20" s="457"/>
    </row>
    <row r="21" spans="1:41" ht="15" customHeight="1" x14ac:dyDescent="0.25">
      <c r="A21" s="443">
        <v>7</v>
      </c>
      <c r="B21" s="444" t="s">
        <v>1615</v>
      </c>
      <c r="C21" s="444" t="s">
        <v>3764</v>
      </c>
      <c r="D21" s="445">
        <v>23481</v>
      </c>
      <c r="E21" s="446">
        <v>41897</v>
      </c>
      <c r="F21" s="443">
        <f>DATEDIF(D21,E21,"Y")</f>
        <v>50</v>
      </c>
      <c r="G21" s="429" t="s">
        <v>1616</v>
      </c>
      <c r="H21" s="473" t="s">
        <v>1574</v>
      </c>
      <c r="I21" s="428" t="s">
        <v>1617</v>
      </c>
      <c r="J21" s="449">
        <v>49500</v>
      </c>
      <c r="K21" s="449">
        <f>J21/100*7.09</f>
        <v>3509.5499999999997</v>
      </c>
      <c r="L21" s="449">
        <v>34580</v>
      </c>
      <c r="M21" s="402">
        <v>1987.15</v>
      </c>
      <c r="N21" s="450">
        <f>J21/100*3.04</f>
        <v>1504.8</v>
      </c>
      <c r="O21" s="450">
        <f>J21/100*2.87</f>
        <v>1420.65</v>
      </c>
      <c r="P21" s="450"/>
      <c r="Q21" s="449"/>
      <c r="R21" s="451">
        <f>M21+N21+O21+P21</f>
        <v>4912.6000000000004</v>
      </c>
      <c r="S21" s="449">
        <f>J21-R21</f>
        <v>44587.4</v>
      </c>
      <c r="T21" s="452">
        <v>100010330028774</v>
      </c>
      <c r="U21" s="478" t="s">
        <v>3024</v>
      </c>
      <c r="V21" s="720">
        <f>+S21</f>
        <v>44587.4</v>
      </c>
      <c r="W21" s="454" t="s">
        <v>3771</v>
      </c>
      <c r="X21" s="455"/>
      <c r="Y21" s="428">
        <v>0</v>
      </c>
      <c r="Z21" s="456">
        <v>0</v>
      </c>
      <c r="AA21" s="402">
        <f>N21+O21+P21</f>
        <v>2925.45</v>
      </c>
      <c r="AB21" s="402">
        <f>J21-AA21</f>
        <v>46574.55</v>
      </c>
      <c r="AC21" s="449">
        <v>33326.910000000003</v>
      </c>
      <c r="AD21" s="449">
        <f>+AB21-AC21</f>
        <v>13247.64</v>
      </c>
      <c r="AE21" s="470">
        <v>0.15</v>
      </c>
      <c r="AF21" s="402">
        <f>AD21*15%</f>
        <v>1987.1459999999997</v>
      </c>
      <c r="AG21" s="449"/>
      <c r="AH21" s="402">
        <f>AF21+AG21</f>
        <v>1987.1459999999997</v>
      </c>
      <c r="AI21" s="457">
        <f>AH21-M21</f>
        <v>-4.0000000003601599E-3</v>
      </c>
      <c r="AK21" s="991">
        <f>+J21*30%</f>
        <v>14850</v>
      </c>
    </row>
    <row r="22" spans="1:41" s="459" customFormat="1" ht="15" customHeight="1" x14ac:dyDescent="0.25">
      <c r="A22" s="444">
        <v>8</v>
      </c>
      <c r="B22" s="443" t="s">
        <v>1618</v>
      </c>
      <c r="C22" s="443" t="s">
        <v>3763</v>
      </c>
      <c r="D22" s="446">
        <v>33033</v>
      </c>
      <c r="E22" s="446">
        <v>41897</v>
      </c>
      <c r="F22" s="443">
        <f>DATEDIF(D22,E22,"Y")</f>
        <v>24</v>
      </c>
      <c r="G22" s="428" t="s">
        <v>1619</v>
      </c>
      <c r="H22" s="473" t="s">
        <v>1574</v>
      </c>
      <c r="I22" s="428" t="s">
        <v>1620</v>
      </c>
      <c r="J22" s="449">
        <v>22000</v>
      </c>
      <c r="K22" s="449">
        <f>J22/100*7.09</f>
        <v>1559.8</v>
      </c>
      <c r="L22" s="449">
        <f>J22</f>
        <v>22000</v>
      </c>
      <c r="M22" s="402"/>
      <c r="N22" s="450">
        <f>J22/100*3.04</f>
        <v>668.8</v>
      </c>
      <c r="O22" s="450">
        <f>J22/100*2.87</f>
        <v>631.4</v>
      </c>
      <c r="P22" s="450"/>
      <c r="Q22" s="481"/>
      <c r="R22" s="451">
        <f>M22+N22+O22+P22</f>
        <v>1300.1999999999998</v>
      </c>
      <c r="S22" s="449">
        <f>J22-R22</f>
        <v>20699.8</v>
      </c>
      <c r="T22" s="452">
        <v>100010330028774</v>
      </c>
      <c r="U22" s="487" t="s">
        <v>3025</v>
      </c>
      <c r="V22" s="720">
        <f>+S22</f>
        <v>20699.8</v>
      </c>
      <c r="W22" s="463">
        <v>22301199604</v>
      </c>
      <c r="X22" s="455"/>
      <c r="Y22" s="428">
        <v>0</v>
      </c>
      <c r="Z22" s="456">
        <v>0</v>
      </c>
      <c r="AA22" s="402">
        <f>N22+O22+P22</f>
        <v>1300.1999999999998</v>
      </c>
      <c r="AB22" s="402">
        <f>J22-AA22</f>
        <v>20699.8</v>
      </c>
      <c r="AC22" s="449"/>
      <c r="AD22" s="449"/>
      <c r="AE22" s="428"/>
      <c r="AF22" s="402">
        <f>AD22*15%</f>
        <v>0</v>
      </c>
      <c r="AG22" s="449"/>
      <c r="AH22" s="402">
        <f>AF22+AG22</f>
        <v>0</v>
      </c>
      <c r="AI22" s="457">
        <f>AH22-M22</f>
        <v>0</v>
      </c>
      <c r="AK22" s="990">
        <f>+J22*60%</f>
        <v>13200</v>
      </c>
      <c r="AL22" s="538"/>
      <c r="AM22" s="538"/>
      <c r="AN22" s="538"/>
      <c r="AO22" s="538"/>
    </row>
    <row r="23" spans="1:41" s="459" customFormat="1" ht="15" customHeight="1" x14ac:dyDescent="0.25">
      <c r="A23" s="443">
        <v>9</v>
      </c>
      <c r="B23" s="443" t="s">
        <v>1621</v>
      </c>
      <c r="C23" s="443" t="s">
        <v>3764</v>
      </c>
      <c r="D23" s="446">
        <v>28689</v>
      </c>
      <c r="E23" s="446">
        <v>41897</v>
      </c>
      <c r="F23" s="443">
        <f>DATEDIF(D23,E23,"Y")</f>
        <v>36</v>
      </c>
      <c r="G23" s="428" t="s">
        <v>1622</v>
      </c>
      <c r="H23" s="473" t="s">
        <v>1574</v>
      </c>
      <c r="I23" s="428" t="s">
        <v>1623</v>
      </c>
      <c r="J23" s="449">
        <v>33000</v>
      </c>
      <c r="K23" s="449">
        <f>J23/100*7.09</f>
        <v>2339.6999999999998</v>
      </c>
      <c r="L23" s="449">
        <f>J23</f>
        <v>33000</v>
      </c>
      <c r="M23" s="402"/>
      <c r="N23" s="450">
        <f>J23/100*3.04</f>
        <v>1003.2</v>
      </c>
      <c r="O23" s="450">
        <f>J23/100*2.87</f>
        <v>947.1</v>
      </c>
      <c r="P23" s="450">
        <v>844.89</v>
      </c>
      <c r="Q23" s="481"/>
      <c r="R23" s="451">
        <f>M23+N23+O23+P23</f>
        <v>2795.19</v>
      </c>
      <c r="S23" s="449">
        <f>J23-R23</f>
        <v>30204.81</v>
      </c>
      <c r="T23" s="452">
        <v>100010330028774</v>
      </c>
      <c r="U23" s="485" t="s">
        <v>3026</v>
      </c>
      <c r="V23" s="720">
        <f>+S23</f>
        <v>30204.81</v>
      </c>
      <c r="W23" s="463" t="s">
        <v>3772</v>
      </c>
      <c r="X23" s="455"/>
      <c r="Y23" s="428">
        <v>0</v>
      </c>
      <c r="Z23" s="456">
        <v>0</v>
      </c>
      <c r="AA23" s="402">
        <f>N23+O23+P23</f>
        <v>2795.19</v>
      </c>
      <c r="AB23" s="402">
        <f>J23-AA23</f>
        <v>30204.81</v>
      </c>
      <c r="AC23" s="449"/>
      <c r="AD23" s="449"/>
      <c r="AE23" s="428"/>
      <c r="AF23" s="402">
        <f>AD23*15%</f>
        <v>0</v>
      </c>
      <c r="AG23" s="449"/>
      <c r="AH23" s="402">
        <f>AF23+AG23</f>
        <v>0</v>
      </c>
      <c r="AI23" s="457">
        <f>AH23-M23</f>
        <v>0</v>
      </c>
      <c r="AK23" s="990">
        <f>+J23*60%</f>
        <v>19800</v>
      </c>
      <c r="AL23" s="538"/>
      <c r="AM23" s="538"/>
      <c r="AN23" s="538"/>
      <c r="AO23" s="538"/>
    </row>
    <row r="24" spans="1:41" s="459" customFormat="1" ht="15" customHeight="1" x14ac:dyDescent="0.25">
      <c r="A24" s="1712" t="s">
        <v>3656</v>
      </c>
      <c r="B24" s="1713"/>
      <c r="C24" s="1713"/>
      <c r="D24" s="1713"/>
      <c r="E24" s="1713"/>
      <c r="F24" s="1713"/>
      <c r="G24" s="1713"/>
      <c r="H24" s="1713"/>
      <c r="I24" s="1714"/>
      <c r="J24" s="407">
        <f>+J21+J22+J23</f>
        <v>104500</v>
      </c>
      <c r="K24" s="449"/>
      <c r="L24" s="449">
        <v>0</v>
      </c>
      <c r="M24" s="405">
        <f t="shared" ref="M24:S24" si="0">SUM(M21:M23)</f>
        <v>1987.15</v>
      </c>
      <c r="N24" s="407">
        <f t="shared" si="0"/>
        <v>3176.8</v>
      </c>
      <c r="O24" s="407">
        <f t="shared" si="0"/>
        <v>2999.15</v>
      </c>
      <c r="P24" s="565">
        <f t="shared" si="0"/>
        <v>844.89</v>
      </c>
      <c r="Q24" s="407">
        <f t="shared" si="0"/>
        <v>0</v>
      </c>
      <c r="R24" s="566">
        <f t="shared" si="0"/>
        <v>9007.99</v>
      </c>
      <c r="S24" s="407">
        <f t="shared" si="0"/>
        <v>95492.01</v>
      </c>
      <c r="T24" s="452"/>
      <c r="U24" s="485"/>
      <c r="V24" s="720"/>
      <c r="W24" s="463"/>
      <c r="X24" s="455"/>
      <c r="Y24" s="428"/>
      <c r="Z24" s="456"/>
      <c r="AA24" s="402"/>
      <c r="AB24" s="402"/>
      <c r="AC24" s="449"/>
      <c r="AD24" s="449">
        <f>+AB24-AC24</f>
        <v>0</v>
      </c>
      <c r="AE24" s="428"/>
      <c r="AF24" s="402"/>
      <c r="AG24" s="449"/>
      <c r="AH24" s="402"/>
      <c r="AI24" s="457"/>
      <c r="AK24" s="997">
        <f>SUM(AK21:AK23)</f>
        <v>47850</v>
      </c>
      <c r="AL24" s="538"/>
      <c r="AM24" s="538"/>
      <c r="AN24" s="538"/>
      <c r="AO24" s="538"/>
    </row>
    <row r="25" spans="1:41" s="459" customFormat="1" ht="15" customHeight="1" x14ac:dyDescent="0.25">
      <c r="A25" s="1715" t="s">
        <v>3660</v>
      </c>
      <c r="B25" s="1716"/>
      <c r="C25" s="1716"/>
      <c r="D25" s="1716"/>
      <c r="E25" s="1716"/>
      <c r="F25" s="1716"/>
      <c r="G25" s="1716"/>
      <c r="H25" s="1716"/>
      <c r="I25" s="1717"/>
      <c r="J25" s="407"/>
      <c r="K25" s="449"/>
      <c r="L25" s="449"/>
      <c r="M25" s="405"/>
      <c r="N25" s="565"/>
      <c r="O25" s="565"/>
      <c r="P25" s="565"/>
      <c r="Q25" s="407"/>
      <c r="R25" s="566"/>
      <c r="S25" s="407"/>
      <c r="T25" s="452"/>
      <c r="U25" s="485"/>
      <c r="V25" s="720"/>
      <c r="W25" s="463"/>
      <c r="X25" s="455"/>
      <c r="Y25" s="428"/>
      <c r="Z25" s="456"/>
      <c r="AA25" s="402"/>
      <c r="AB25" s="402"/>
      <c r="AC25" s="449"/>
      <c r="AD25" s="449"/>
      <c r="AE25" s="428"/>
      <c r="AF25" s="402"/>
      <c r="AG25" s="449"/>
      <c r="AH25" s="402"/>
      <c r="AI25" s="457"/>
      <c r="AK25" s="991"/>
      <c r="AL25" s="538"/>
      <c r="AM25" s="538"/>
      <c r="AN25" s="538"/>
      <c r="AO25" s="538"/>
    </row>
    <row r="26" spans="1:41" s="459" customFormat="1" ht="15" customHeight="1" x14ac:dyDescent="0.25">
      <c r="A26" s="444">
        <v>10</v>
      </c>
      <c r="B26" s="444" t="s">
        <v>1678</v>
      </c>
      <c r="C26" s="444" t="s">
        <v>3764</v>
      </c>
      <c r="D26" s="445">
        <v>25471</v>
      </c>
      <c r="E26" s="446">
        <v>41897</v>
      </c>
      <c r="F26" s="443">
        <f>DATEDIF(D26,E26,"Y")</f>
        <v>44</v>
      </c>
      <c r="G26" s="429" t="s">
        <v>1679</v>
      </c>
      <c r="H26" s="473" t="s">
        <v>1574</v>
      </c>
      <c r="I26" s="429" t="s">
        <v>3721</v>
      </c>
      <c r="J26" s="402">
        <v>49500</v>
      </c>
      <c r="K26" s="449">
        <f>J26/100*7.09</f>
        <v>3509.5499999999997</v>
      </c>
      <c r="L26" s="449">
        <v>34580</v>
      </c>
      <c r="M26" s="402">
        <v>1987.15</v>
      </c>
      <c r="N26" s="450">
        <f>J26/100*3.04</f>
        <v>1504.8</v>
      </c>
      <c r="O26" s="450">
        <f>J26/100*2.87</f>
        <v>1420.65</v>
      </c>
      <c r="P26" s="450"/>
      <c r="Q26" s="481"/>
      <c r="R26" s="451">
        <f>M26+N26+O26+P26</f>
        <v>4912.6000000000004</v>
      </c>
      <c r="S26" s="449">
        <f>J26-R26</f>
        <v>44587.4</v>
      </c>
      <c r="T26" s="452">
        <v>100010330028774</v>
      </c>
      <c r="U26" s="461" t="s">
        <v>3027</v>
      </c>
      <c r="V26" s="720">
        <f>+S26</f>
        <v>44587.4</v>
      </c>
      <c r="W26" s="454" t="s">
        <v>3774</v>
      </c>
      <c r="X26" s="455"/>
      <c r="Y26" s="428">
        <v>0</v>
      </c>
      <c r="Z26" s="456">
        <v>0</v>
      </c>
      <c r="AA26" s="402">
        <f>N26+O26+P26</f>
        <v>2925.45</v>
      </c>
      <c r="AB26" s="402">
        <f>J26-AA26</f>
        <v>46574.55</v>
      </c>
      <c r="AC26" s="449">
        <v>33326.910000000003</v>
      </c>
      <c r="AD26" s="449">
        <f>+AB26-AC26</f>
        <v>13247.64</v>
      </c>
      <c r="AE26" s="462">
        <v>0.15</v>
      </c>
      <c r="AF26" s="402">
        <f>AD26*15%</f>
        <v>1987.1459999999997</v>
      </c>
      <c r="AG26" s="449"/>
      <c r="AH26" s="402">
        <f>AF26+AG26</f>
        <v>1987.1459999999997</v>
      </c>
      <c r="AI26" s="457">
        <f>AH26-M26</f>
        <v>-4.0000000003601599E-3</v>
      </c>
      <c r="AK26" s="991">
        <f>+J26*30%</f>
        <v>14850</v>
      </c>
      <c r="AL26" s="538"/>
      <c r="AM26" s="538"/>
      <c r="AN26" s="538"/>
      <c r="AO26" s="538"/>
    </row>
    <row r="27" spans="1:41" s="459" customFormat="1" ht="15" customHeight="1" x14ac:dyDescent="0.25">
      <c r="A27" s="443">
        <v>11</v>
      </c>
      <c r="B27" s="443" t="s">
        <v>1680</v>
      </c>
      <c r="C27" s="443" t="s">
        <v>3763</v>
      </c>
      <c r="D27" s="446">
        <v>25517</v>
      </c>
      <c r="E27" s="446">
        <v>41897</v>
      </c>
      <c r="F27" s="443">
        <f>DATEDIF(D27,E27,"Y")</f>
        <v>44</v>
      </c>
      <c r="G27" s="429" t="s">
        <v>1681</v>
      </c>
      <c r="H27" s="473" t="s">
        <v>1574</v>
      </c>
      <c r="I27" s="429" t="s">
        <v>1682</v>
      </c>
      <c r="J27" s="402">
        <v>27500</v>
      </c>
      <c r="K27" s="449">
        <f>J27/100*7.09</f>
        <v>1949.75</v>
      </c>
      <c r="L27" s="449">
        <f>J27</f>
        <v>27500</v>
      </c>
      <c r="M27" s="402"/>
      <c r="N27" s="450">
        <f>J27/100*3.04</f>
        <v>836</v>
      </c>
      <c r="O27" s="450">
        <f>J27/100*2.87</f>
        <v>789.25</v>
      </c>
      <c r="P27" s="450">
        <v>0</v>
      </c>
      <c r="Q27" s="481"/>
      <c r="R27" s="451">
        <f>M27+N27+O27+P27</f>
        <v>1625.25</v>
      </c>
      <c r="S27" s="449">
        <f>J27-R27</f>
        <v>25874.75</v>
      </c>
      <c r="T27" s="452">
        <v>100010330028774</v>
      </c>
      <c r="U27" s="461" t="s">
        <v>3028</v>
      </c>
      <c r="V27" s="720">
        <f>+S27</f>
        <v>25874.75</v>
      </c>
      <c r="W27" s="463" t="s">
        <v>3773</v>
      </c>
      <c r="X27" s="455"/>
      <c r="Y27" s="428">
        <v>0</v>
      </c>
      <c r="Z27" s="456">
        <v>0</v>
      </c>
      <c r="AA27" s="402">
        <f>N27+O27+P27</f>
        <v>1625.25</v>
      </c>
      <c r="AB27" s="402">
        <f>J27-AA27</f>
        <v>25874.75</v>
      </c>
      <c r="AC27" s="449"/>
      <c r="AD27" s="428"/>
      <c r="AE27" s="428"/>
      <c r="AF27" s="402">
        <f>AD27*15%</f>
        <v>0</v>
      </c>
      <c r="AG27" s="449"/>
      <c r="AH27" s="402">
        <f>AF27+AG27</f>
        <v>0</v>
      </c>
      <c r="AI27" s="457">
        <f>AH27-M27</f>
        <v>0</v>
      </c>
      <c r="AK27" s="990">
        <f>+J27*60%</f>
        <v>16500</v>
      </c>
      <c r="AL27" s="538"/>
      <c r="AM27" s="538"/>
      <c r="AN27" s="538"/>
      <c r="AO27" s="538"/>
    </row>
    <row r="28" spans="1:41" ht="15" customHeight="1" x14ac:dyDescent="0.25">
      <c r="A28" s="443">
        <v>12</v>
      </c>
      <c r="B28" s="444" t="s">
        <v>1686</v>
      </c>
      <c r="C28" s="444" t="s">
        <v>3763</v>
      </c>
      <c r="D28" s="445">
        <v>29460</v>
      </c>
      <c r="E28" s="446">
        <v>41897</v>
      </c>
      <c r="F28" s="443">
        <f>DATEDIF(D28,E28,"Y")</f>
        <v>34</v>
      </c>
      <c r="G28" s="429" t="s">
        <v>1687</v>
      </c>
      <c r="H28" s="473" t="s">
        <v>1574</v>
      </c>
      <c r="I28" s="428" t="s">
        <v>4910</v>
      </c>
      <c r="J28" s="402">
        <v>22000</v>
      </c>
      <c r="K28" s="449">
        <f>J28/100*7.09</f>
        <v>1559.8</v>
      </c>
      <c r="L28" s="449">
        <f>J28</f>
        <v>22000</v>
      </c>
      <c r="M28" s="402"/>
      <c r="N28" s="467">
        <f>J28/100*3.04</f>
        <v>668.8</v>
      </c>
      <c r="O28" s="467">
        <f>J28/100*2.87</f>
        <v>631.4</v>
      </c>
      <c r="P28" s="467"/>
      <c r="Q28" s="449"/>
      <c r="R28" s="451">
        <f>M28+N28+O28+P28</f>
        <v>1300.1999999999998</v>
      </c>
      <c r="S28" s="402">
        <f>J28-R28</f>
        <v>20699.8</v>
      </c>
      <c r="T28" s="452">
        <v>100010330028774</v>
      </c>
      <c r="U28" s="601" t="s">
        <v>3016</v>
      </c>
      <c r="V28" s="720">
        <f>+S28</f>
        <v>20699.8</v>
      </c>
      <c r="W28" s="454" t="s">
        <v>3778</v>
      </c>
      <c r="X28" s="455"/>
      <c r="Y28" s="428">
        <v>0</v>
      </c>
      <c r="Z28" s="456">
        <v>0</v>
      </c>
      <c r="AA28" s="402">
        <f>N28+O28+P28</f>
        <v>1300.1999999999998</v>
      </c>
      <c r="AB28" s="402">
        <f>J28-AA28</f>
        <v>20699.8</v>
      </c>
      <c r="AC28" s="449"/>
      <c r="AD28" s="449"/>
      <c r="AE28" s="428"/>
      <c r="AF28" s="402">
        <f>AD28*15%</f>
        <v>0</v>
      </c>
      <c r="AG28" s="449"/>
      <c r="AH28" s="402">
        <f>AF28+AG28</f>
        <v>0</v>
      </c>
      <c r="AI28" s="457">
        <f>AH28-M28</f>
        <v>0</v>
      </c>
      <c r="AK28" s="990">
        <f>+J28*60%</f>
        <v>13200</v>
      </c>
    </row>
    <row r="29" spans="1:41" s="459" customFormat="1" ht="15" customHeight="1" x14ac:dyDescent="0.25">
      <c r="A29" s="1712" t="s">
        <v>3656</v>
      </c>
      <c r="B29" s="1713"/>
      <c r="C29" s="1713"/>
      <c r="D29" s="1713"/>
      <c r="E29" s="1713"/>
      <c r="F29" s="1713"/>
      <c r="G29" s="1713"/>
      <c r="H29" s="1713"/>
      <c r="I29" s="1714"/>
      <c r="J29" s="405">
        <f>+J26+J27+J9</f>
        <v>99000</v>
      </c>
      <c r="K29" s="405"/>
      <c r="L29" s="405"/>
      <c r="M29" s="405">
        <f t="shared" ref="M29:S29" si="1">SUM(M26:M27)</f>
        <v>1987.15</v>
      </c>
      <c r="N29" s="405">
        <f t="shared" si="1"/>
        <v>2340.8000000000002</v>
      </c>
      <c r="O29" s="405">
        <f t="shared" si="1"/>
        <v>2209.9</v>
      </c>
      <c r="P29" s="405">
        <f t="shared" si="1"/>
        <v>0</v>
      </c>
      <c r="Q29" s="405">
        <f t="shared" si="1"/>
        <v>0</v>
      </c>
      <c r="R29" s="405">
        <f t="shared" si="1"/>
        <v>6537.85</v>
      </c>
      <c r="S29" s="405">
        <f t="shared" si="1"/>
        <v>70462.149999999994</v>
      </c>
      <c r="T29" s="452"/>
      <c r="U29" s="485"/>
      <c r="V29" s="720"/>
      <c r="W29" s="463"/>
      <c r="X29" s="455"/>
      <c r="Y29" s="428"/>
      <c r="Z29" s="456"/>
      <c r="AA29" s="402"/>
      <c r="AB29" s="402"/>
      <c r="AC29" s="449"/>
      <c r="AD29" s="428"/>
      <c r="AE29" s="428"/>
      <c r="AF29" s="402"/>
      <c r="AG29" s="449"/>
      <c r="AH29" s="402"/>
      <c r="AI29" s="457"/>
      <c r="AK29" s="997">
        <f>SUM(AK26:AK28)</f>
        <v>44550</v>
      </c>
      <c r="AL29" s="538"/>
      <c r="AM29" s="538"/>
      <c r="AN29" s="538"/>
      <c r="AO29" s="538"/>
    </row>
    <row r="30" spans="1:41" ht="15" customHeight="1" x14ac:dyDescent="0.25">
      <c r="A30" s="1715" t="s">
        <v>3657</v>
      </c>
      <c r="B30" s="1716"/>
      <c r="C30" s="1716"/>
      <c r="D30" s="1716"/>
      <c r="E30" s="1716"/>
      <c r="F30" s="1716"/>
      <c r="G30" s="1716"/>
      <c r="H30" s="1716"/>
      <c r="I30" s="1717"/>
      <c r="J30" s="405"/>
      <c r="K30" s="449"/>
      <c r="L30" s="449"/>
      <c r="M30" s="405"/>
      <c r="N30" s="562"/>
      <c r="O30" s="562"/>
      <c r="P30" s="562"/>
      <c r="Q30" s="405"/>
      <c r="R30" s="563"/>
      <c r="S30" s="405"/>
      <c r="T30" s="594"/>
      <c r="U30" s="594"/>
      <c r="V30" s="720"/>
      <c r="W30" s="454"/>
      <c r="X30" s="591"/>
      <c r="Y30" s="428"/>
      <c r="Z30" s="456"/>
      <c r="AA30" s="402"/>
      <c r="AB30" s="402"/>
      <c r="AC30" s="449"/>
      <c r="AD30" s="428"/>
      <c r="AE30" s="428"/>
      <c r="AF30" s="402"/>
      <c r="AG30" s="449"/>
      <c r="AH30" s="402"/>
      <c r="AI30" s="457"/>
    </row>
    <row r="31" spans="1:41" x14ac:dyDescent="0.25">
      <c r="A31" s="444">
        <v>13</v>
      </c>
      <c r="B31" s="443" t="s">
        <v>1582</v>
      </c>
      <c r="C31" s="443" t="s">
        <v>3763</v>
      </c>
      <c r="D31" s="446">
        <v>28107</v>
      </c>
      <c r="E31" s="446">
        <v>41897</v>
      </c>
      <c r="F31" s="443">
        <f>DATEDIF(D31,E31,"Y")</f>
        <v>37</v>
      </c>
      <c r="G31" s="428" t="s">
        <v>1583</v>
      </c>
      <c r="H31" s="473" t="s">
        <v>1574</v>
      </c>
      <c r="I31" s="428" t="s">
        <v>4874</v>
      </c>
      <c r="J31" s="449">
        <v>38000</v>
      </c>
      <c r="AK31" s="990">
        <f>+J31*60%</f>
        <v>22800</v>
      </c>
    </row>
    <row r="32" spans="1:41" ht="15" customHeight="1" x14ac:dyDescent="0.25">
      <c r="A32" s="443">
        <v>14</v>
      </c>
      <c r="B32" s="443" t="s">
        <v>2659</v>
      </c>
      <c r="C32" s="443" t="s">
        <v>3763</v>
      </c>
      <c r="D32" s="446">
        <v>32011</v>
      </c>
      <c r="E32" s="446">
        <v>41897</v>
      </c>
      <c r="F32" s="443">
        <f>DATEDIF(D32,E32,"Y")</f>
        <v>27</v>
      </c>
      <c r="G32" s="428" t="s">
        <v>2660</v>
      </c>
      <c r="H32" s="473" t="s">
        <v>1574</v>
      </c>
      <c r="I32" s="428" t="s">
        <v>3693</v>
      </c>
      <c r="J32" s="449">
        <v>22000</v>
      </c>
      <c r="K32" s="449">
        <f>J31/100*7.09</f>
        <v>2694.2</v>
      </c>
      <c r="L32" s="449">
        <f>J31</f>
        <v>38000</v>
      </c>
      <c r="M32" s="402"/>
      <c r="N32" s="450">
        <f>J31/100*3.04</f>
        <v>1155.2</v>
      </c>
      <c r="O32" s="450">
        <f>J31/100*2.87</f>
        <v>1090.6000000000001</v>
      </c>
      <c r="P32" s="450"/>
      <c r="Q32" s="449"/>
      <c r="R32" s="451">
        <f t="shared" ref="R32:R39" si="2">M32+N32+O32+P32</f>
        <v>2245.8000000000002</v>
      </c>
      <c r="S32" s="449">
        <f>J31-R32</f>
        <v>35754.199999999997</v>
      </c>
      <c r="T32" s="452">
        <v>100010330028774</v>
      </c>
      <c r="U32" s="461">
        <v>200010330639183</v>
      </c>
      <c r="V32" s="720">
        <f t="shared" ref="V32:V39" si="3">+S32</f>
        <v>35754.199999999997</v>
      </c>
      <c r="W32" s="463" t="s">
        <v>3777</v>
      </c>
      <c r="X32" s="455"/>
      <c r="Y32" s="428">
        <v>0</v>
      </c>
      <c r="Z32" s="456">
        <v>0</v>
      </c>
      <c r="AA32" s="402">
        <f t="shared" ref="AA32:AA39" si="4">N32+O32+P32</f>
        <v>2245.8000000000002</v>
      </c>
      <c r="AB32" s="402">
        <f>J31-AA32</f>
        <v>35754.199999999997</v>
      </c>
      <c r="AC32" s="449"/>
      <c r="AD32" s="449"/>
      <c r="AE32" s="428"/>
      <c r="AF32" s="402">
        <f t="shared" ref="AF32:AF39" si="5">AD32*15%</f>
        <v>0</v>
      </c>
      <c r="AG32" s="449"/>
      <c r="AH32" s="402">
        <f t="shared" ref="AH32:AH39" si="6">AF32+AG32</f>
        <v>0</v>
      </c>
      <c r="AI32" s="457">
        <f>AH32-M32</f>
        <v>0</v>
      </c>
      <c r="AK32" s="990">
        <f>+J32*60%</f>
        <v>13200</v>
      </c>
    </row>
    <row r="33" spans="1:41" ht="15" customHeight="1" x14ac:dyDescent="0.25">
      <c r="A33" s="444">
        <v>15</v>
      </c>
      <c r="B33" s="553" t="s">
        <v>2221</v>
      </c>
      <c r="C33" s="553" t="s">
        <v>3763</v>
      </c>
      <c r="D33" s="554">
        <v>26993</v>
      </c>
      <c r="E33" s="446">
        <v>41897</v>
      </c>
      <c r="F33" s="443">
        <f>DATEDIF(D33,E33,"Y")</f>
        <v>40</v>
      </c>
      <c r="G33" s="555" t="s">
        <v>2222</v>
      </c>
      <c r="H33" s="473" t="s">
        <v>1574</v>
      </c>
      <c r="I33" s="555" t="s">
        <v>3726</v>
      </c>
      <c r="J33" s="524">
        <v>16500</v>
      </c>
      <c r="K33" s="449">
        <f>J32/100*7.09</f>
        <v>1559.8</v>
      </c>
      <c r="L33" s="449">
        <f>J32</f>
        <v>22000</v>
      </c>
      <c r="M33" s="402"/>
      <c r="N33" s="450">
        <f>J32/100*3.04</f>
        <v>668.8</v>
      </c>
      <c r="O33" s="450">
        <f>J32/100*2.87</f>
        <v>631.4</v>
      </c>
      <c r="P33" s="450"/>
      <c r="Q33" s="449"/>
      <c r="R33" s="451">
        <f t="shared" si="2"/>
        <v>1300.1999999999998</v>
      </c>
      <c r="S33" s="449">
        <f>J32-R33</f>
        <v>20699.8</v>
      </c>
      <c r="T33" s="452">
        <v>100010330028774</v>
      </c>
      <c r="U33" s="474">
        <v>200010330646451</v>
      </c>
      <c r="V33" s="720">
        <f t="shared" si="3"/>
        <v>20699.8</v>
      </c>
      <c r="W33" s="463" t="s">
        <v>3779</v>
      </c>
      <c r="X33" s="455"/>
      <c r="Y33" s="428">
        <v>0</v>
      </c>
      <c r="Z33" s="456">
        <v>0</v>
      </c>
      <c r="AA33" s="402">
        <f t="shared" si="4"/>
        <v>1300.1999999999998</v>
      </c>
      <c r="AB33" s="402">
        <f>J32-AA33</f>
        <v>20699.8</v>
      </c>
      <c r="AC33" s="449"/>
      <c r="AD33" s="428"/>
      <c r="AE33" s="428"/>
      <c r="AF33" s="402">
        <f t="shared" si="5"/>
        <v>0</v>
      </c>
      <c r="AG33" s="449"/>
      <c r="AH33" s="402">
        <f t="shared" si="6"/>
        <v>0</v>
      </c>
      <c r="AI33" s="457" t="e">
        <f>#REF!-#REF!</f>
        <v>#REF!</v>
      </c>
      <c r="AK33" s="992">
        <f>+J33*80%</f>
        <v>13200</v>
      </c>
    </row>
    <row r="34" spans="1:41" ht="15" customHeight="1" x14ac:dyDescent="0.25">
      <c r="A34" s="444">
        <v>17</v>
      </c>
      <c r="B34" s="553" t="s">
        <v>2219</v>
      </c>
      <c r="C34" s="553" t="s">
        <v>3763</v>
      </c>
      <c r="D34" s="554">
        <v>30699</v>
      </c>
      <c r="E34" s="446">
        <v>41897</v>
      </c>
      <c r="F34" s="443">
        <f>DATEDIF(D34,E34,"Y")</f>
        <v>30</v>
      </c>
      <c r="G34" s="555" t="s">
        <v>2220</v>
      </c>
      <c r="H34" s="473" t="s">
        <v>1574</v>
      </c>
      <c r="I34" s="555" t="s">
        <v>3726</v>
      </c>
      <c r="J34" s="524">
        <v>16500</v>
      </c>
      <c r="K34" s="449">
        <f>J40/100*7.09</f>
        <v>467.94</v>
      </c>
      <c r="L34" s="449">
        <f>J40</f>
        <v>6600</v>
      </c>
      <c r="M34" s="402"/>
      <c r="N34" s="450">
        <f>J40/100*3.04</f>
        <v>200.64000000000001</v>
      </c>
      <c r="O34" s="450">
        <f>J40/100*2.87</f>
        <v>189.42000000000002</v>
      </c>
      <c r="P34" s="450"/>
      <c r="Q34" s="449"/>
      <c r="R34" s="451">
        <f t="shared" si="2"/>
        <v>390.06000000000006</v>
      </c>
      <c r="S34" s="449">
        <f>J40-R34</f>
        <v>6209.94</v>
      </c>
      <c r="T34" s="452">
        <v>100010330028774</v>
      </c>
      <c r="U34" s="487" t="s">
        <v>3019</v>
      </c>
      <c r="V34" s="720">
        <f t="shared" si="3"/>
        <v>6209.94</v>
      </c>
      <c r="W34" s="557" t="s">
        <v>3782</v>
      </c>
      <c r="X34" s="455"/>
      <c r="Y34" s="428">
        <v>0</v>
      </c>
      <c r="Z34" s="456">
        <v>0</v>
      </c>
      <c r="AA34" s="402">
        <f t="shared" si="4"/>
        <v>390.06000000000006</v>
      </c>
      <c r="AB34" s="402">
        <f>J40-AA34</f>
        <v>6209.94</v>
      </c>
      <c r="AC34" s="449"/>
      <c r="AD34" s="428"/>
      <c r="AE34" s="428"/>
      <c r="AF34" s="402">
        <f t="shared" si="5"/>
        <v>0</v>
      </c>
      <c r="AG34" s="449"/>
      <c r="AH34" s="402">
        <f t="shared" si="6"/>
        <v>0</v>
      </c>
      <c r="AI34" s="457">
        <f t="shared" ref="AI34:AI39" si="7">AH34-M34</f>
        <v>0</v>
      </c>
      <c r="AK34" s="992">
        <f>+J34*80%</f>
        <v>13200</v>
      </c>
    </row>
    <row r="35" spans="1:41" s="459" customFormat="1" ht="15" customHeight="1" x14ac:dyDescent="0.25">
      <c r="A35" s="1712" t="s">
        <v>3656</v>
      </c>
      <c r="B35" s="1713"/>
      <c r="C35" s="1713"/>
      <c r="D35" s="1713"/>
      <c r="E35" s="1713"/>
      <c r="F35" s="1713"/>
      <c r="G35" s="1713"/>
      <c r="H35" s="1713"/>
      <c r="I35" s="1714"/>
      <c r="J35" s="405">
        <f>+J31+J32+J33+J34</f>
        <v>93000</v>
      </c>
      <c r="K35" s="405"/>
      <c r="L35" s="405"/>
      <c r="M35" s="405">
        <f t="shared" ref="M35:S35" si="8">SUM(M33:M34)</f>
        <v>0</v>
      </c>
      <c r="N35" s="405">
        <f t="shared" si="8"/>
        <v>869.43999999999994</v>
      </c>
      <c r="O35" s="405">
        <f t="shared" si="8"/>
        <v>820.81999999999994</v>
      </c>
      <c r="P35" s="405">
        <f t="shared" si="8"/>
        <v>0</v>
      </c>
      <c r="Q35" s="405">
        <f t="shared" si="8"/>
        <v>0</v>
      </c>
      <c r="R35" s="405">
        <f t="shared" si="8"/>
        <v>1690.2599999999998</v>
      </c>
      <c r="S35" s="405">
        <f t="shared" si="8"/>
        <v>26909.739999999998</v>
      </c>
      <c r="T35" s="452"/>
      <c r="U35" s="485"/>
      <c r="V35" s="720"/>
      <c r="W35" s="463"/>
      <c r="X35" s="455"/>
      <c r="Y35" s="428"/>
      <c r="Z35" s="456"/>
      <c r="AA35" s="402"/>
      <c r="AB35" s="402"/>
      <c r="AC35" s="449"/>
      <c r="AD35" s="428"/>
      <c r="AE35" s="428"/>
      <c r="AF35" s="402"/>
      <c r="AG35" s="449"/>
      <c r="AH35" s="402"/>
      <c r="AI35" s="457"/>
      <c r="AK35" s="997">
        <f>SUM(AK31:AK34)</f>
        <v>62400</v>
      </c>
      <c r="AL35" s="538"/>
      <c r="AM35" s="538"/>
      <c r="AN35" s="538"/>
      <c r="AO35" s="538"/>
    </row>
    <row r="36" spans="1:41" ht="15" customHeight="1" x14ac:dyDescent="0.25">
      <c r="A36" s="1715" t="s">
        <v>4877</v>
      </c>
      <c r="B36" s="1716"/>
      <c r="C36" s="1716"/>
      <c r="D36" s="1716"/>
      <c r="E36" s="1716"/>
      <c r="F36" s="1716"/>
      <c r="G36" s="1716"/>
      <c r="H36" s="1716"/>
      <c r="I36" s="1717"/>
      <c r="J36" s="405"/>
      <c r="K36" s="449"/>
      <c r="L36" s="449"/>
      <c r="M36" s="405"/>
      <c r="N36" s="562"/>
      <c r="O36" s="562"/>
      <c r="P36" s="562"/>
      <c r="Q36" s="405"/>
      <c r="R36" s="563"/>
      <c r="S36" s="405"/>
      <c r="T36" s="594"/>
      <c r="U36" s="594"/>
      <c r="V36" s="720"/>
      <c r="W36" s="454"/>
      <c r="X36" s="591"/>
      <c r="Y36" s="428"/>
      <c r="Z36" s="456"/>
      <c r="AA36" s="402"/>
      <c r="AB36" s="402"/>
      <c r="AC36" s="449"/>
      <c r="AD36" s="428"/>
      <c r="AE36" s="428"/>
      <c r="AF36" s="402"/>
      <c r="AG36" s="449"/>
      <c r="AH36" s="402"/>
      <c r="AI36" s="457"/>
    </row>
    <row r="37" spans="1:41" s="458" customFormat="1" ht="15" customHeight="1" x14ac:dyDescent="0.25">
      <c r="A37" s="443">
        <v>18</v>
      </c>
      <c r="B37" s="444" t="s">
        <v>1580</v>
      </c>
      <c r="C37" s="444" t="s">
        <v>3763</v>
      </c>
      <c r="D37" s="445">
        <v>26105</v>
      </c>
      <c r="E37" s="446">
        <v>41897</v>
      </c>
      <c r="F37" s="443">
        <f>DATEDIF(D37,E37,"Y")</f>
        <v>43</v>
      </c>
      <c r="G37" s="429" t="s">
        <v>1581</v>
      </c>
      <c r="H37" s="596" t="s">
        <v>1574</v>
      </c>
      <c r="I37" s="429" t="s">
        <v>4878</v>
      </c>
      <c r="J37" s="402">
        <v>41800</v>
      </c>
      <c r="K37" s="402">
        <f>J37/100*7.09</f>
        <v>2963.62</v>
      </c>
      <c r="L37" s="402">
        <v>34580</v>
      </c>
      <c r="M37" s="597">
        <v>900.41</v>
      </c>
      <c r="N37" s="467">
        <f>J37/100*3.04</f>
        <v>1270.72</v>
      </c>
      <c r="O37" s="467">
        <f>J37/100*2.87</f>
        <v>1199.6600000000001</v>
      </c>
      <c r="P37" s="598"/>
      <c r="Q37" s="598"/>
      <c r="R37" s="451">
        <f>M37+N37+O37+P37</f>
        <v>3370.79</v>
      </c>
      <c r="S37" s="449">
        <f>J37-R37</f>
        <v>38429.21</v>
      </c>
      <c r="T37" s="452">
        <v>100010330028774</v>
      </c>
      <c r="U37" s="599" t="s">
        <v>4220</v>
      </c>
      <c r="V37" s="720">
        <f>+S37</f>
        <v>38429.21</v>
      </c>
      <c r="W37" s="600" t="s">
        <v>4219</v>
      </c>
      <c r="AK37" s="998">
        <f>+J37*30%</f>
        <v>12540</v>
      </c>
      <c r="AL37" s="539"/>
      <c r="AM37" s="539"/>
      <c r="AN37" s="539"/>
      <c r="AO37" s="539"/>
    </row>
    <row r="38" spans="1:41" ht="15" customHeight="1" x14ac:dyDescent="0.25">
      <c r="A38" s="443">
        <v>19</v>
      </c>
      <c r="B38" s="553" t="s">
        <v>2223</v>
      </c>
      <c r="C38" s="553" t="s">
        <v>3763</v>
      </c>
      <c r="D38" s="554">
        <v>25963</v>
      </c>
      <c r="E38" s="446">
        <v>41897</v>
      </c>
      <c r="F38" s="443">
        <f>DATEDIF(D38,E38,"Y")</f>
        <v>43</v>
      </c>
      <c r="G38" s="555" t="s">
        <v>2224</v>
      </c>
      <c r="H38" s="473" t="s">
        <v>1574</v>
      </c>
      <c r="I38" s="555" t="s">
        <v>2216</v>
      </c>
      <c r="J38" s="524">
        <v>6600</v>
      </c>
      <c r="K38" s="449">
        <f>J38/100*7.09</f>
        <v>467.94</v>
      </c>
      <c r="L38" s="449">
        <f>J38</f>
        <v>6600</v>
      </c>
      <c r="M38" s="402"/>
      <c r="N38" s="450">
        <f>J38/100*3.04</f>
        <v>200.64000000000001</v>
      </c>
      <c r="O38" s="450">
        <f>J38/100*2.87</f>
        <v>189.42000000000002</v>
      </c>
      <c r="P38" s="450"/>
      <c r="Q38" s="449"/>
      <c r="R38" s="451">
        <f t="shared" si="2"/>
        <v>390.06000000000006</v>
      </c>
      <c r="S38" s="449">
        <f>J38-R38</f>
        <v>6209.94</v>
      </c>
      <c r="T38" s="452">
        <v>100010330028774</v>
      </c>
      <c r="U38" s="487" t="s">
        <v>3021</v>
      </c>
      <c r="V38" s="720">
        <f t="shared" si="3"/>
        <v>6209.94</v>
      </c>
      <c r="W38" s="557" t="s">
        <v>3783</v>
      </c>
      <c r="X38" s="455"/>
      <c r="Y38" s="428">
        <v>0</v>
      </c>
      <c r="Z38" s="456">
        <v>0</v>
      </c>
      <c r="AA38" s="402">
        <f t="shared" si="4"/>
        <v>390.06000000000006</v>
      </c>
      <c r="AB38" s="402">
        <f>J38-AA38</f>
        <v>6209.94</v>
      </c>
      <c r="AC38" s="449"/>
      <c r="AD38" s="428"/>
      <c r="AE38" s="428"/>
      <c r="AF38" s="402">
        <f t="shared" si="5"/>
        <v>0</v>
      </c>
      <c r="AG38" s="449"/>
      <c r="AH38" s="402">
        <f t="shared" si="6"/>
        <v>0</v>
      </c>
      <c r="AI38" s="457">
        <f t="shared" si="7"/>
        <v>0</v>
      </c>
      <c r="AK38" s="990">
        <f>+J38*80%</f>
        <v>5280</v>
      </c>
    </row>
    <row r="39" spans="1:41" ht="15" customHeight="1" x14ac:dyDescent="0.25">
      <c r="A39" s="443">
        <v>20</v>
      </c>
      <c r="B39" s="553" t="s">
        <v>2225</v>
      </c>
      <c r="C39" s="553" t="s">
        <v>3763</v>
      </c>
      <c r="D39" s="554">
        <v>27671</v>
      </c>
      <c r="E39" s="446">
        <v>41897</v>
      </c>
      <c r="F39" s="443">
        <f>DATEDIF(D39,E39,"Y")</f>
        <v>38</v>
      </c>
      <c r="G39" s="555" t="s">
        <v>2226</v>
      </c>
      <c r="H39" s="473" t="s">
        <v>1574</v>
      </c>
      <c r="I39" s="555" t="s">
        <v>2216</v>
      </c>
      <c r="J39" s="524">
        <v>6600</v>
      </c>
      <c r="K39" s="449">
        <f>J39/100*7.09</f>
        <v>467.94</v>
      </c>
      <c r="L39" s="449">
        <f>J39</f>
        <v>6600</v>
      </c>
      <c r="M39" s="402"/>
      <c r="N39" s="450">
        <f>J39/100*3.04</f>
        <v>200.64000000000001</v>
      </c>
      <c r="O39" s="450">
        <f>J39/100*2.87</f>
        <v>189.42000000000002</v>
      </c>
      <c r="P39" s="450"/>
      <c r="Q39" s="449"/>
      <c r="R39" s="451">
        <f t="shared" si="2"/>
        <v>390.06000000000006</v>
      </c>
      <c r="S39" s="449">
        <f>J39-R39</f>
        <v>6209.94</v>
      </c>
      <c r="T39" s="452">
        <v>100010330028774</v>
      </c>
      <c r="U39" s="487" t="s">
        <v>3022</v>
      </c>
      <c r="V39" s="720">
        <f t="shared" si="3"/>
        <v>6209.94</v>
      </c>
      <c r="W39" s="557" t="s">
        <v>3784</v>
      </c>
      <c r="X39" s="455"/>
      <c r="Y39" s="428">
        <v>0</v>
      </c>
      <c r="Z39" s="456">
        <v>0</v>
      </c>
      <c r="AA39" s="402">
        <f t="shared" si="4"/>
        <v>390.06000000000006</v>
      </c>
      <c r="AB39" s="402">
        <f>J39-AA39</f>
        <v>6209.94</v>
      </c>
      <c r="AC39" s="449"/>
      <c r="AD39" s="428"/>
      <c r="AE39" s="428"/>
      <c r="AF39" s="402">
        <f t="shared" si="5"/>
        <v>0</v>
      </c>
      <c r="AG39" s="449"/>
      <c r="AH39" s="402">
        <f t="shared" si="6"/>
        <v>0</v>
      </c>
      <c r="AI39" s="457">
        <f t="shared" si="7"/>
        <v>0</v>
      </c>
      <c r="AK39" s="990">
        <f>+J39*80%</f>
        <v>5280</v>
      </c>
    </row>
    <row r="40" spans="1:41" ht="15" customHeight="1" x14ac:dyDescent="0.25">
      <c r="A40" s="443">
        <v>21</v>
      </c>
      <c r="B40" s="553" t="s">
        <v>2217</v>
      </c>
      <c r="C40" s="553" t="s">
        <v>3763</v>
      </c>
      <c r="D40" s="554">
        <v>25209</v>
      </c>
      <c r="E40" s="446">
        <v>41897</v>
      </c>
      <c r="F40" s="443">
        <f>DATEDIF(D40,E40,"Y")</f>
        <v>45</v>
      </c>
      <c r="G40" s="555" t="s">
        <v>2218</v>
      </c>
      <c r="H40" s="473" t="s">
        <v>1574</v>
      </c>
      <c r="I40" s="555" t="s">
        <v>2216</v>
      </c>
      <c r="J40" s="524">
        <v>6600</v>
      </c>
      <c r="K40" s="449">
        <f>J33/100*7.09</f>
        <v>1169.8499999999999</v>
      </c>
      <c r="L40" s="449">
        <f>J33</f>
        <v>16500</v>
      </c>
      <c r="M40" s="402"/>
      <c r="N40" s="450">
        <f>J33/100*3.04</f>
        <v>501.6</v>
      </c>
      <c r="O40" s="450">
        <f>J33/100*2.87</f>
        <v>473.55</v>
      </c>
      <c r="P40" s="450"/>
      <c r="Q40" s="449"/>
      <c r="R40" s="451">
        <f>M40+N40+O40+P40</f>
        <v>975.15000000000009</v>
      </c>
      <c r="S40" s="449">
        <f>J33-R40</f>
        <v>15524.85</v>
      </c>
      <c r="T40" s="452">
        <v>100010330028774</v>
      </c>
      <c r="U40" s="487" t="s">
        <v>3020</v>
      </c>
      <c r="V40" s="720">
        <f>+S40</f>
        <v>15524.85</v>
      </c>
      <c r="W40" s="557" t="s">
        <v>3780</v>
      </c>
      <c r="X40" s="455"/>
      <c r="Y40" s="428">
        <v>0</v>
      </c>
      <c r="Z40" s="456">
        <v>0</v>
      </c>
      <c r="AA40" s="402">
        <f>N40+O40+P40</f>
        <v>975.15000000000009</v>
      </c>
      <c r="AB40" s="402">
        <f>J33-AA40</f>
        <v>15524.85</v>
      </c>
      <c r="AC40" s="449"/>
      <c r="AD40" s="428"/>
      <c r="AE40" s="428"/>
      <c r="AF40" s="402">
        <f>AD40*15%</f>
        <v>0</v>
      </c>
      <c r="AG40" s="449"/>
      <c r="AH40" s="402">
        <f>AF40+AG40</f>
        <v>0</v>
      </c>
      <c r="AI40" s="457">
        <f>AH40-M40</f>
        <v>0</v>
      </c>
      <c r="AK40" s="990">
        <f>+J40*80%</f>
        <v>5280</v>
      </c>
    </row>
    <row r="41" spans="1:41" ht="15" customHeight="1" x14ac:dyDescent="0.25">
      <c r="A41" s="1712" t="s">
        <v>3656</v>
      </c>
      <c r="B41" s="1713"/>
      <c r="C41" s="1713"/>
      <c r="D41" s="1713"/>
      <c r="E41" s="1713"/>
      <c r="F41" s="1713"/>
      <c r="G41" s="1713"/>
      <c r="H41" s="1713"/>
      <c r="I41" s="1714"/>
      <c r="J41" s="405">
        <f>+J37+J38+J39+J40</f>
        <v>61600</v>
      </c>
      <c r="K41" s="449"/>
      <c r="L41" s="449">
        <v>0</v>
      </c>
      <c r="M41" s="405">
        <f t="shared" ref="M41:S41" si="9">SUM(M32:M39)</f>
        <v>900.41</v>
      </c>
      <c r="N41" s="407">
        <f t="shared" si="9"/>
        <v>4566.0800000000008</v>
      </c>
      <c r="O41" s="407">
        <f t="shared" si="9"/>
        <v>4310.74</v>
      </c>
      <c r="P41" s="565">
        <f t="shared" si="9"/>
        <v>0</v>
      </c>
      <c r="Q41" s="407">
        <f t="shared" si="9"/>
        <v>0</v>
      </c>
      <c r="R41" s="566">
        <f t="shared" si="9"/>
        <v>9777.23</v>
      </c>
      <c r="S41" s="407">
        <f t="shared" si="9"/>
        <v>140422.76999999999</v>
      </c>
      <c r="T41" s="452"/>
      <c r="U41" s="485"/>
      <c r="V41" s="720"/>
      <c r="W41" s="463"/>
      <c r="X41" s="455"/>
      <c r="Y41" s="428"/>
      <c r="Z41" s="456"/>
      <c r="AA41" s="402"/>
      <c r="AB41" s="402"/>
      <c r="AC41" s="449"/>
      <c r="AD41" s="428"/>
      <c r="AE41" s="428"/>
      <c r="AF41" s="402"/>
      <c r="AG41" s="449"/>
      <c r="AH41" s="402"/>
      <c r="AI41" s="457"/>
      <c r="AK41" s="1002">
        <f>SUM(AK37:AK40)</f>
        <v>28380</v>
      </c>
    </row>
    <row r="42" spans="1:41" ht="15" customHeight="1" x14ac:dyDescent="0.25">
      <c r="A42" s="1715" t="s">
        <v>1588</v>
      </c>
      <c r="B42" s="1716"/>
      <c r="C42" s="1716"/>
      <c r="D42" s="1716"/>
      <c r="E42" s="1716"/>
      <c r="F42" s="1716"/>
      <c r="G42" s="1716"/>
      <c r="H42" s="1716"/>
      <c r="I42" s="1717"/>
      <c r="J42" s="407"/>
      <c r="K42" s="407"/>
      <c r="L42" s="407"/>
      <c r="M42" s="405"/>
      <c r="N42" s="565"/>
      <c r="O42" s="565"/>
      <c r="P42" s="565"/>
      <c r="Q42" s="407"/>
      <c r="R42" s="566"/>
      <c r="S42" s="407"/>
      <c r="T42" s="452"/>
      <c r="U42" s="523"/>
      <c r="V42" s="720"/>
      <c r="W42" s="463"/>
      <c r="X42" s="455"/>
      <c r="Y42" s="428"/>
      <c r="Z42" s="456"/>
      <c r="AA42" s="402"/>
      <c r="AB42" s="402"/>
      <c r="AC42" s="449"/>
      <c r="AD42" s="428"/>
      <c r="AE42" s="428"/>
      <c r="AF42" s="402"/>
      <c r="AG42" s="449"/>
      <c r="AH42" s="402"/>
      <c r="AI42" s="457"/>
    </row>
    <row r="43" spans="1:41" x14ac:dyDescent="0.25">
      <c r="A43" s="444">
        <v>22</v>
      </c>
      <c r="B43" s="443" t="s">
        <v>4641</v>
      </c>
      <c r="C43" s="443" t="s">
        <v>3764</v>
      </c>
      <c r="D43" s="446">
        <v>26858</v>
      </c>
      <c r="E43" s="446">
        <v>42450</v>
      </c>
      <c r="F43" s="443">
        <f>DATEDIF(D43,E43,"Y")</f>
        <v>42</v>
      </c>
      <c r="G43" s="428" t="s">
        <v>4642</v>
      </c>
      <c r="H43" s="447" t="s">
        <v>1588</v>
      </c>
      <c r="I43" s="428" t="s">
        <v>3628</v>
      </c>
      <c r="J43" s="479">
        <v>71500</v>
      </c>
      <c r="K43" s="449">
        <f>J43/100*7.09</f>
        <v>5069.3499999999995</v>
      </c>
      <c r="L43" s="449">
        <f>J43</f>
        <v>71500</v>
      </c>
      <c r="M43" s="449"/>
      <c r="N43" s="402"/>
      <c r="O43" s="450">
        <f>J43/100*3.04</f>
        <v>2173.6</v>
      </c>
      <c r="P43" s="450">
        <f>J43/100*2.87</f>
        <v>2052.0500000000002</v>
      </c>
      <c r="Q43" s="449"/>
      <c r="R43" s="451"/>
      <c r="S43" s="451">
        <f>N43+O43+P43+Q43</f>
        <v>4225.6499999999996</v>
      </c>
      <c r="T43" s="449">
        <f>J43-S43</f>
        <v>67274.350000000006</v>
      </c>
      <c r="U43" s="452">
        <v>100010330028774</v>
      </c>
      <c r="V43" s="528">
        <v>200010330862963</v>
      </c>
      <c r="W43" s="484">
        <f>+T43</f>
        <v>67274.350000000006</v>
      </c>
      <c r="X43" s="518">
        <v>108027939</v>
      </c>
      <c r="Y43" s="6"/>
      <c r="Z43" s="6"/>
      <c r="AA43" s="6"/>
      <c r="AB43" s="6"/>
      <c r="AC43" s="6"/>
      <c r="AD43" s="6"/>
      <c r="AE43" s="6"/>
      <c r="AF43" s="6"/>
      <c r="AG43" s="6"/>
      <c r="AH43" s="6"/>
      <c r="AK43" s="991">
        <f>+J43*30%</f>
        <v>21450</v>
      </c>
      <c r="AL43" s="6"/>
      <c r="AM43" s="6"/>
      <c r="AN43" s="6"/>
      <c r="AO43" s="6"/>
    </row>
    <row r="44" spans="1:41" ht="15" customHeight="1" x14ac:dyDescent="0.25">
      <c r="A44" s="444">
        <v>23</v>
      </c>
      <c r="B44" s="443" t="s">
        <v>1589</v>
      </c>
      <c r="C44" s="443" t="s">
        <v>3763</v>
      </c>
      <c r="D44" s="446">
        <v>30647</v>
      </c>
      <c r="E44" s="446">
        <v>41897</v>
      </c>
      <c r="F44" s="443">
        <f>DATEDIF(D44,E44,"Y")</f>
        <v>30</v>
      </c>
      <c r="G44" s="428" t="s">
        <v>1590</v>
      </c>
      <c r="H44" s="447" t="s">
        <v>1588</v>
      </c>
      <c r="I44" s="428" t="s">
        <v>1591</v>
      </c>
      <c r="J44" s="449">
        <v>33000</v>
      </c>
      <c r="K44" s="449">
        <f>J44/100*7.09</f>
        <v>2339.6999999999998</v>
      </c>
      <c r="L44" s="449">
        <f>J44</f>
        <v>33000</v>
      </c>
      <c r="M44" s="402"/>
      <c r="N44" s="450">
        <f>J44/100*3.04</f>
        <v>1003.2</v>
      </c>
      <c r="O44" s="450">
        <f>J44/100*2.87</f>
        <v>947.1</v>
      </c>
      <c r="P44" s="450"/>
      <c r="Q44" s="449"/>
      <c r="R44" s="451">
        <f>M44+N44+O44+P44</f>
        <v>1950.3000000000002</v>
      </c>
      <c r="S44" s="449">
        <f>J44-R44</f>
        <v>31049.7</v>
      </c>
      <c r="T44" s="452">
        <v>100010330028774</v>
      </c>
      <c r="U44" s="474">
        <v>200010330646435</v>
      </c>
      <c r="V44" s="720">
        <f>+S44</f>
        <v>31049.7</v>
      </c>
      <c r="W44" s="463" t="s">
        <v>3785</v>
      </c>
      <c r="X44" s="455"/>
      <c r="Y44" s="428">
        <v>0</v>
      </c>
      <c r="Z44" s="456">
        <v>0</v>
      </c>
      <c r="AA44" s="402">
        <f>N44+O44+P44</f>
        <v>1950.3000000000002</v>
      </c>
      <c r="AB44" s="402">
        <f>J44-AA44</f>
        <v>31049.7</v>
      </c>
      <c r="AC44" s="449"/>
      <c r="AD44" s="449"/>
      <c r="AE44" s="428"/>
      <c r="AF44" s="402">
        <f>AD44*15%</f>
        <v>0</v>
      </c>
      <c r="AG44" s="449"/>
      <c r="AH44" s="402">
        <f>AF44+AG44</f>
        <v>0</v>
      </c>
      <c r="AI44" s="457">
        <f>AH44-M44</f>
        <v>0</v>
      </c>
      <c r="AK44" s="990">
        <f>+J44*60%</f>
        <v>19800</v>
      </c>
    </row>
    <row r="45" spans="1:41" ht="15" customHeight="1" x14ac:dyDescent="0.25">
      <c r="A45" s="443">
        <v>24</v>
      </c>
      <c r="B45" s="443" t="s">
        <v>2761</v>
      </c>
      <c r="C45" s="443" t="s">
        <v>3763</v>
      </c>
      <c r="D45" s="446">
        <v>24388</v>
      </c>
      <c r="E45" s="446">
        <v>41897</v>
      </c>
      <c r="F45" s="443">
        <f>DATEDIF(D45,E45,"Y")</f>
        <v>47</v>
      </c>
      <c r="G45" s="428" t="s">
        <v>2762</v>
      </c>
      <c r="H45" s="447" t="s">
        <v>1588</v>
      </c>
      <c r="I45" s="429" t="s">
        <v>4670</v>
      </c>
      <c r="J45" s="449">
        <v>27500</v>
      </c>
      <c r="K45" s="449">
        <f>J45/100*7.09</f>
        <v>1949.75</v>
      </c>
      <c r="L45" s="449">
        <f>J45</f>
        <v>27500</v>
      </c>
      <c r="M45" s="402"/>
      <c r="N45" s="450">
        <f>J45/100*3.04</f>
        <v>836</v>
      </c>
      <c r="O45" s="450">
        <f>J45/100*2.87</f>
        <v>789.25</v>
      </c>
      <c r="P45" s="450"/>
      <c r="Q45" s="449"/>
      <c r="R45" s="451">
        <f>M45+N45+O45+P45</f>
        <v>1625.25</v>
      </c>
      <c r="S45" s="449">
        <f>J45-R45</f>
        <v>25874.75</v>
      </c>
      <c r="T45" s="452">
        <v>100010330028774</v>
      </c>
      <c r="U45" s="523" t="s">
        <v>3532</v>
      </c>
      <c r="V45" s="720">
        <f>+S45</f>
        <v>25874.75</v>
      </c>
      <c r="W45" s="463" t="s">
        <v>3845</v>
      </c>
      <c r="X45" s="455"/>
      <c r="Y45" s="428">
        <v>0</v>
      </c>
      <c r="Z45" s="456">
        <v>0</v>
      </c>
      <c r="AA45" s="402">
        <f>N45+O45+P45</f>
        <v>1625.25</v>
      </c>
      <c r="AB45" s="402">
        <f>J45-AA45</f>
        <v>25874.75</v>
      </c>
      <c r="AC45" s="449"/>
      <c r="AD45" s="428"/>
      <c r="AE45" s="428"/>
      <c r="AF45" s="402">
        <f>AD45*15%</f>
        <v>0</v>
      </c>
      <c r="AG45" s="449"/>
      <c r="AH45" s="402">
        <f>AF45+AG45</f>
        <v>0</v>
      </c>
      <c r="AI45" s="457">
        <f>AH894-M894</f>
        <v>0</v>
      </c>
      <c r="AK45" s="990">
        <f>+J45*60%</f>
        <v>16500</v>
      </c>
    </row>
    <row r="46" spans="1:41" ht="15" customHeight="1" x14ac:dyDescent="0.25">
      <c r="A46" s="1712" t="s">
        <v>3656</v>
      </c>
      <c r="B46" s="1713"/>
      <c r="C46" s="1713"/>
      <c r="D46" s="1713"/>
      <c r="E46" s="1713"/>
      <c r="F46" s="1713"/>
      <c r="G46" s="1713"/>
      <c r="H46" s="1713"/>
      <c r="I46" s="1714"/>
      <c r="J46" s="407">
        <f>+J43+J44+J45</f>
        <v>132000</v>
      </c>
      <c r="K46" s="407"/>
      <c r="L46" s="407"/>
      <c r="M46" s="405">
        <f t="shared" ref="M46:S46" si="10">SUM(M42:M44)</f>
        <v>0</v>
      </c>
      <c r="N46" s="407">
        <f t="shared" si="10"/>
        <v>1003.2</v>
      </c>
      <c r="O46" s="407">
        <f t="shared" si="10"/>
        <v>3120.7</v>
      </c>
      <c r="P46" s="407">
        <f t="shared" si="10"/>
        <v>2052.0500000000002</v>
      </c>
      <c r="Q46" s="407">
        <f t="shared" si="10"/>
        <v>0</v>
      </c>
      <c r="R46" s="407">
        <f t="shared" si="10"/>
        <v>1950.3000000000002</v>
      </c>
      <c r="S46" s="407">
        <f t="shared" si="10"/>
        <v>35275.35</v>
      </c>
      <c r="T46" s="452"/>
      <c r="U46" s="474"/>
      <c r="V46" s="720"/>
      <c r="W46" s="463"/>
      <c r="X46" s="455"/>
      <c r="Y46" s="428"/>
      <c r="Z46" s="456"/>
      <c r="AA46" s="402"/>
      <c r="AB46" s="402"/>
      <c r="AC46" s="449"/>
      <c r="AD46" s="449">
        <f>+AB46-AC46</f>
        <v>0</v>
      </c>
      <c r="AE46" s="428"/>
      <c r="AF46" s="402"/>
      <c r="AG46" s="449"/>
      <c r="AH46" s="402"/>
      <c r="AI46" s="457"/>
      <c r="AK46" s="996">
        <f>SUM(AK43:AK45)</f>
        <v>57750</v>
      </c>
    </row>
    <row r="47" spans="1:41" ht="15" customHeight="1" x14ac:dyDescent="0.25">
      <c r="A47" s="1715" t="s">
        <v>3701</v>
      </c>
      <c r="B47" s="1716"/>
      <c r="C47" s="1716"/>
      <c r="D47" s="1716"/>
      <c r="E47" s="1716"/>
      <c r="F47" s="1716"/>
      <c r="G47" s="1716"/>
      <c r="H47" s="1716"/>
      <c r="I47" s="1717"/>
      <c r="J47" s="407"/>
      <c r="K47" s="449"/>
      <c r="L47" s="449"/>
      <c r="M47" s="405"/>
      <c r="N47" s="565"/>
      <c r="O47" s="565"/>
      <c r="P47" s="565"/>
      <c r="Q47" s="407"/>
      <c r="R47" s="566"/>
      <c r="S47" s="407"/>
      <c r="T47" s="452"/>
      <c r="U47" s="602"/>
      <c r="V47" s="720"/>
      <c r="W47" s="463"/>
      <c r="X47" s="455"/>
      <c r="Y47" s="428"/>
      <c r="Z47" s="456"/>
      <c r="AA47" s="402"/>
      <c r="AB47" s="402"/>
      <c r="AC47" s="449"/>
      <c r="AD47" s="428"/>
      <c r="AE47" s="428"/>
      <c r="AF47" s="402"/>
      <c r="AG47" s="449"/>
      <c r="AH47" s="402"/>
      <c r="AI47" s="457"/>
    </row>
    <row r="48" spans="1:41" ht="15" customHeight="1" x14ac:dyDescent="0.25">
      <c r="A48" s="443">
        <v>25</v>
      </c>
      <c r="B48" s="443" t="s">
        <v>2661</v>
      </c>
      <c r="C48" s="443" t="s">
        <v>3764</v>
      </c>
      <c r="D48" s="446">
        <v>22466</v>
      </c>
      <c r="E48" s="446">
        <v>41897</v>
      </c>
      <c r="F48" s="443">
        <f t="shared" ref="F48:F72" si="11">DATEDIF(D48,E48,"Y")</f>
        <v>53</v>
      </c>
      <c r="G48" s="428" t="s">
        <v>2662</v>
      </c>
      <c r="H48" s="447" t="s">
        <v>1588</v>
      </c>
      <c r="I48" s="428" t="s">
        <v>3741</v>
      </c>
      <c r="J48" s="449">
        <v>33000</v>
      </c>
      <c r="K48" s="449">
        <f t="shared" ref="K48:K72" si="12">J48/100*7.09</f>
        <v>2339.6999999999998</v>
      </c>
      <c r="L48" s="449">
        <f t="shared" ref="L48:L72" si="13">J48</f>
        <v>33000</v>
      </c>
      <c r="M48" s="402"/>
      <c r="N48" s="450">
        <f t="shared" ref="N48:N72" si="14">J48/100*3.04</f>
        <v>1003.2</v>
      </c>
      <c r="O48" s="450">
        <f t="shared" ref="O48:O72" si="15">J48/100*2.87</f>
        <v>947.1</v>
      </c>
      <c r="P48" s="450"/>
      <c r="Q48" s="449"/>
      <c r="R48" s="451">
        <f t="shared" ref="R48:R61" si="16">M48+N48+O48+P48</f>
        <v>1950.3000000000002</v>
      </c>
      <c r="S48" s="449">
        <f t="shared" ref="S48:S72" si="17">J48-R48</f>
        <v>31049.7</v>
      </c>
      <c r="T48" s="452">
        <v>100010330028774</v>
      </c>
      <c r="U48" s="461" t="s">
        <v>3491</v>
      </c>
      <c r="V48" s="720">
        <f t="shared" ref="V48:V72" si="18">+S48</f>
        <v>31049.7</v>
      </c>
      <c r="W48" s="463" t="s">
        <v>3868</v>
      </c>
      <c r="X48" s="455"/>
      <c r="Y48" s="428">
        <v>0</v>
      </c>
      <c r="Z48" s="456">
        <v>0</v>
      </c>
      <c r="AA48" s="402">
        <f t="shared" ref="AA48:AA72" si="19">N48+O48+P48</f>
        <v>1950.3000000000002</v>
      </c>
      <c r="AB48" s="402">
        <f t="shared" ref="AB48:AB72" si="20">J48-AA48</f>
        <v>31049.7</v>
      </c>
      <c r="AC48" s="449"/>
      <c r="AD48" s="428"/>
      <c r="AE48" s="428"/>
      <c r="AF48" s="402">
        <f t="shared" ref="AF48:AF67" si="21">AD48*15%</f>
        <v>0</v>
      </c>
      <c r="AG48" s="449"/>
      <c r="AH48" s="402">
        <f t="shared" ref="AH48:AH67" si="22">AF48+AG48</f>
        <v>0</v>
      </c>
      <c r="AI48" s="457">
        <f>AH814-M814</f>
        <v>0</v>
      </c>
      <c r="AK48" s="990">
        <f>+J48*60%</f>
        <v>19800</v>
      </c>
    </row>
    <row r="49" spans="1:41" ht="15" customHeight="1" x14ac:dyDescent="0.25">
      <c r="A49" s="443">
        <v>26</v>
      </c>
      <c r="B49" s="443" t="s">
        <v>1689</v>
      </c>
      <c r="C49" s="443" t="s">
        <v>3764</v>
      </c>
      <c r="D49" s="446">
        <v>25631</v>
      </c>
      <c r="E49" s="446">
        <v>41897</v>
      </c>
      <c r="F49" s="443">
        <f t="shared" si="11"/>
        <v>44</v>
      </c>
      <c r="G49" s="428" t="s">
        <v>1690</v>
      </c>
      <c r="H49" s="447" t="s">
        <v>1588</v>
      </c>
      <c r="I49" s="429" t="s">
        <v>1691</v>
      </c>
      <c r="J49" s="449">
        <v>22000</v>
      </c>
      <c r="K49" s="449">
        <f t="shared" si="12"/>
        <v>1559.8</v>
      </c>
      <c r="L49" s="449">
        <f t="shared" si="13"/>
        <v>22000</v>
      </c>
      <c r="M49" s="402"/>
      <c r="N49" s="450">
        <f t="shared" si="14"/>
        <v>668.8</v>
      </c>
      <c r="O49" s="450">
        <f t="shared" si="15"/>
        <v>631.4</v>
      </c>
      <c r="P49" s="450">
        <v>844.89</v>
      </c>
      <c r="Q49" s="449"/>
      <c r="R49" s="451">
        <f t="shared" si="16"/>
        <v>2145.0899999999997</v>
      </c>
      <c r="S49" s="449">
        <f t="shared" si="17"/>
        <v>19854.91</v>
      </c>
      <c r="T49" s="452">
        <v>100010330028774</v>
      </c>
      <c r="U49" s="461" t="s">
        <v>3050</v>
      </c>
      <c r="V49" s="720">
        <f t="shared" si="18"/>
        <v>19854.91</v>
      </c>
      <c r="W49" s="463" t="s">
        <v>3787</v>
      </c>
      <c r="X49" s="455"/>
      <c r="Y49" s="428">
        <v>0</v>
      </c>
      <c r="Z49" s="456">
        <v>0</v>
      </c>
      <c r="AA49" s="402">
        <f t="shared" si="19"/>
        <v>2145.0899999999997</v>
      </c>
      <c r="AB49" s="402">
        <f t="shared" si="20"/>
        <v>19854.91</v>
      </c>
      <c r="AC49" s="449"/>
      <c r="AD49" s="428"/>
      <c r="AE49" s="428"/>
      <c r="AF49" s="402">
        <f t="shared" si="21"/>
        <v>0</v>
      </c>
      <c r="AG49" s="449"/>
      <c r="AH49" s="402">
        <f t="shared" si="22"/>
        <v>0</v>
      </c>
      <c r="AI49" s="457">
        <f t="shared" ref="AI49:AI67" si="23">AH49-M49</f>
        <v>0</v>
      </c>
      <c r="AK49" s="990">
        <f>+J49*60%</f>
        <v>13200</v>
      </c>
    </row>
    <row r="50" spans="1:41" s="961" customFormat="1" ht="15" customHeight="1" x14ac:dyDescent="0.25">
      <c r="A50" s="443">
        <v>27</v>
      </c>
      <c r="B50" s="790" t="s">
        <v>3577</v>
      </c>
      <c r="C50" s="790" t="s">
        <v>3764</v>
      </c>
      <c r="D50" s="791">
        <v>25845</v>
      </c>
      <c r="E50" s="791">
        <v>41897</v>
      </c>
      <c r="F50" s="790">
        <f>DATEDIF(D50,E50,"Y")</f>
        <v>43</v>
      </c>
      <c r="G50" s="793" t="s">
        <v>3578</v>
      </c>
      <c r="H50" s="963" t="s">
        <v>1588</v>
      </c>
      <c r="I50" s="793" t="s">
        <v>1688</v>
      </c>
      <c r="J50" s="796">
        <v>22000</v>
      </c>
      <c r="K50" s="796">
        <f>J50/100*7.09</f>
        <v>1559.8</v>
      </c>
      <c r="L50" s="796">
        <f>J50</f>
        <v>22000</v>
      </c>
      <c r="M50" s="796"/>
      <c r="N50" s="841">
        <f>J50/100*3.04</f>
        <v>668.8</v>
      </c>
      <c r="O50" s="841">
        <f>J50/100*2.87</f>
        <v>631.4</v>
      </c>
      <c r="P50" s="841"/>
      <c r="Q50" s="796"/>
      <c r="R50" s="957">
        <f>M50+N50+O50+P50+Q50</f>
        <v>1300.1999999999998</v>
      </c>
      <c r="S50" s="796">
        <f>J50-R50</f>
        <v>20699.8</v>
      </c>
      <c r="T50" s="892">
        <v>100010330028774</v>
      </c>
      <c r="U50" s="964" t="s">
        <v>3604</v>
      </c>
      <c r="V50" s="965">
        <f>+S50</f>
        <v>20699.8</v>
      </c>
      <c r="W50" s="797" t="s">
        <v>4324</v>
      </c>
      <c r="X50" s="958"/>
      <c r="Y50" s="793"/>
      <c r="Z50" s="959"/>
      <c r="AA50" s="796">
        <f>N50+O50+P50</f>
        <v>1300.1999999999998</v>
      </c>
      <c r="AB50" s="796">
        <f>J50-AA50</f>
        <v>20699.8</v>
      </c>
      <c r="AC50" s="796"/>
      <c r="AD50" s="796"/>
      <c r="AE50" s="793"/>
      <c r="AF50" s="793"/>
      <c r="AG50" s="796"/>
      <c r="AH50" s="796"/>
      <c r="AI50" s="960"/>
      <c r="AK50" s="990">
        <f>+J50*60%</f>
        <v>13200</v>
      </c>
      <c r="AL50" s="962"/>
      <c r="AM50" s="962"/>
      <c r="AN50" s="962"/>
      <c r="AO50" s="962"/>
    </row>
    <row r="51" spans="1:41" ht="15" customHeight="1" x14ac:dyDescent="0.25">
      <c r="A51" s="443">
        <v>28</v>
      </c>
      <c r="B51" s="443" t="s">
        <v>1692</v>
      </c>
      <c r="C51" s="443" t="s">
        <v>3764</v>
      </c>
      <c r="D51" s="446">
        <v>23669</v>
      </c>
      <c r="E51" s="446">
        <v>41897</v>
      </c>
      <c r="F51" s="443">
        <f t="shared" si="11"/>
        <v>49</v>
      </c>
      <c r="G51" s="428" t="s">
        <v>1693</v>
      </c>
      <c r="H51" s="447" t="s">
        <v>1588</v>
      </c>
      <c r="I51" s="429" t="s">
        <v>1712</v>
      </c>
      <c r="J51" s="449">
        <v>14300</v>
      </c>
      <c r="K51" s="449">
        <f t="shared" si="12"/>
        <v>1013.87</v>
      </c>
      <c r="L51" s="449">
        <f t="shared" si="13"/>
        <v>14300</v>
      </c>
      <c r="M51" s="402"/>
      <c r="N51" s="450">
        <f t="shared" si="14"/>
        <v>434.72</v>
      </c>
      <c r="O51" s="450">
        <f t="shared" si="15"/>
        <v>410.41</v>
      </c>
      <c r="P51" s="450"/>
      <c r="Q51" s="449"/>
      <c r="R51" s="451">
        <f t="shared" si="16"/>
        <v>845.13000000000011</v>
      </c>
      <c r="S51" s="449">
        <f t="shared" si="17"/>
        <v>13454.869999999999</v>
      </c>
      <c r="T51" s="452">
        <v>100010330028774</v>
      </c>
      <c r="U51" s="461" t="s">
        <v>3051</v>
      </c>
      <c r="V51" s="720">
        <f t="shared" si="18"/>
        <v>13454.869999999999</v>
      </c>
      <c r="W51" s="463" t="s">
        <v>3788</v>
      </c>
      <c r="X51" s="455"/>
      <c r="Y51" s="428">
        <v>0</v>
      </c>
      <c r="Z51" s="456">
        <v>0</v>
      </c>
      <c r="AA51" s="402">
        <f t="shared" si="19"/>
        <v>845.13000000000011</v>
      </c>
      <c r="AB51" s="402">
        <f t="shared" si="20"/>
        <v>13454.869999999999</v>
      </c>
      <c r="AC51" s="449"/>
      <c r="AD51" s="428"/>
      <c r="AE51" s="428"/>
      <c r="AF51" s="402">
        <f t="shared" si="21"/>
        <v>0</v>
      </c>
      <c r="AG51" s="449"/>
      <c r="AH51" s="402">
        <f t="shared" si="22"/>
        <v>0</v>
      </c>
      <c r="AI51" s="457">
        <f t="shared" si="23"/>
        <v>0</v>
      </c>
      <c r="AK51" s="990">
        <f t="shared" ref="AK51:AK56" si="24">+J51*80%</f>
        <v>11440</v>
      </c>
    </row>
    <row r="52" spans="1:41" ht="15" customHeight="1" x14ac:dyDescent="0.25">
      <c r="A52" s="443">
        <v>29</v>
      </c>
      <c r="B52" s="443" t="s">
        <v>1694</v>
      </c>
      <c r="C52" s="443" t="s">
        <v>3764</v>
      </c>
      <c r="D52" s="446">
        <v>29820</v>
      </c>
      <c r="E52" s="446">
        <v>41897</v>
      </c>
      <c r="F52" s="443">
        <f t="shared" si="11"/>
        <v>33</v>
      </c>
      <c r="G52" s="428" t="s">
        <v>1695</v>
      </c>
      <c r="H52" s="447" t="s">
        <v>1588</v>
      </c>
      <c r="I52" s="429" t="s">
        <v>1712</v>
      </c>
      <c r="J52" s="449">
        <v>14300</v>
      </c>
      <c r="K52" s="449">
        <f t="shared" si="12"/>
        <v>1013.87</v>
      </c>
      <c r="L52" s="449">
        <f t="shared" si="13"/>
        <v>14300</v>
      </c>
      <c r="M52" s="402"/>
      <c r="N52" s="450">
        <f t="shared" si="14"/>
        <v>434.72</v>
      </c>
      <c r="O52" s="450">
        <f t="shared" si="15"/>
        <v>410.41</v>
      </c>
      <c r="P52" s="450"/>
      <c r="Q52" s="449"/>
      <c r="R52" s="451">
        <f t="shared" si="16"/>
        <v>845.13000000000011</v>
      </c>
      <c r="S52" s="449">
        <f t="shared" si="17"/>
        <v>13454.869999999999</v>
      </c>
      <c r="T52" s="452">
        <v>100010330028774</v>
      </c>
      <c r="U52" s="461" t="s">
        <v>3052</v>
      </c>
      <c r="V52" s="720">
        <f t="shared" si="18"/>
        <v>13454.869999999999</v>
      </c>
      <c r="W52" s="463" t="s">
        <v>3789</v>
      </c>
      <c r="X52" s="455"/>
      <c r="Y52" s="428">
        <v>0</v>
      </c>
      <c r="Z52" s="456">
        <v>0</v>
      </c>
      <c r="AA52" s="402">
        <f t="shared" si="19"/>
        <v>845.13000000000011</v>
      </c>
      <c r="AB52" s="402">
        <f t="shared" si="20"/>
        <v>13454.869999999999</v>
      </c>
      <c r="AC52" s="449"/>
      <c r="AD52" s="428"/>
      <c r="AE52" s="428"/>
      <c r="AF52" s="402">
        <f t="shared" si="21"/>
        <v>0</v>
      </c>
      <c r="AG52" s="449"/>
      <c r="AH52" s="402">
        <f t="shared" si="22"/>
        <v>0</v>
      </c>
      <c r="AI52" s="457">
        <f t="shared" si="23"/>
        <v>0</v>
      </c>
      <c r="AK52" s="990">
        <f t="shared" si="24"/>
        <v>11440</v>
      </c>
    </row>
    <row r="53" spans="1:41" ht="15" customHeight="1" x14ac:dyDescent="0.25">
      <c r="A53" s="443">
        <v>30</v>
      </c>
      <c r="B53" s="443" t="s">
        <v>1696</v>
      </c>
      <c r="C53" s="443" t="s">
        <v>3763</v>
      </c>
      <c r="D53" s="446">
        <v>28156</v>
      </c>
      <c r="E53" s="446">
        <v>41897</v>
      </c>
      <c r="F53" s="443">
        <f t="shared" si="11"/>
        <v>37</v>
      </c>
      <c r="G53" s="428" t="s">
        <v>1697</v>
      </c>
      <c r="H53" s="447" t="s">
        <v>1588</v>
      </c>
      <c r="I53" s="429" t="s">
        <v>1712</v>
      </c>
      <c r="J53" s="449">
        <v>14300</v>
      </c>
      <c r="K53" s="449">
        <f t="shared" si="12"/>
        <v>1013.87</v>
      </c>
      <c r="L53" s="449">
        <f t="shared" si="13"/>
        <v>14300</v>
      </c>
      <c r="M53" s="402"/>
      <c r="N53" s="450">
        <f t="shared" si="14"/>
        <v>434.72</v>
      </c>
      <c r="O53" s="450">
        <f t="shared" si="15"/>
        <v>410.41</v>
      </c>
      <c r="P53" s="450"/>
      <c r="Q53" s="449"/>
      <c r="R53" s="451">
        <f t="shared" si="16"/>
        <v>845.13000000000011</v>
      </c>
      <c r="S53" s="449">
        <f t="shared" si="17"/>
        <v>13454.869999999999</v>
      </c>
      <c r="T53" s="452">
        <v>100010330028774</v>
      </c>
      <c r="U53" s="461" t="s">
        <v>3053</v>
      </c>
      <c r="V53" s="720">
        <f t="shared" si="18"/>
        <v>13454.869999999999</v>
      </c>
      <c r="W53" s="463" t="s">
        <v>3790</v>
      </c>
      <c r="X53" s="455"/>
      <c r="Y53" s="428">
        <v>0</v>
      </c>
      <c r="Z53" s="456">
        <v>0</v>
      </c>
      <c r="AA53" s="402">
        <f t="shared" si="19"/>
        <v>845.13000000000011</v>
      </c>
      <c r="AB53" s="402">
        <f t="shared" si="20"/>
        <v>13454.869999999999</v>
      </c>
      <c r="AC53" s="449"/>
      <c r="AD53" s="428"/>
      <c r="AE53" s="428"/>
      <c r="AF53" s="402">
        <f t="shared" si="21"/>
        <v>0</v>
      </c>
      <c r="AG53" s="449"/>
      <c r="AH53" s="402">
        <f t="shared" si="22"/>
        <v>0</v>
      </c>
      <c r="AI53" s="457">
        <f t="shared" si="23"/>
        <v>0</v>
      </c>
      <c r="AK53" s="990">
        <f t="shared" si="24"/>
        <v>11440</v>
      </c>
    </row>
    <row r="54" spans="1:41" ht="15" customHeight="1" x14ac:dyDescent="0.25">
      <c r="A54" s="443">
        <v>31</v>
      </c>
      <c r="B54" s="443" t="s">
        <v>1700</v>
      </c>
      <c r="C54" s="443" t="s">
        <v>3764</v>
      </c>
      <c r="D54" s="446">
        <v>25623</v>
      </c>
      <c r="E54" s="446">
        <v>41897</v>
      </c>
      <c r="F54" s="443">
        <f t="shared" si="11"/>
        <v>44</v>
      </c>
      <c r="G54" s="428" t="s">
        <v>1701</v>
      </c>
      <c r="H54" s="447" t="s">
        <v>1588</v>
      </c>
      <c r="I54" s="429" t="s">
        <v>1712</v>
      </c>
      <c r="J54" s="449">
        <v>14300</v>
      </c>
      <c r="K54" s="449">
        <f t="shared" si="12"/>
        <v>1013.87</v>
      </c>
      <c r="L54" s="449">
        <f t="shared" si="13"/>
        <v>14300</v>
      </c>
      <c r="M54" s="402"/>
      <c r="N54" s="450">
        <f t="shared" si="14"/>
        <v>434.72</v>
      </c>
      <c r="O54" s="450">
        <f t="shared" si="15"/>
        <v>410.41</v>
      </c>
      <c r="P54" s="450"/>
      <c r="Q54" s="449"/>
      <c r="R54" s="451">
        <f t="shared" si="16"/>
        <v>845.13000000000011</v>
      </c>
      <c r="S54" s="449">
        <f t="shared" si="17"/>
        <v>13454.869999999999</v>
      </c>
      <c r="T54" s="452">
        <v>100010330028774</v>
      </c>
      <c r="U54" s="485" t="s">
        <v>3055</v>
      </c>
      <c r="V54" s="720">
        <f t="shared" si="18"/>
        <v>13454.869999999999</v>
      </c>
      <c r="W54" s="463" t="s">
        <v>3792</v>
      </c>
      <c r="X54" s="455"/>
      <c r="Y54" s="428">
        <v>0</v>
      </c>
      <c r="Z54" s="456">
        <v>0</v>
      </c>
      <c r="AA54" s="402">
        <f t="shared" si="19"/>
        <v>845.13000000000011</v>
      </c>
      <c r="AB54" s="402">
        <f t="shared" si="20"/>
        <v>13454.869999999999</v>
      </c>
      <c r="AC54" s="449"/>
      <c r="AD54" s="428"/>
      <c r="AE54" s="428"/>
      <c r="AF54" s="402">
        <f t="shared" si="21"/>
        <v>0</v>
      </c>
      <c r="AG54" s="449"/>
      <c r="AH54" s="402">
        <f t="shared" si="22"/>
        <v>0</v>
      </c>
      <c r="AI54" s="457">
        <f t="shared" si="23"/>
        <v>0</v>
      </c>
      <c r="AK54" s="990">
        <f t="shared" si="24"/>
        <v>11440</v>
      </c>
    </row>
    <row r="55" spans="1:41" ht="15" customHeight="1" x14ac:dyDescent="0.25">
      <c r="A55" s="443">
        <v>32</v>
      </c>
      <c r="B55" s="443" t="s">
        <v>1702</v>
      </c>
      <c r="C55" s="443" t="s">
        <v>3764</v>
      </c>
      <c r="D55" s="446">
        <v>26989</v>
      </c>
      <c r="E55" s="446">
        <v>41897</v>
      </c>
      <c r="F55" s="443">
        <f t="shared" si="11"/>
        <v>40</v>
      </c>
      <c r="G55" s="428" t="s">
        <v>1703</v>
      </c>
      <c r="H55" s="447" t="s">
        <v>1588</v>
      </c>
      <c r="I55" s="429" t="s">
        <v>2909</v>
      </c>
      <c r="J55" s="449">
        <v>18700</v>
      </c>
      <c r="K55" s="449">
        <f t="shared" si="12"/>
        <v>1325.83</v>
      </c>
      <c r="L55" s="449">
        <f t="shared" si="13"/>
        <v>18700</v>
      </c>
      <c r="M55" s="402"/>
      <c r="N55" s="450">
        <f t="shared" si="14"/>
        <v>568.48</v>
      </c>
      <c r="O55" s="450">
        <f t="shared" si="15"/>
        <v>536.69000000000005</v>
      </c>
      <c r="P55" s="450"/>
      <c r="Q55" s="449"/>
      <c r="R55" s="451">
        <f t="shared" si="16"/>
        <v>1105.17</v>
      </c>
      <c r="S55" s="449">
        <f t="shared" si="17"/>
        <v>17594.830000000002</v>
      </c>
      <c r="T55" s="452">
        <v>100010330028774</v>
      </c>
      <c r="U55" s="474">
        <v>200010330646299</v>
      </c>
      <c r="V55" s="720">
        <f t="shared" si="18"/>
        <v>17594.830000000002</v>
      </c>
      <c r="W55" s="463" t="s">
        <v>3793</v>
      </c>
      <c r="X55" s="455"/>
      <c r="Y55" s="428">
        <v>0</v>
      </c>
      <c r="Z55" s="456">
        <v>0</v>
      </c>
      <c r="AA55" s="402">
        <f t="shared" si="19"/>
        <v>1105.17</v>
      </c>
      <c r="AB55" s="402">
        <f t="shared" si="20"/>
        <v>17594.830000000002</v>
      </c>
      <c r="AC55" s="449"/>
      <c r="AD55" s="428"/>
      <c r="AE55" s="428"/>
      <c r="AF55" s="402">
        <f t="shared" si="21"/>
        <v>0</v>
      </c>
      <c r="AG55" s="449"/>
      <c r="AH55" s="402">
        <f t="shared" si="22"/>
        <v>0</v>
      </c>
      <c r="AI55" s="457">
        <f t="shared" si="23"/>
        <v>0</v>
      </c>
      <c r="AK55" s="990">
        <f t="shared" si="24"/>
        <v>14960</v>
      </c>
    </row>
    <row r="56" spans="1:41" ht="15" customHeight="1" x14ac:dyDescent="0.25">
      <c r="A56" s="443">
        <v>33</v>
      </c>
      <c r="B56" s="443" t="s">
        <v>1704</v>
      </c>
      <c r="C56" s="443" t="s">
        <v>3764</v>
      </c>
      <c r="D56" s="446">
        <v>23280</v>
      </c>
      <c r="E56" s="446">
        <v>41897</v>
      </c>
      <c r="F56" s="443">
        <f t="shared" si="11"/>
        <v>50</v>
      </c>
      <c r="G56" s="428" t="s">
        <v>1705</v>
      </c>
      <c r="H56" s="447" t="s">
        <v>1588</v>
      </c>
      <c r="I56" s="429" t="s">
        <v>2909</v>
      </c>
      <c r="J56" s="449">
        <v>18700</v>
      </c>
      <c r="K56" s="449">
        <f t="shared" si="12"/>
        <v>1325.83</v>
      </c>
      <c r="L56" s="449">
        <f t="shared" si="13"/>
        <v>18700</v>
      </c>
      <c r="M56" s="402"/>
      <c r="N56" s="450">
        <f t="shared" si="14"/>
        <v>568.48</v>
      </c>
      <c r="O56" s="450">
        <f t="shared" si="15"/>
        <v>536.69000000000005</v>
      </c>
      <c r="P56" s="450"/>
      <c r="Q56" s="449"/>
      <c r="R56" s="451">
        <f t="shared" si="16"/>
        <v>1105.17</v>
      </c>
      <c r="S56" s="449">
        <f t="shared" si="17"/>
        <v>17594.830000000002</v>
      </c>
      <c r="T56" s="452">
        <v>100010330028774</v>
      </c>
      <c r="U56" s="474">
        <v>200010330646309</v>
      </c>
      <c r="V56" s="720">
        <f t="shared" si="18"/>
        <v>17594.830000000002</v>
      </c>
      <c r="W56" s="463" t="s">
        <v>3794</v>
      </c>
      <c r="X56" s="455"/>
      <c r="Y56" s="428">
        <v>0</v>
      </c>
      <c r="Z56" s="456">
        <v>0</v>
      </c>
      <c r="AA56" s="402">
        <f t="shared" si="19"/>
        <v>1105.17</v>
      </c>
      <c r="AB56" s="402">
        <f t="shared" si="20"/>
        <v>17594.830000000002</v>
      </c>
      <c r="AC56" s="449"/>
      <c r="AD56" s="428"/>
      <c r="AE56" s="428"/>
      <c r="AF56" s="402">
        <f t="shared" si="21"/>
        <v>0</v>
      </c>
      <c r="AG56" s="449"/>
      <c r="AH56" s="402">
        <f t="shared" si="22"/>
        <v>0</v>
      </c>
      <c r="AI56" s="457">
        <f t="shared" si="23"/>
        <v>0</v>
      </c>
      <c r="AK56" s="990">
        <f t="shared" si="24"/>
        <v>14960</v>
      </c>
    </row>
    <row r="57" spans="1:41" ht="15" customHeight="1" x14ac:dyDescent="0.25">
      <c r="A57" s="443">
        <v>34</v>
      </c>
      <c r="B57" s="443" t="s">
        <v>1706</v>
      </c>
      <c r="C57" s="443" t="s">
        <v>3763</v>
      </c>
      <c r="D57" s="446">
        <v>31218</v>
      </c>
      <c r="E57" s="446">
        <v>41897</v>
      </c>
      <c r="F57" s="443">
        <f t="shared" si="11"/>
        <v>29</v>
      </c>
      <c r="G57" s="428" t="s">
        <v>1707</v>
      </c>
      <c r="H57" s="447" t="s">
        <v>1588</v>
      </c>
      <c r="I57" s="429" t="s">
        <v>1712</v>
      </c>
      <c r="J57" s="449">
        <v>14300</v>
      </c>
      <c r="K57" s="449">
        <f t="shared" si="12"/>
        <v>1013.87</v>
      </c>
      <c r="L57" s="449">
        <f t="shared" si="13"/>
        <v>14300</v>
      </c>
      <c r="M57" s="402"/>
      <c r="N57" s="450">
        <f t="shared" si="14"/>
        <v>434.72</v>
      </c>
      <c r="O57" s="450">
        <f t="shared" si="15"/>
        <v>410.41</v>
      </c>
      <c r="P57" s="450"/>
      <c r="Q57" s="449"/>
      <c r="R57" s="451">
        <f t="shared" si="16"/>
        <v>845.13000000000011</v>
      </c>
      <c r="S57" s="449">
        <f t="shared" si="17"/>
        <v>13454.869999999999</v>
      </c>
      <c r="T57" s="452">
        <v>100010330028774</v>
      </c>
      <c r="U57" s="474">
        <v>200010330646545</v>
      </c>
      <c r="V57" s="720">
        <f t="shared" si="18"/>
        <v>13454.869999999999</v>
      </c>
      <c r="W57" s="463">
        <v>22500141787</v>
      </c>
      <c r="X57" s="455"/>
      <c r="Y57" s="428">
        <v>0</v>
      </c>
      <c r="Z57" s="456">
        <v>0</v>
      </c>
      <c r="AA57" s="402">
        <f t="shared" si="19"/>
        <v>845.13000000000011</v>
      </c>
      <c r="AB57" s="402">
        <f t="shared" si="20"/>
        <v>13454.869999999999</v>
      </c>
      <c r="AC57" s="449"/>
      <c r="AD57" s="428"/>
      <c r="AE57" s="428"/>
      <c r="AF57" s="402">
        <f t="shared" si="21"/>
        <v>0</v>
      </c>
      <c r="AG57" s="449"/>
      <c r="AH57" s="402">
        <f t="shared" si="22"/>
        <v>0</v>
      </c>
      <c r="AI57" s="457">
        <f t="shared" si="23"/>
        <v>0</v>
      </c>
      <c r="AK57" s="990">
        <f t="shared" ref="AK57:AK75" si="25">+J57*80%</f>
        <v>11440</v>
      </c>
    </row>
    <row r="58" spans="1:41" ht="15" customHeight="1" x14ac:dyDescent="0.25">
      <c r="A58" s="443">
        <v>35</v>
      </c>
      <c r="B58" s="443" t="s">
        <v>1708</v>
      </c>
      <c r="C58" s="443" t="s">
        <v>3764</v>
      </c>
      <c r="D58" s="446">
        <v>23108</v>
      </c>
      <c r="E58" s="446">
        <v>41897</v>
      </c>
      <c r="F58" s="443">
        <f t="shared" si="11"/>
        <v>51</v>
      </c>
      <c r="G58" s="428" t="s">
        <v>1709</v>
      </c>
      <c r="H58" s="447" t="s">
        <v>1588</v>
      </c>
      <c r="I58" s="429" t="s">
        <v>1712</v>
      </c>
      <c r="J58" s="449">
        <v>14300</v>
      </c>
      <c r="K58" s="449">
        <f t="shared" si="12"/>
        <v>1013.87</v>
      </c>
      <c r="L58" s="449">
        <f t="shared" si="13"/>
        <v>14300</v>
      </c>
      <c r="M58" s="402"/>
      <c r="N58" s="450">
        <f t="shared" si="14"/>
        <v>434.72</v>
      </c>
      <c r="O58" s="450">
        <f t="shared" si="15"/>
        <v>410.41</v>
      </c>
      <c r="P58" s="450"/>
      <c r="Q58" s="449"/>
      <c r="R58" s="451">
        <f t="shared" si="16"/>
        <v>845.13000000000011</v>
      </c>
      <c r="S58" s="449">
        <f t="shared" si="17"/>
        <v>13454.869999999999</v>
      </c>
      <c r="T58" s="452">
        <v>100010330028774</v>
      </c>
      <c r="U58" s="461">
        <v>200010330649089</v>
      </c>
      <c r="V58" s="720">
        <f t="shared" si="18"/>
        <v>13454.869999999999</v>
      </c>
      <c r="W58" s="463" t="s">
        <v>3795</v>
      </c>
      <c r="X58" s="455"/>
      <c r="Y58" s="428">
        <v>0</v>
      </c>
      <c r="Z58" s="456">
        <v>0</v>
      </c>
      <c r="AA58" s="402">
        <f t="shared" si="19"/>
        <v>845.13000000000011</v>
      </c>
      <c r="AB58" s="402">
        <f t="shared" si="20"/>
        <v>13454.869999999999</v>
      </c>
      <c r="AC58" s="449"/>
      <c r="AD58" s="428"/>
      <c r="AE58" s="428"/>
      <c r="AF58" s="402">
        <f t="shared" si="21"/>
        <v>0</v>
      </c>
      <c r="AG58" s="449"/>
      <c r="AH58" s="402">
        <f t="shared" si="22"/>
        <v>0</v>
      </c>
      <c r="AI58" s="457">
        <f t="shared" si="23"/>
        <v>0</v>
      </c>
      <c r="AK58" s="990">
        <f t="shared" si="25"/>
        <v>11440</v>
      </c>
    </row>
    <row r="59" spans="1:41" ht="15" customHeight="1" x14ac:dyDescent="0.25">
      <c r="A59" s="443">
        <v>36</v>
      </c>
      <c r="B59" s="444" t="s">
        <v>1710</v>
      </c>
      <c r="C59" s="444" t="s">
        <v>3764</v>
      </c>
      <c r="D59" s="445">
        <v>25901</v>
      </c>
      <c r="E59" s="446">
        <v>41897</v>
      </c>
      <c r="F59" s="443">
        <f t="shared" si="11"/>
        <v>43</v>
      </c>
      <c r="G59" s="429" t="s">
        <v>1711</v>
      </c>
      <c r="H59" s="447" t="s">
        <v>1588</v>
      </c>
      <c r="I59" s="429" t="s">
        <v>1712</v>
      </c>
      <c r="J59" s="449">
        <v>14300</v>
      </c>
      <c r="K59" s="449">
        <f t="shared" si="12"/>
        <v>1013.87</v>
      </c>
      <c r="L59" s="449">
        <f t="shared" si="13"/>
        <v>14300</v>
      </c>
      <c r="M59" s="402"/>
      <c r="N59" s="450">
        <f t="shared" si="14"/>
        <v>434.72</v>
      </c>
      <c r="O59" s="450">
        <f t="shared" si="15"/>
        <v>410.41</v>
      </c>
      <c r="P59" s="450"/>
      <c r="Q59" s="449"/>
      <c r="R59" s="451">
        <f t="shared" si="16"/>
        <v>845.13000000000011</v>
      </c>
      <c r="S59" s="449">
        <f t="shared" si="17"/>
        <v>13454.869999999999</v>
      </c>
      <c r="T59" s="452">
        <v>100010330028774</v>
      </c>
      <c r="U59" s="490" t="s">
        <v>3056</v>
      </c>
      <c r="V59" s="720">
        <f t="shared" si="18"/>
        <v>13454.869999999999</v>
      </c>
      <c r="W59" s="454" t="s">
        <v>3796</v>
      </c>
      <c r="X59" s="455"/>
      <c r="Y59" s="428">
        <v>0</v>
      </c>
      <c r="Z59" s="456">
        <v>0</v>
      </c>
      <c r="AA59" s="402">
        <f t="shared" si="19"/>
        <v>845.13000000000011</v>
      </c>
      <c r="AB59" s="402">
        <f t="shared" si="20"/>
        <v>13454.869999999999</v>
      </c>
      <c r="AC59" s="449"/>
      <c r="AD59" s="428"/>
      <c r="AE59" s="428"/>
      <c r="AF59" s="402">
        <f t="shared" si="21"/>
        <v>0</v>
      </c>
      <c r="AG59" s="449"/>
      <c r="AH59" s="402">
        <f t="shared" si="22"/>
        <v>0</v>
      </c>
      <c r="AI59" s="457">
        <f t="shared" si="23"/>
        <v>0</v>
      </c>
      <c r="AK59" s="990">
        <f t="shared" si="25"/>
        <v>11440</v>
      </c>
    </row>
    <row r="60" spans="1:41" ht="15" customHeight="1" x14ac:dyDescent="0.25">
      <c r="A60" s="443">
        <v>37</v>
      </c>
      <c r="B60" s="444" t="s">
        <v>1713</v>
      </c>
      <c r="C60" s="444" t="s">
        <v>3764</v>
      </c>
      <c r="D60" s="445">
        <v>26065</v>
      </c>
      <c r="E60" s="446">
        <v>41897</v>
      </c>
      <c r="F60" s="443">
        <f t="shared" si="11"/>
        <v>43</v>
      </c>
      <c r="G60" s="429" t="s">
        <v>1714</v>
      </c>
      <c r="H60" s="447" t="s">
        <v>1588</v>
      </c>
      <c r="I60" s="429" t="s">
        <v>1712</v>
      </c>
      <c r="J60" s="449">
        <v>14300</v>
      </c>
      <c r="K60" s="449">
        <f t="shared" si="12"/>
        <v>1013.87</v>
      </c>
      <c r="L60" s="449">
        <f t="shared" si="13"/>
        <v>14300</v>
      </c>
      <c r="M60" s="402"/>
      <c r="N60" s="450">
        <f t="shared" si="14"/>
        <v>434.72</v>
      </c>
      <c r="O60" s="450">
        <f t="shared" si="15"/>
        <v>410.41</v>
      </c>
      <c r="P60" s="450"/>
      <c r="Q60" s="449"/>
      <c r="R60" s="451">
        <f t="shared" si="16"/>
        <v>845.13000000000011</v>
      </c>
      <c r="S60" s="449">
        <f t="shared" si="17"/>
        <v>13454.869999999999</v>
      </c>
      <c r="T60" s="452">
        <v>100010330028774</v>
      </c>
      <c r="U60" s="490" t="s">
        <v>3057</v>
      </c>
      <c r="V60" s="720">
        <f t="shared" si="18"/>
        <v>13454.869999999999</v>
      </c>
      <c r="W60" s="454" t="s">
        <v>3797</v>
      </c>
      <c r="X60" s="455"/>
      <c r="Y60" s="428">
        <v>0</v>
      </c>
      <c r="Z60" s="456">
        <v>0</v>
      </c>
      <c r="AA60" s="402">
        <f t="shared" si="19"/>
        <v>845.13000000000011</v>
      </c>
      <c r="AB60" s="402">
        <f t="shared" si="20"/>
        <v>13454.869999999999</v>
      </c>
      <c r="AC60" s="449"/>
      <c r="AD60" s="428"/>
      <c r="AE60" s="428"/>
      <c r="AF60" s="402">
        <f t="shared" si="21"/>
        <v>0</v>
      </c>
      <c r="AG60" s="449"/>
      <c r="AH60" s="402">
        <f t="shared" si="22"/>
        <v>0</v>
      </c>
      <c r="AI60" s="457">
        <f t="shared" si="23"/>
        <v>0</v>
      </c>
      <c r="AK60" s="990">
        <f t="shared" si="25"/>
        <v>11440</v>
      </c>
    </row>
    <row r="61" spans="1:41" ht="15" customHeight="1" x14ac:dyDescent="0.25">
      <c r="A61" s="443">
        <v>38</v>
      </c>
      <c r="B61" s="444" t="s">
        <v>1715</v>
      </c>
      <c r="C61" s="444" t="s">
        <v>3764</v>
      </c>
      <c r="D61" s="445">
        <v>25422</v>
      </c>
      <c r="E61" s="446">
        <v>41897</v>
      </c>
      <c r="F61" s="443">
        <f t="shared" si="11"/>
        <v>45</v>
      </c>
      <c r="G61" s="429" t="s">
        <v>1716</v>
      </c>
      <c r="H61" s="447" t="s">
        <v>1588</v>
      </c>
      <c r="I61" s="429" t="s">
        <v>1712</v>
      </c>
      <c r="J61" s="449">
        <v>14300</v>
      </c>
      <c r="K61" s="449">
        <f t="shared" si="12"/>
        <v>1013.87</v>
      </c>
      <c r="L61" s="449">
        <f t="shared" si="13"/>
        <v>14300</v>
      </c>
      <c r="M61" s="402"/>
      <c r="N61" s="450">
        <f t="shared" si="14"/>
        <v>434.72</v>
      </c>
      <c r="O61" s="450">
        <f t="shared" si="15"/>
        <v>410.41</v>
      </c>
      <c r="P61" s="450"/>
      <c r="Q61" s="449"/>
      <c r="R61" s="451">
        <f t="shared" si="16"/>
        <v>845.13000000000011</v>
      </c>
      <c r="S61" s="449">
        <f t="shared" si="17"/>
        <v>13454.869999999999</v>
      </c>
      <c r="T61" s="452">
        <v>100010330028774</v>
      </c>
      <c r="U61" s="490" t="s">
        <v>3058</v>
      </c>
      <c r="V61" s="720">
        <f t="shared" si="18"/>
        <v>13454.869999999999</v>
      </c>
      <c r="W61" s="454" t="s">
        <v>3798</v>
      </c>
      <c r="X61" s="455"/>
      <c r="Y61" s="428">
        <v>0</v>
      </c>
      <c r="Z61" s="456">
        <v>0</v>
      </c>
      <c r="AA61" s="402">
        <f t="shared" si="19"/>
        <v>845.13000000000011</v>
      </c>
      <c r="AB61" s="402">
        <f t="shared" si="20"/>
        <v>13454.869999999999</v>
      </c>
      <c r="AC61" s="449"/>
      <c r="AD61" s="428"/>
      <c r="AE61" s="428"/>
      <c r="AF61" s="402">
        <f t="shared" si="21"/>
        <v>0</v>
      </c>
      <c r="AG61" s="449"/>
      <c r="AH61" s="402">
        <f t="shared" si="22"/>
        <v>0</v>
      </c>
      <c r="AI61" s="457">
        <f t="shared" si="23"/>
        <v>0</v>
      </c>
      <c r="AK61" s="990">
        <f t="shared" si="25"/>
        <v>11440</v>
      </c>
    </row>
    <row r="62" spans="1:41" ht="15" customHeight="1" x14ac:dyDescent="0.25">
      <c r="A62" s="443">
        <v>39</v>
      </c>
      <c r="B62" s="444" t="s">
        <v>1717</v>
      </c>
      <c r="C62" s="444" t="s">
        <v>3764</v>
      </c>
      <c r="D62" s="445">
        <v>22126</v>
      </c>
      <c r="E62" s="446">
        <v>41897</v>
      </c>
      <c r="F62" s="443">
        <f t="shared" si="11"/>
        <v>54</v>
      </c>
      <c r="G62" s="429" t="s">
        <v>1718</v>
      </c>
      <c r="H62" s="447" t="s">
        <v>1588</v>
      </c>
      <c r="I62" s="429" t="s">
        <v>1712</v>
      </c>
      <c r="J62" s="449">
        <v>14300</v>
      </c>
      <c r="K62" s="449">
        <f t="shared" si="12"/>
        <v>1013.87</v>
      </c>
      <c r="L62" s="449">
        <f t="shared" si="13"/>
        <v>14300</v>
      </c>
      <c r="M62" s="402"/>
      <c r="N62" s="450">
        <f t="shared" si="14"/>
        <v>434.72</v>
      </c>
      <c r="O62" s="450">
        <f t="shared" si="15"/>
        <v>410.41</v>
      </c>
      <c r="P62" s="450"/>
      <c r="Q62" s="449"/>
      <c r="R62" s="494">
        <f t="shared" ref="R62:R72" si="26">M62+N62+O62+P62+Q62</f>
        <v>845.13000000000011</v>
      </c>
      <c r="S62" s="449">
        <f t="shared" si="17"/>
        <v>13454.869999999999</v>
      </c>
      <c r="T62" s="452">
        <v>100010330028774</v>
      </c>
      <c r="U62" s="490" t="s">
        <v>3059</v>
      </c>
      <c r="V62" s="720">
        <f t="shared" si="18"/>
        <v>13454.869999999999</v>
      </c>
      <c r="W62" s="454" t="s">
        <v>3799</v>
      </c>
      <c r="X62" s="455"/>
      <c r="Y62" s="428">
        <v>0</v>
      </c>
      <c r="Z62" s="456">
        <v>0</v>
      </c>
      <c r="AA62" s="402">
        <f t="shared" si="19"/>
        <v>845.13000000000011</v>
      </c>
      <c r="AB62" s="402">
        <f t="shared" si="20"/>
        <v>13454.869999999999</v>
      </c>
      <c r="AC62" s="449"/>
      <c r="AD62" s="428"/>
      <c r="AE62" s="428"/>
      <c r="AF62" s="402">
        <f t="shared" si="21"/>
        <v>0</v>
      </c>
      <c r="AG62" s="449"/>
      <c r="AH62" s="402">
        <f t="shared" si="22"/>
        <v>0</v>
      </c>
      <c r="AI62" s="457">
        <f t="shared" si="23"/>
        <v>0</v>
      </c>
      <c r="AK62" s="990">
        <f t="shared" si="25"/>
        <v>11440</v>
      </c>
    </row>
    <row r="63" spans="1:41" ht="15" customHeight="1" x14ac:dyDescent="0.25">
      <c r="A63" s="443">
        <v>40</v>
      </c>
      <c r="B63" s="444" t="s">
        <v>1725</v>
      </c>
      <c r="C63" s="444" t="s">
        <v>3764</v>
      </c>
      <c r="D63" s="445">
        <v>25686</v>
      </c>
      <c r="E63" s="446">
        <v>41897</v>
      </c>
      <c r="F63" s="443">
        <f t="shared" si="11"/>
        <v>44</v>
      </c>
      <c r="G63" s="429" t="s">
        <v>1726</v>
      </c>
      <c r="H63" s="447" t="s">
        <v>1588</v>
      </c>
      <c r="I63" s="429" t="s">
        <v>1712</v>
      </c>
      <c r="J63" s="449">
        <v>14300</v>
      </c>
      <c r="K63" s="449">
        <f t="shared" si="12"/>
        <v>1013.87</v>
      </c>
      <c r="L63" s="449">
        <f t="shared" si="13"/>
        <v>14300</v>
      </c>
      <c r="M63" s="402"/>
      <c r="N63" s="450">
        <f t="shared" si="14"/>
        <v>434.72</v>
      </c>
      <c r="O63" s="450">
        <f t="shared" si="15"/>
        <v>410.41</v>
      </c>
      <c r="P63" s="450"/>
      <c r="Q63" s="449"/>
      <c r="R63" s="494">
        <f t="shared" si="26"/>
        <v>845.13000000000011</v>
      </c>
      <c r="S63" s="449">
        <f t="shared" si="17"/>
        <v>13454.869999999999</v>
      </c>
      <c r="T63" s="452">
        <v>100010330028774</v>
      </c>
      <c r="U63" s="478" t="s">
        <v>3062</v>
      </c>
      <c r="V63" s="720">
        <f t="shared" si="18"/>
        <v>13454.869999999999</v>
      </c>
      <c r="W63" s="454" t="s">
        <v>3801</v>
      </c>
      <c r="X63" s="455"/>
      <c r="Y63" s="428">
        <v>0</v>
      </c>
      <c r="Z63" s="456">
        <v>0</v>
      </c>
      <c r="AA63" s="402">
        <f t="shared" si="19"/>
        <v>845.13000000000011</v>
      </c>
      <c r="AB63" s="402">
        <f t="shared" si="20"/>
        <v>13454.869999999999</v>
      </c>
      <c r="AC63" s="449"/>
      <c r="AD63" s="428"/>
      <c r="AE63" s="428"/>
      <c r="AF63" s="402">
        <f t="shared" si="21"/>
        <v>0</v>
      </c>
      <c r="AG63" s="449"/>
      <c r="AH63" s="402">
        <f t="shared" si="22"/>
        <v>0</v>
      </c>
      <c r="AI63" s="457">
        <f t="shared" si="23"/>
        <v>0</v>
      </c>
      <c r="AK63" s="990">
        <f t="shared" si="25"/>
        <v>11440</v>
      </c>
    </row>
    <row r="64" spans="1:41" ht="15" customHeight="1" x14ac:dyDescent="0.25">
      <c r="A64" s="443">
        <v>41</v>
      </c>
      <c r="B64" s="444" t="s">
        <v>1727</v>
      </c>
      <c r="C64" s="444" t="s">
        <v>3764</v>
      </c>
      <c r="D64" s="445">
        <v>29226</v>
      </c>
      <c r="E64" s="446">
        <v>41897</v>
      </c>
      <c r="F64" s="443">
        <f t="shared" si="11"/>
        <v>34</v>
      </c>
      <c r="G64" s="429" t="s">
        <v>1728</v>
      </c>
      <c r="H64" s="447" t="s">
        <v>1588</v>
      </c>
      <c r="I64" s="429" t="s">
        <v>1712</v>
      </c>
      <c r="J64" s="449">
        <v>14300</v>
      </c>
      <c r="K64" s="449">
        <f t="shared" si="12"/>
        <v>1013.87</v>
      </c>
      <c r="L64" s="449">
        <f t="shared" si="13"/>
        <v>14300</v>
      </c>
      <c r="M64" s="402"/>
      <c r="N64" s="450">
        <f t="shared" si="14"/>
        <v>434.72</v>
      </c>
      <c r="O64" s="450">
        <f t="shared" si="15"/>
        <v>410.41</v>
      </c>
      <c r="P64" s="467"/>
      <c r="Q64" s="449"/>
      <c r="R64" s="494">
        <f t="shared" si="26"/>
        <v>845.13000000000011</v>
      </c>
      <c r="S64" s="449">
        <f t="shared" si="17"/>
        <v>13454.869999999999</v>
      </c>
      <c r="T64" s="452">
        <v>100010330028774</v>
      </c>
      <c r="U64" s="478" t="s">
        <v>3063</v>
      </c>
      <c r="V64" s="720">
        <f t="shared" si="18"/>
        <v>13454.869999999999</v>
      </c>
      <c r="W64" s="454" t="s">
        <v>3802</v>
      </c>
      <c r="X64" s="455"/>
      <c r="Y64" s="428">
        <v>0</v>
      </c>
      <c r="Z64" s="456">
        <v>0</v>
      </c>
      <c r="AA64" s="402">
        <f t="shared" si="19"/>
        <v>845.13000000000011</v>
      </c>
      <c r="AB64" s="402">
        <f t="shared" si="20"/>
        <v>13454.869999999999</v>
      </c>
      <c r="AC64" s="449"/>
      <c r="AD64" s="428"/>
      <c r="AE64" s="428"/>
      <c r="AF64" s="402">
        <f t="shared" si="21"/>
        <v>0</v>
      </c>
      <c r="AG64" s="449"/>
      <c r="AH64" s="402">
        <f t="shared" si="22"/>
        <v>0</v>
      </c>
      <c r="AI64" s="457">
        <f t="shared" si="23"/>
        <v>0</v>
      </c>
      <c r="AK64" s="990">
        <f t="shared" si="25"/>
        <v>11440</v>
      </c>
    </row>
    <row r="65" spans="1:41" ht="15" customHeight="1" x14ac:dyDescent="0.25">
      <c r="A65" s="443">
        <v>42</v>
      </c>
      <c r="B65" s="444" t="s">
        <v>1729</v>
      </c>
      <c r="C65" s="444" t="s">
        <v>3764</v>
      </c>
      <c r="D65" s="445">
        <v>32714</v>
      </c>
      <c r="E65" s="446">
        <v>41897</v>
      </c>
      <c r="F65" s="443">
        <f t="shared" si="11"/>
        <v>25</v>
      </c>
      <c r="G65" s="429" t="s">
        <v>1730</v>
      </c>
      <c r="H65" s="447" t="s">
        <v>1588</v>
      </c>
      <c r="I65" s="429" t="s">
        <v>1712</v>
      </c>
      <c r="J65" s="449">
        <v>14300</v>
      </c>
      <c r="K65" s="449">
        <f t="shared" si="12"/>
        <v>1013.87</v>
      </c>
      <c r="L65" s="449">
        <f t="shared" si="13"/>
        <v>14300</v>
      </c>
      <c r="M65" s="402"/>
      <c r="N65" s="450">
        <f t="shared" si="14"/>
        <v>434.72</v>
      </c>
      <c r="O65" s="450">
        <f t="shared" si="15"/>
        <v>410.41</v>
      </c>
      <c r="P65" s="467"/>
      <c r="Q65" s="449"/>
      <c r="R65" s="494">
        <f t="shared" si="26"/>
        <v>845.13000000000011</v>
      </c>
      <c r="S65" s="449">
        <f t="shared" si="17"/>
        <v>13454.869999999999</v>
      </c>
      <c r="T65" s="452">
        <v>100010330028774</v>
      </c>
      <c r="U65" s="604" t="s">
        <v>3064</v>
      </c>
      <c r="V65" s="720">
        <f t="shared" si="18"/>
        <v>13454.869999999999</v>
      </c>
      <c r="W65" s="454">
        <v>22300996547</v>
      </c>
      <c r="X65" s="455"/>
      <c r="Y65" s="428">
        <v>0</v>
      </c>
      <c r="Z65" s="456">
        <v>0</v>
      </c>
      <c r="AA65" s="402">
        <f t="shared" si="19"/>
        <v>845.13000000000011</v>
      </c>
      <c r="AB65" s="402">
        <f t="shared" si="20"/>
        <v>13454.869999999999</v>
      </c>
      <c r="AC65" s="449"/>
      <c r="AD65" s="428"/>
      <c r="AE65" s="428"/>
      <c r="AF65" s="402">
        <f t="shared" si="21"/>
        <v>0</v>
      </c>
      <c r="AG65" s="449"/>
      <c r="AH65" s="402">
        <f t="shared" si="22"/>
        <v>0</v>
      </c>
      <c r="AI65" s="457">
        <f t="shared" si="23"/>
        <v>0</v>
      </c>
      <c r="AK65" s="990">
        <f t="shared" si="25"/>
        <v>11440</v>
      </c>
    </row>
    <row r="66" spans="1:41" ht="15" customHeight="1" x14ac:dyDescent="0.25">
      <c r="A66" s="443">
        <v>43</v>
      </c>
      <c r="B66" s="444" t="s">
        <v>1731</v>
      </c>
      <c r="C66" s="444" t="s">
        <v>3764</v>
      </c>
      <c r="D66" s="445">
        <v>27407</v>
      </c>
      <c r="E66" s="446">
        <v>41897</v>
      </c>
      <c r="F66" s="443">
        <f t="shared" si="11"/>
        <v>39</v>
      </c>
      <c r="G66" s="429" t="s">
        <v>1732</v>
      </c>
      <c r="H66" s="447" t="s">
        <v>1588</v>
      </c>
      <c r="I66" s="429" t="s">
        <v>1712</v>
      </c>
      <c r="J66" s="449">
        <v>14300</v>
      </c>
      <c r="K66" s="449">
        <f t="shared" si="12"/>
        <v>1013.87</v>
      </c>
      <c r="L66" s="449">
        <f t="shared" si="13"/>
        <v>14300</v>
      </c>
      <c r="M66" s="402"/>
      <c r="N66" s="450">
        <f t="shared" si="14"/>
        <v>434.72</v>
      </c>
      <c r="O66" s="450">
        <f t="shared" si="15"/>
        <v>410.41</v>
      </c>
      <c r="P66" s="467"/>
      <c r="Q66" s="449"/>
      <c r="R66" s="494">
        <f t="shared" si="26"/>
        <v>845.13000000000011</v>
      </c>
      <c r="S66" s="449">
        <f t="shared" si="17"/>
        <v>13454.869999999999</v>
      </c>
      <c r="T66" s="452">
        <v>100010330028774</v>
      </c>
      <c r="U66" s="604" t="s">
        <v>3065</v>
      </c>
      <c r="V66" s="720">
        <f t="shared" si="18"/>
        <v>13454.869999999999</v>
      </c>
      <c r="W66" s="454" t="s">
        <v>3803</v>
      </c>
      <c r="X66" s="455"/>
      <c r="Y66" s="428">
        <v>0</v>
      </c>
      <c r="Z66" s="456">
        <v>0</v>
      </c>
      <c r="AA66" s="402">
        <f t="shared" si="19"/>
        <v>845.13000000000011</v>
      </c>
      <c r="AB66" s="402">
        <f t="shared" si="20"/>
        <v>13454.869999999999</v>
      </c>
      <c r="AC66" s="449"/>
      <c r="AD66" s="428"/>
      <c r="AE66" s="428"/>
      <c r="AF66" s="402">
        <f t="shared" si="21"/>
        <v>0</v>
      </c>
      <c r="AG66" s="449"/>
      <c r="AH66" s="402">
        <f t="shared" si="22"/>
        <v>0</v>
      </c>
      <c r="AI66" s="457">
        <f t="shared" si="23"/>
        <v>0</v>
      </c>
      <c r="AK66" s="990">
        <f t="shared" si="25"/>
        <v>11440</v>
      </c>
    </row>
    <row r="67" spans="1:41" ht="15" customHeight="1" x14ac:dyDescent="0.25">
      <c r="A67" s="443">
        <v>44</v>
      </c>
      <c r="B67" s="444" t="s">
        <v>1733</v>
      </c>
      <c r="C67" s="444" t="s">
        <v>3764</v>
      </c>
      <c r="D67" s="445">
        <v>31691</v>
      </c>
      <c r="E67" s="446">
        <v>41897</v>
      </c>
      <c r="F67" s="443">
        <f t="shared" si="11"/>
        <v>27</v>
      </c>
      <c r="G67" s="429" t="s">
        <v>1734</v>
      </c>
      <c r="H67" s="447" t="s">
        <v>1588</v>
      </c>
      <c r="I67" s="429" t="s">
        <v>1712</v>
      </c>
      <c r="J67" s="449">
        <v>14300</v>
      </c>
      <c r="K67" s="449">
        <f t="shared" si="12"/>
        <v>1013.87</v>
      </c>
      <c r="L67" s="449">
        <f t="shared" si="13"/>
        <v>14300</v>
      </c>
      <c r="M67" s="402"/>
      <c r="N67" s="450">
        <f t="shared" si="14"/>
        <v>434.72</v>
      </c>
      <c r="O67" s="450">
        <f t="shared" si="15"/>
        <v>410.41</v>
      </c>
      <c r="P67" s="467"/>
      <c r="Q67" s="449"/>
      <c r="R67" s="494">
        <f t="shared" si="26"/>
        <v>845.13000000000011</v>
      </c>
      <c r="S67" s="449">
        <f t="shared" si="17"/>
        <v>13454.869999999999</v>
      </c>
      <c r="T67" s="452">
        <v>100010330028774</v>
      </c>
      <c r="U67" s="604" t="s">
        <v>3066</v>
      </c>
      <c r="V67" s="720">
        <f t="shared" si="18"/>
        <v>13454.869999999999</v>
      </c>
      <c r="W67" s="454">
        <v>22500133842</v>
      </c>
      <c r="X67" s="455"/>
      <c r="Y67" s="428">
        <v>0</v>
      </c>
      <c r="Z67" s="456">
        <v>0</v>
      </c>
      <c r="AA67" s="402">
        <f t="shared" si="19"/>
        <v>845.13000000000011</v>
      </c>
      <c r="AB67" s="402">
        <f t="shared" si="20"/>
        <v>13454.869999999999</v>
      </c>
      <c r="AC67" s="449"/>
      <c r="AD67" s="428"/>
      <c r="AE67" s="428"/>
      <c r="AF67" s="402">
        <f t="shared" si="21"/>
        <v>0</v>
      </c>
      <c r="AG67" s="449"/>
      <c r="AH67" s="402">
        <f t="shared" si="22"/>
        <v>0</v>
      </c>
      <c r="AI67" s="457">
        <f t="shared" si="23"/>
        <v>0</v>
      </c>
      <c r="AK67" s="990">
        <f t="shared" si="25"/>
        <v>11440</v>
      </c>
    </row>
    <row r="68" spans="1:41" s="458" customFormat="1" ht="15" customHeight="1" x14ac:dyDescent="0.25">
      <c r="A68" s="443">
        <v>45</v>
      </c>
      <c r="B68" s="444" t="s">
        <v>2903</v>
      </c>
      <c r="C68" s="444" t="s">
        <v>3764</v>
      </c>
      <c r="D68" s="445">
        <v>25371</v>
      </c>
      <c r="E68" s="446">
        <v>41897</v>
      </c>
      <c r="F68" s="443">
        <f t="shared" si="11"/>
        <v>45</v>
      </c>
      <c r="G68" s="429" t="s">
        <v>2904</v>
      </c>
      <c r="H68" s="447" t="s">
        <v>1588</v>
      </c>
      <c r="I68" s="429" t="s">
        <v>1712</v>
      </c>
      <c r="J68" s="449">
        <v>14300</v>
      </c>
      <c r="K68" s="449">
        <f t="shared" si="12"/>
        <v>1013.87</v>
      </c>
      <c r="L68" s="449">
        <f t="shared" si="13"/>
        <v>14300</v>
      </c>
      <c r="M68" s="402"/>
      <c r="N68" s="467">
        <f t="shared" si="14"/>
        <v>434.72</v>
      </c>
      <c r="O68" s="467">
        <f t="shared" si="15"/>
        <v>410.41</v>
      </c>
      <c r="P68" s="467"/>
      <c r="Q68" s="402"/>
      <c r="R68" s="494">
        <f t="shared" si="26"/>
        <v>845.13000000000011</v>
      </c>
      <c r="S68" s="402">
        <f t="shared" si="17"/>
        <v>13454.869999999999</v>
      </c>
      <c r="T68" s="468">
        <v>100010330028774</v>
      </c>
      <c r="U68" s="603" t="s">
        <v>3068</v>
      </c>
      <c r="V68" s="720">
        <f t="shared" si="18"/>
        <v>13454.869999999999</v>
      </c>
      <c r="W68" s="454" t="s">
        <v>3806</v>
      </c>
      <c r="X68" s="522"/>
      <c r="Y68" s="429">
        <v>0</v>
      </c>
      <c r="Z68" s="505">
        <v>0</v>
      </c>
      <c r="AA68" s="402">
        <f t="shared" si="19"/>
        <v>845.13000000000011</v>
      </c>
      <c r="AB68" s="402">
        <f t="shared" si="20"/>
        <v>13454.869999999999</v>
      </c>
      <c r="AC68" s="402"/>
      <c r="AD68" s="402"/>
      <c r="AE68" s="429"/>
      <c r="AF68" s="429"/>
      <c r="AG68" s="402"/>
      <c r="AH68" s="402"/>
      <c r="AI68" s="402"/>
      <c r="AK68" s="990">
        <f t="shared" si="25"/>
        <v>11440</v>
      </c>
      <c r="AL68" s="539"/>
      <c r="AM68" s="539"/>
      <c r="AN68" s="539"/>
      <c r="AO68" s="539"/>
    </row>
    <row r="69" spans="1:41" s="458" customFormat="1" ht="15" customHeight="1" x14ac:dyDescent="0.25">
      <c r="A69" s="443">
        <v>46</v>
      </c>
      <c r="B69" s="444" t="s">
        <v>2905</v>
      </c>
      <c r="C69" s="444" t="s">
        <v>3764</v>
      </c>
      <c r="D69" s="445">
        <v>32592</v>
      </c>
      <c r="E69" s="446">
        <v>41897</v>
      </c>
      <c r="F69" s="443">
        <f t="shared" si="11"/>
        <v>25</v>
      </c>
      <c r="G69" s="429" t="s">
        <v>2906</v>
      </c>
      <c r="H69" s="447" t="s">
        <v>1588</v>
      </c>
      <c r="I69" s="429" t="s">
        <v>1712</v>
      </c>
      <c r="J69" s="449">
        <v>14300</v>
      </c>
      <c r="K69" s="449">
        <f t="shared" si="12"/>
        <v>1013.87</v>
      </c>
      <c r="L69" s="449">
        <f t="shared" si="13"/>
        <v>14300</v>
      </c>
      <c r="M69" s="402"/>
      <c r="N69" s="467">
        <f t="shared" si="14"/>
        <v>434.72</v>
      </c>
      <c r="O69" s="467">
        <f t="shared" si="15"/>
        <v>410.41</v>
      </c>
      <c r="P69" s="467"/>
      <c r="Q69" s="402"/>
      <c r="R69" s="494">
        <f t="shared" si="26"/>
        <v>845.13000000000011</v>
      </c>
      <c r="S69" s="402">
        <f t="shared" si="17"/>
        <v>13454.869999999999</v>
      </c>
      <c r="T69" s="468">
        <v>100010330028774</v>
      </c>
      <c r="U69" s="603" t="s">
        <v>3069</v>
      </c>
      <c r="V69" s="720">
        <f t="shared" si="18"/>
        <v>13454.869999999999</v>
      </c>
      <c r="W69" s="454" t="s">
        <v>3804</v>
      </c>
      <c r="X69" s="522"/>
      <c r="Y69" s="429">
        <v>0</v>
      </c>
      <c r="Z69" s="505">
        <v>0</v>
      </c>
      <c r="AA69" s="402">
        <f t="shared" si="19"/>
        <v>845.13000000000011</v>
      </c>
      <c r="AB69" s="402">
        <f t="shared" si="20"/>
        <v>13454.869999999999</v>
      </c>
      <c r="AC69" s="402"/>
      <c r="AD69" s="402"/>
      <c r="AE69" s="429"/>
      <c r="AF69" s="429"/>
      <c r="AG69" s="402"/>
      <c r="AH69" s="402"/>
      <c r="AI69" s="402"/>
      <c r="AK69" s="990">
        <f t="shared" si="25"/>
        <v>11440</v>
      </c>
      <c r="AL69" s="539"/>
      <c r="AM69" s="539"/>
      <c r="AN69" s="539"/>
      <c r="AO69" s="539"/>
    </row>
    <row r="70" spans="1:41" s="458" customFormat="1" ht="15" customHeight="1" x14ac:dyDescent="0.25">
      <c r="A70" s="443">
        <v>47</v>
      </c>
      <c r="B70" s="444" t="s">
        <v>2907</v>
      </c>
      <c r="C70" s="444" t="s">
        <v>3764</v>
      </c>
      <c r="D70" s="445">
        <v>26848</v>
      </c>
      <c r="E70" s="446">
        <v>41897</v>
      </c>
      <c r="F70" s="443">
        <f t="shared" si="11"/>
        <v>41</v>
      </c>
      <c r="G70" s="429" t="s">
        <v>2908</v>
      </c>
      <c r="H70" s="447" t="s">
        <v>1588</v>
      </c>
      <c r="I70" s="429" t="s">
        <v>1712</v>
      </c>
      <c r="J70" s="449">
        <v>14300</v>
      </c>
      <c r="K70" s="449">
        <f t="shared" si="12"/>
        <v>1013.87</v>
      </c>
      <c r="L70" s="449">
        <f t="shared" si="13"/>
        <v>14300</v>
      </c>
      <c r="M70" s="402"/>
      <c r="N70" s="467">
        <f t="shared" si="14"/>
        <v>434.72</v>
      </c>
      <c r="O70" s="467">
        <f t="shared" si="15"/>
        <v>410.41</v>
      </c>
      <c r="P70" s="467"/>
      <c r="Q70" s="402"/>
      <c r="R70" s="494">
        <f t="shared" si="26"/>
        <v>845.13000000000011</v>
      </c>
      <c r="S70" s="402">
        <f t="shared" si="17"/>
        <v>13454.869999999999</v>
      </c>
      <c r="T70" s="468">
        <v>100010330028774</v>
      </c>
      <c r="U70" s="603" t="s">
        <v>3070</v>
      </c>
      <c r="V70" s="720">
        <f t="shared" si="18"/>
        <v>13454.869999999999</v>
      </c>
      <c r="W70" s="454" t="s">
        <v>3805</v>
      </c>
      <c r="X70" s="522"/>
      <c r="Y70" s="429">
        <v>0</v>
      </c>
      <c r="Z70" s="505">
        <v>0</v>
      </c>
      <c r="AA70" s="402">
        <f t="shared" si="19"/>
        <v>845.13000000000011</v>
      </c>
      <c r="AB70" s="402">
        <f t="shared" si="20"/>
        <v>13454.869999999999</v>
      </c>
      <c r="AC70" s="402"/>
      <c r="AD70" s="402"/>
      <c r="AE70" s="429"/>
      <c r="AF70" s="429"/>
      <c r="AG70" s="402"/>
      <c r="AH70" s="402"/>
      <c r="AI70" s="402"/>
      <c r="AK70" s="990">
        <f t="shared" si="25"/>
        <v>11440</v>
      </c>
      <c r="AL70" s="539"/>
      <c r="AM70" s="539"/>
      <c r="AN70" s="539"/>
      <c r="AO70" s="539"/>
    </row>
    <row r="71" spans="1:41" s="458" customFormat="1" ht="15" customHeight="1" x14ac:dyDescent="0.25">
      <c r="A71" s="443">
        <v>48</v>
      </c>
      <c r="B71" s="444" t="s">
        <v>3579</v>
      </c>
      <c r="C71" s="444" t="s">
        <v>3764</v>
      </c>
      <c r="D71" s="445">
        <v>25835</v>
      </c>
      <c r="E71" s="446">
        <v>41897</v>
      </c>
      <c r="F71" s="443">
        <f t="shared" si="11"/>
        <v>43</v>
      </c>
      <c r="G71" s="429" t="s">
        <v>3580</v>
      </c>
      <c r="H71" s="447" t="s">
        <v>1588</v>
      </c>
      <c r="I71" s="429" t="s">
        <v>1712</v>
      </c>
      <c r="J71" s="449">
        <v>14300</v>
      </c>
      <c r="K71" s="449">
        <f t="shared" si="12"/>
        <v>1013.87</v>
      </c>
      <c r="L71" s="449">
        <f t="shared" si="13"/>
        <v>14300</v>
      </c>
      <c r="M71" s="402"/>
      <c r="N71" s="467">
        <f t="shared" si="14"/>
        <v>434.72</v>
      </c>
      <c r="O71" s="467">
        <f t="shared" si="15"/>
        <v>410.41</v>
      </c>
      <c r="P71" s="467"/>
      <c r="Q71" s="402"/>
      <c r="R71" s="494">
        <f t="shared" si="26"/>
        <v>845.13000000000011</v>
      </c>
      <c r="S71" s="402">
        <f t="shared" si="17"/>
        <v>13454.869999999999</v>
      </c>
      <c r="T71" s="468">
        <v>100010330028774</v>
      </c>
      <c r="U71" s="500" t="s">
        <v>3605</v>
      </c>
      <c r="V71" s="720">
        <f t="shared" si="18"/>
        <v>13454.869999999999</v>
      </c>
      <c r="W71" s="454" t="s">
        <v>4222</v>
      </c>
      <c r="X71" s="522"/>
      <c r="Y71" s="429"/>
      <c r="Z71" s="505"/>
      <c r="AA71" s="402">
        <f t="shared" si="19"/>
        <v>845.13000000000011</v>
      </c>
      <c r="AB71" s="402">
        <f t="shared" si="20"/>
        <v>13454.869999999999</v>
      </c>
      <c r="AC71" s="402"/>
      <c r="AD71" s="402"/>
      <c r="AE71" s="429"/>
      <c r="AF71" s="429"/>
      <c r="AG71" s="402"/>
      <c r="AH71" s="402"/>
      <c r="AI71" s="533"/>
      <c r="AK71" s="990">
        <f t="shared" si="25"/>
        <v>11440</v>
      </c>
      <c r="AL71" s="539"/>
      <c r="AM71" s="539"/>
      <c r="AN71" s="539"/>
      <c r="AO71" s="539"/>
    </row>
    <row r="72" spans="1:41" s="458" customFormat="1" ht="15" customHeight="1" x14ac:dyDescent="0.25">
      <c r="A72" s="443">
        <v>49</v>
      </c>
      <c r="B72" s="444" t="s">
        <v>3750</v>
      </c>
      <c r="C72" s="444" t="s">
        <v>3763</v>
      </c>
      <c r="D72" s="445">
        <v>31562</v>
      </c>
      <c r="E72" s="446">
        <v>41897</v>
      </c>
      <c r="F72" s="443">
        <f t="shared" si="11"/>
        <v>28</v>
      </c>
      <c r="G72" s="429" t="s">
        <v>4397</v>
      </c>
      <c r="H72" s="447" t="s">
        <v>1588</v>
      </c>
      <c r="I72" s="429" t="s">
        <v>1712</v>
      </c>
      <c r="J72" s="402">
        <v>14300</v>
      </c>
      <c r="K72" s="402">
        <f t="shared" si="12"/>
        <v>1013.87</v>
      </c>
      <c r="L72" s="402">
        <f t="shared" si="13"/>
        <v>14300</v>
      </c>
      <c r="M72" s="402"/>
      <c r="N72" s="467">
        <f t="shared" si="14"/>
        <v>434.72</v>
      </c>
      <c r="O72" s="467">
        <f t="shared" si="15"/>
        <v>410.41</v>
      </c>
      <c r="P72" s="467"/>
      <c r="Q72" s="402"/>
      <c r="R72" s="494">
        <f t="shared" si="26"/>
        <v>845.13000000000011</v>
      </c>
      <c r="S72" s="402">
        <f t="shared" si="17"/>
        <v>13454.869999999999</v>
      </c>
      <c r="T72" s="468">
        <v>100010330028774</v>
      </c>
      <c r="U72" s="498">
        <v>200010330748333</v>
      </c>
      <c r="V72" s="720">
        <f t="shared" si="18"/>
        <v>13454.869999999999</v>
      </c>
      <c r="W72" s="516" t="s">
        <v>4221</v>
      </c>
      <c r="X72" s="522"/>
      <c r="Y72" s="429"/>
      <c r="Z72" s="505"/>
      <c r="AA72" s="402">
        <f t="shared" si="19"/>
        <v>845.13000000000011</v>
      </c>
      <c r="AB72" s="402">
        <f t="shared" si="20"/>
        <v>13454.869999999999</v>
      </c>
      <c r="AC72" s="402"/>
      <c r="AD72" s="402"/>
      <c r="AE72" s="429"/>
      <c r="AF72" s="429"/>
      <c r="AG72" s="402"/>
      <c r="AH72" s="402"/>
      <c r="AI72" s="533"/>
      <c r="AK72" s="990">
        <f t="shared" si="25"/>
        <v>11440</v>
      </c>
      <c r="AL72" s="539"/>
      <c r="AM72" s="539"/>
      <c r="AN72" s="539"/>
      <c r="AO72" s="539"/>
    </row>
    <row r="73" spans="1:41" s="458" customFormat="1" ht="15" customHeight="1" x14ac:dyDescent="0.25">
      <c r="A73" s="443">
        <v>50</v>
      </c>
      <c r="B73" s="444" t="s">
        <v>3708</v>
      </c>
      <c r="C73" s="444" t="s">
        <v>3763</v>
      </c>
      <c r="D73" s="445">
        <v>29697</v>
      </c>
      <c r="E73" s="446">
        <v>41897</v>
      </c>
      <c r="F73" s="443">
        <f>DATEDIF(D73,E73,"Y")</f>
        <v>33</v>
      </c>
      <c r="G73" s="429" t="s">
        <v>3709</v>
      </c>
      <c r="H73" s="447" t="s">
        <v>1588</v>
      </c>
      <c r="I73" s="429" t="s">
        <v>1712</v>
      </c>
      <c r="J73" s="402">
        <v>14300</v>
      </c>
      <c r="K73" s="449">
        <f>J73/100*7.09</f>
        <v>1013.87</v>
      </c>
      <c r="L73" s="402">
        <f>J73</f>
        <v>14300</v>
      </c>
      <c r="M73" s="402"/>
      <c r="N73" s="402">
        <f>J73/100*3.04</f>
        <v>434.72</v>
      </c>
      <c r="O73" s="402">
        <f>J73/100*2.87</f>
        <v>410.41</v>
      </c>
      <c r="P73" s="402"/>
      <c r="Q73" s="494"/>
      <c r="R73" s="451">
        <f>M73+N73+O73+P73+Q73</f>
        <v>845.13000000000011</v>
      </c>
      <c r="S73" s="402">
        <f>J73-R73</f>
        <v>13454.869999999999</v>
      </c>
      <c r="T73" s="452">
        <v>100010330028774</v>
      </c>
      <c r="U73" s="605" t="s">
        <v>4292</v>
      </c>
      <c r="V73" s="720">
        <f>+S73</f>
        <v>13454.869999999999</v>
      </c>
      <c r="W73" s="454" t="s">
        <v>4301</v>
      </c>
      <c r="X73" s="504"/>
      <c r="Y73" s="429"/>
      <c r="Z73" s="505"/>
      <c r="AA73" s="402">
        <f>N73+O73+P73</f>
        <v>845.13000000000011</v>
      </c>
      <c r="AB73" s="402">
        <f>J73-AA73</f>
        <v>13454.869999999999</v>
      </c>
      <c r="AC73" s="402"/>
      <c r="AD73" s="429"/>
      <c r="AE73" s="429"/>
      <c r="AF73" s="402"/>
      <c r="AG73" s="402"/>
      <c r="AH73" s="402"/>
      <c r="AI73" s="513"/>
      <c r="AK73" s="990">
        <f t="shared" si="25"/>
        <v>11440</v>
      </c>
      <c r="AL73" s="539"/>
      <c r="AM73" s="539"/>
      <c r="AN73" s="539"/>
      <c r="AO73" s="539"/>
    </row>
    <row r="74" spans="1:41" s="458" customFormat="1" ht="15" customHeight="1" x14ac:dyDescent="0.25">
      <c r="A74" s="443">
        <v>51</v>
      </c>
      <c r="B74" s="553" t="s">
        <v>2745</v>
      </c>
      <c r="C74" s="553" t="s">
        <v>3764</v>
      </c>
      <c r="D74" s="554">
        <v>32823</v>
      </c>
      <c r="E74" s="446">
        <v>41897</v>
      </c>
      <c r="F74" s="443">
        <f>DATEDIF(D74,E74,"Y")</f>
        <v>24</v>
      </c>
      <c r="G74" s="555" t="s">
        <v>2746</v>
      </c>
      <c r="H74" s="447" t="s">
        <v>1588</v>
      </c>
      <c r="I74" s="429" t="s">
        <v>1712</v>
      </c>
      <c r="J74" s="556">
        <v>14300</v>
      </c>
      <c r="K74" s="449">
        <f>J74/100*7.09</f>
        <v>1013.87</v>
      </c>
      <c r="L74" s="449">
        <f>J74</f>
        <v>14300</v>
      </c>
      <c r="M74" s="402"/>
      <c r="N74" s="450">
        <f>J74/100*3.04</f>
        <v>434.72</v>
      </c>
      <c r="O74" s="450">
        <f>J74/100*2.87</f>
        <v>410.41</v>
      </c>
      <c r="P74" s="450"/>
      <c r="Q74" s="449"/>
      <c r="R74" s="451">
        <f>M74+N74+O74+P74+Q74</f>
        <v>845.13000000000011</v>
      </c>
      <c r="S74" s="449">
        <f>J74-R74</f>
        <v>13454.869999999999</v>
      </c>
      <c r="T74" s="452">
        <v>100010330028774</v>
      </c>
      <c r="U74" s="478" t="s">
        <v>3526</v>
      </c>
      <c r="V74" s="720">
        <f>+S74</f>
        <v>13454.869999999999</v>
      </c>
      <c r="W74" s="557">
        <v>22500556596</v>
      </c>
      <c r="X74" s="455"/>
      <c r="Y74" s="428">
        <v>0</v>
      </c>
      <c r="Z74" s="456">
        <v>0</v>
      </c>
      <c r="AA74" s="402">
        <f>N74+O74+P74</f>
        <v>845.13000000000011</v>
      </c>
      <c r="AB74" s="402">
        <f>J74-AA74</f>
        <v>13454.869999999999</v>
      </c>
      <c r="AC74" s="449"/>
      <c r="AD74" s="428"/>
      <c r="AE74" s="428"/>
      <c r="AF74" s="402">
        <f>AD74*15%</f>
        <v>0</v>
      </c>
      <c r="AG74" s="449"/>
      <c r="AH74" s="402">
        <f>AF74+AG74</f>
        <v>0</v>
      </c>
      <c r="AI74" s="457">
        <f>AH393-M393</f>
        <v>0</v>
      </c>
      <c r="AK74" s="990">
        <f t="shared" si="25"/>
        <v>11440</v>
      </c>
      <c r="AL74" s="539"/>
      <c r="AM74" s="539"/>
      <c r="AN74" s="539"/>
      <c r="AO74" s="539"/>
    </row>
    <row r="75" spans="1:41" ht="15" customHeight="1" x14ac:dyDescent="0.25">
      <c r="A75" s="443">
        <v>52</v>
      </c>
      <c r="B75" s="444" t="s">
        <v>1719</v>
      </c>
      <c r="C75" s="444" t="s">
        <v>3764</v>
      </c>
      <c r="D75" s="445">
        <v>30265</v>
      </c>
      <c r="E75" s="446">
        <v>41897</v>
      </c>
      <c r="F75" s="443">
        <f>DATEDIF(D75,E75,"Y")</f>
        <v>31</v>
      </c>
      <c r="G75" s="429" t="s">
        <v>1720</v>
      </c>
      <c r="H75" s="447" t="s">
        <v>1588</v>
      </c>
      <c r="I75" s="429" t="s">
        <v>1712</v>
      </c>
      <c r="J75" s="449">
        <v>14300</v>
      </c>
      <c r="K75" s="449">
        <f>J75/100*7.09</f>
        <v>1013.87</v>
      </c>
      <c r="L75" s="449">
        <f>J75</f>
        <v>14300</v>
      </c>
      <c r="M75" s="402"/>
      <c r="N75" s="450">
        <f>J75/100*3.04</f>
        <v>434.72</v>
      </c>
      <c r="O75" s="450">
        <f>J75/100*2.87</f>
        <v>410.41</v>
      </c>
      <c r="P75" s="450"/>
      <c r="Q75" s="449"/>
      <c r="R75" s="494">
        <f>M75+N75+O75+P75+Q75</f>
        <v>845.13000000000011</v>
      </c>
      <c r="S75" s="449">
        <f>J75-R75</f>
        <v>13454.869999999999</v>
      </c>
      <c r="T75" s="452">
        <v>100010330028774</v>
      </c>
      <c r="U75" s="501" t="s">
        <v>3060</v>
      </c>
      <c r="V75" s="720">
        <f>+S75</f>
        <v>13454.869999999999</v>
      </c>
      <c r="W75" s="454" t="s">
        <v>3800</v>
      </c>
      <c r="X75" s="455"/>
      <c r="Y75" s="428">
        <v>0</v>
      </c>
      <c r="Z75" s="456">
        <v>0</v>
      </c>
      <c r="AA75" s="402">
        <f>N75+O75+P75</f>
        <v>845.13000000000011</v>
      </c>
      <c r="AB75" s="402">
        <f>J75-AA75</f>
        <v>13454.869999999999</v>
      </c>
      <c r="AC75" s="449"/>
      <c r="AD75" s="428"/>
      <c r="AE75" s="428"/>
      <c r="AF75" s="402">
        <f>AD75*15%</f>
        <v>0</v>
      </c>
      <c r="AG75" s="449"/>
      <c r="AH75" s="402">
        <f>AF75+AG75</f>
        <v>0</v>
      </c>
      <c r="AI75" s="457">
        <f>AH75-M75</f>
        <v>0</v>
      </c>
      <c r="AK75" s="990">
        <f t="shared" si="25"/>
        <v>11440</v>
      </c>
    </row>
    <row r="76" spans="1:41" ht="15" customHeight="1" x14ac:dyDescent="0.25">
      <c r="A76" s="1712" t="s">
        <v>3656</v>
      </c>
      <c r="B76" s="1713"/>
      <c r="C76" s="1713"/>
      <c r="D76" s="1713"/>
      <c r="E76" s="1713"/>
      <c r="F76" s="1713"/>
      <c r="G76" s="1713"/>
      <c r="H76" s="1713"/>
      <c r="I76" s="1714"/>
      <c r="J76" s="407">
        <f>SUM(J48:J75)</f>
        <v>443300</v>
      </c>
      <c r="K76" s="449"/>
      <c r="L76" s="449">
        <v>0</v>
      </c>
      <c r="M76" s="405">
        <f t="shared" ref="M76:S76" si="27">SUM(M48:M72)</f>
        <v>0</v>
      </c>
      <c r="N76" s="407">
        <f t="shared" si="27"/>
        <v>12172.159999999996</v>
      </c>
      <c r="O76" s="407">
        <f t="shared" si="27"/>
        <v>11491.479999999998</v>
      </c>
      <c r="P76" s="565">
        <f t="shared" si="27"/>
        <v>844.89</v>
      </c>
      <c r="Q76" s="407">
        <f t="shared" si="27"/>
        <v>0</v>
      </c>
      <c r="R76" s="566">
        <f t="shared" si="27"/>
        <v>24508.530000000017</v>
      </c>
      <c r="S76" s="407">
        <f t="shared" si="27"/>
        <v>375891.46999999991</v>
      </c>
      <c r="T76" s="452"/>
      <c r="U76" s="474"/>
      <c r="V76" s="720"/>
      <c r="W76" s="463"/>
      <c r="X76" s="455"/>
      <c r="Y76" s="428"/>
      <c r="Z76" s="456"/>
      <c r="AA76" s="402"/>
      <c r="AB76" s="402"/>
      <c r="AC76" s="449"/>
      <c r="AD76" s="428"/>
      <c r="AE76" s="428"/>
      <c r="AF76" s="402"/>
      <c r="AG76" s="449"/>
      <c r="AH76" s="402"/>
      <c r="AI76" s="457"/>
      <c r="AK76" s="1002">
        <f>SUM(AK48:AK75)</f>
        <v>339240</v>
      </c>
    </row>
    <row r="77" spans="1:41" ht="15" customHeight="1" x14ac:dyDescent="0.25">
      <c r="A77" s="1715" t="s">
        <v>3661</v>
      </c>
      <c r="B77" s="1716"/>
      <c r="C77" s="1716"/>
      <c r="D77" s="1716"/>
      <c r="E77" s="1716"/>
      <c r="F77" s="1716"/>
      <c r="G77" s="1716"/>
      <c r="H77" s="1716"/>
      <c r="I77" s="1717"/>
      <c r="J77" s="407"/>
      <c r="K77" s="407"/>
      <c r="L77" s="407"/>
      <c r="M77" s="405"/>
      <c r="N77" s="565"/>
      <c r="O77" s="565"/>
      <c r="P77" s="565"/>
      <c r="Q77" s="407"/>
      <c r="R77" s="566"/>
      <c r="S77" s="407"/>
      <c r="T77" s="452"/>
      <c r="U77" s="478"/>
      <c r="V77" s="720"/>
      <c r="W77" s="463"/>
      <c r="X77" s="455"/>
      <c r="Y77" s="428"/>
      <c r="Z77" s="456"/>
      <c r="AA77" s="402"/>
      <c r="AB77" s="402"/>
      <c r="AC77" s="449"/>
      <c r="AD77" s="449"/>
      <c r="AE77" s="428"/>
      <c r="AF77" s="402"/>
      <c r="AG77" s="449"/>
      <c r="AH77" s="402"/>
      <c r="AI77" s="457"/>
    </row>
    <row r="78" spans="1:41" ht="14.25" customHeight="1" x14ac:dyDescent="0.25">
      <c r="A78" s="444">
        <v>53</v>
      </c>
      <c r="B78" s="525" t="s">
        <v>4847</v>
      </c>
      <c r="C78" s="443"/>
      <c r="D78" s="786"/>
      <c r="E78" s="446"/>
      <c r="F78" s="464"/>
      <c r="G78" s="526" t="s">
        <v>4848</v>
      </c>
      <c r="H78" s="447" t="s">
        <v>1588</v>
      </c>
      <c r="I78" s="428" t="s">
        <v>4849</v>
      </c>
      <c r="J78" s="448">
        <v>49500</v>
      </c>
      <c r="K78" s="449">
        <f>+J78/100*7.09</f>
        <v>3509.5499999999997</v>
      </c>
      <c r="L78" s="449">
        <v>39420</v>
      </c>
      <c r="M78" s="402"/>
      <c r="N78" s="402"/>
      <c r="O78" s="450">
        <f>+J78/100*3.04</f>
        <v>1504.8</v>
      </c>
      <c r="P78" s="450">
        <f>+J78/100*2.87</f>
        <v>1420.65</v>
      </c>
      <c r="Q78" s="449"/>
      <c r="R78" s="451"/>
      <c r="S78" s="451">
        <f>N78+O78+P78+Q78</f>
        <v>2925.45</v>
      </c>
      <c r="T78" s="449">
        <f>+J78-S78</f>
        <v>46574.55</v>
      </c>
      <c r="U78" s="452">
        <v>100010330028774</v>
      </c>
      <c r="V78" s="721"/>
      <c r="W78" s="484">
        <f>+T78</f>
        <v>46574.55</v>
      </c>
      <c r="X78" s="454"/>
      <c r="Y78" s="428"/>
      <c r="Z78" s="456"/>
      <c r="AA78" s="402"/>
      <c r="AB78" s="402"/>
      <c r="AC78" s="449"/>
      <c r="AD78" s="449"/>
      <c r="AE78" s="470"/>
      <c r="AF78" s="402"/>
      <c r="AG78" s="449"/>
      <c r="AH78" s="402"/>
      <c r="AI78" s="457"/>
      <c r="AK78" s="991">
        <f>+J78*30%</f>
        <v>14850</v>
      </c>
      <c r="AL78" s="6"/>
      <c r="AM78" s="6"/>
      <c r="AN78" s="6"/>
      <c r="AO78" s="6"/>
    </row>
    <row r="79" spans="1:41" ht="15" customHeight="1" x14ac:dyDescent="0.25">
      <c r="A79" s="444">
        <v>54</v>
      </c>
      <c r="B79" s="443" t="s">
        <v>1629</v>
      </c>
      <c r="C79" s="443" t="s">
        <v>3763</v>
      </c>
      <c r="D79" s="446">
        <v>27642</v>
      </c>
      <c r="E79" s="446">
        <v>41897</v>
      </c>
      <c r="F79" s="443">
        <f t="shared" ref="F79:F100" si="28">DATEDIF(D79,E79,"Y")</f>
        <v>39</v>
      </c>
      <c r="G79" s="428" t="s">
        <v>1630</v>
      </c>
      <c r="H79" s="447" t="s">
        <v>1588</v>
      </c>
      <c r="I79" s="429" t="s">
        <v>1631</v>
      </c>
      <c r="J79" s="449">
        <v>22000</v>
      </c>
      <c r="K79" s="449">
        <f t="shared" ref="K79:K110" si="29">J79/100*7.09</f>
        <v>1559.8</v>
      </c>
      <c r="L79" s="449">
        <f t="shared" ref="L79:L100" si="30">J79</f>
        <v>22000</v>
      </c>
      <c r="M79" s="402"/>
      <c r="N79" s="450">
        <f t="shared" ref="N79:N100" si="31">J79/100*3.04</f>
        <v>668.8</v>
      </c>
      <c r="O79" s="450">
        <f t="shared" ref="O79:O100" si="32">J79/100*2.87</f>
        <v>631.4</v>
      </c>
      <c r="P79" s="450"/>
      <c r="Q79" s="449"/>
      <c r="R79" s="451">
        <f t="shared" ref="R79:R95" si="33">M79+N79+O79+P79+Q79</f>
        <v>1300.1999999999998</v>
      </c>
      <c r="S79" s="449">
        <f t="shared" ref="S79:S100" si="34">J79-R79</f>
        <v>20699.8</v>
      </c>
      <c r="T79" s="452">
        <v>100010330028774</v>
      </c>
      <c r="U79" s="461" t="s">
        <v>3031</v>
      </c>
      <c r="V79" s="720">
        <f t="shared" ref="V79:V100" si="35">+S79</f>
        <v>20699.8</v>
      </c>
      <c r="W79" s="463" t="s">
        <v>3807</v>
      </c>
      <c r="X79" s="455"/>
      <c r="Y79" s="428">
        <v>0</v>
      </c>
      <c r="Z79" s="456">
        <v>0</v>
      </c>
      <c r="AA79" s="402">
        <f t="shared" ref="AA79:AA100" si="36">N79+O79+P79</f>
        <v>1300.1999999999998</v>
      </c>
      <c r="AB79" s="402">
        <f t="shared" ref="AB79:AB100" si="37">J79-AA79</f>
        <v>20699.8</v>
      </c>
      <c r="AC79" s="449"/>
      <c r="AD79" s="428"/>
      <c r="AE79" s="428"/>
      <c r="AF79" s="402">
        <f t="shared" ref="AF79:AF94" si="38">AD79*15%</f>
        <v>0</v>
      </c>
      <c r="AG79" s="449"/>
      <c r="AH79" s="402">
        <f t="shared" ref="AH79:AH94" si="39">AF79+AG79</f>
        <v>0</v>
      </c>
      <c r="AI79" s="457">
        <f t="shared" ref="AI79:AI94" si="40">AH79-M79</f>
        <v>0</v>
      </c>
      <c r="AK79" s="990">
        <f>+J79*60%</f>
        <v>13200</v>
      </c>
    </row>
    <row r="80" spans="1:41" ht="15" customHeight="1" x14ac:dyDescent="0.25">
      <c r="A80" s="444">
        <v>55</v>
      </c>
      <c r="B80" s="443" t="s">
        <v>1632</v>
      </c>
      <c r="C80" s="443" t="s">
        <v>3763</v>
      </c>
      <c r="D80" s="446">
        <v>28906</v>
      </c>
      <c r="E80" s="446">
        <v>41897</v>
      </c>
      <c r="F80" s="443">
        <f t="shared" si="28"/>
        <v>35</v>
      </c>
      <c r="G80" s="428" t="s">
        <v>1633</v>
      </c>
      <c r="H80" s="447" t="s">
        <v>1588</v>
      </c>
      <c r="I80" s="429" t="s">
        <v>1631</v>
      </c>
      <c r="J80" s="449">
        <v>22000</v>
      </c>
      <c r="K80" s="449">
        <f t="shared" si="29"/>
        <v>1559.8</v>
      </c>
      <c r="L80" s="449">
        <f t="shared" si="30"/>
        <v>22000</v>
      </c>
      <c r="M80" s="402"/>
      <c r="N80" s="450">
        <f t="shared" si="31"/>
        <v>668.8</v>
      </c>
      <c r="O80" s="450">
        <f t="shared" si="32"/>
        <v>631.4</v>
      </c>
      <c r="P80" s="450"/>
      <c r="Q80" s="449"/>
      <c r="R80" s="451">
        <f t="shared" si="33"/>
        <v>1300.1999999999998</v>
      </c>
      <c r="S80" s="449">
        <f t="shared" si="34"/>
        <v>20699.8</v>
      </c>
      <c r="T80" s="452">
        <v>100010330028774</v>
      </c>
      <c r="U80" s="485" t="s">
        <v>3032</v>
      </c>
      <c r="V80" s="720">
        <f t="shared" si="35"/>
        <v>20699.8</v>
      </c>
      <c r="W80" s="463" t="s">
        <v>3808</v>
      </c>
      <c r="X80" s="455"/>
      <c r="Y80" s="428">
        <v>0</v>
      </c>
      <c r="Z80" s="456">
        <v>0</v>
      </c>
      <c r="AA80" s="402">
        <f t="shared" si="36"/>
        <v>1300.1999999999998</v>
      </c>
      <c r="AB80" s="402">
        <f t="shared" si="37"/>
        <v>20699.8</v>
      </c>
      <c r="AC80" s="449"/>
      <c r="AD80" s="428"/>
      <c r="AE80" s="428"/>
      <c r="AF80" s="402">
        <f t="shared" si="38"/>
        <v>0</v>
      </c>
      <c r="AG80" s="449"/>
      <c r="AH80" s="402">
        <f t="shared" si="39"/>
        <v>0</v>
      </c>
      <c r="AI80" s="457">
        <f t="shared" si="40"/>
        <v>0</v>
      </c>
      <c r="AK80" s="990">
        <f>+J80*60%</f>
        <v>13200</v>
      </c>
    </row>
    <row r="81" spans="1:37" ht="15" customHeight="1" x14ac:dyDescent="0.25">
      <c r="A81" s="444">
        <v>56</v>
      </c>
      <c r="B81" s="443" t="s">
        <v>1635</v>
      </c>
      <c r="C81" s="443" t="s">
        <v>3763</v>
      </c>
      <c r="D81" s="446">
        <v>31070</v>
      </c>
      <c r="E81" s="446">
        <v>41897</v>
      </c>
      <c r="F81" s="443">
        <f t="shared" si="28"/>
        <v>29</v>
      </c>
      <c r="G81" s="428" t="s">
        <v>1636</v>
      </c>
      <c r="H81" s="447" t="s">
        <v>1588</v>
      </c>
      <c r="I81" s="428" t="s">
        <v>1634</v>
      </c>
      <c r="J81" s="449">
        <v>16500</v>
      </c>
      <c r="K81" s="449">
        <f t="shared" si="29"/>
        <v>1169.8499999999999</v>
      </c>
      <c r="L81" s="449">
        <f t="shared" si="30"/>
        <v>16500</v>
      </c>
      <c r="M81" s="402"/>
      <c r="N81" s="450">
        <f t="shared" si="31"/>
        <v>501.6</v>
      </c>
      <c r="O81" s="450">
        <f t="shared" si="32"/>
        <v>473.55</v>
      </c>
      <c r="P81" s="450"/>
      <c r="Q81" s="449"/>
      <c r="R81" s="451">
        <f t="shared" si="33"/>
        <v>975.15000000000009</v>
      </c>
      <c r="S81" s="449">
        <f t="shared" si="34"/>
        <v>15524.85</v>
      </c>
      <c r="T81" s="452">
        <v>100010330028774</v>
      </c>
      <c r="U81" s="461" t="s">
        <v>3033</v>
      </c>
      <c r="V81" s="720">
        <f t="shared" si="35"/>
        <v>15524.85</v>
      </c>
      <c r="W81" s="463">
        <v>22500068097</v>
      </c>
      <c r="X81" s="455"/>
      <c r="Y81" s="428">
        <v>0</v>
      </c>
      <c r="Z81" s="456">
        <v>0</v>
      </c>
      <c r="AA81" s="402">
        <f t="shared" si="36"/>
        <v>975.15000000000009</v>
      </c>
      <c r="AB81" s="402">
        <f t="shared" si="37"/>
        <v>15524.85</v>
      </c>
      <c r="AC81" s="449"/>
      <c r="AD81" s="428"/>
      <c r="AE81" s="428"/>
      <c r="AF81" s="402">
        <f t="shared" si="38"/>
        <v>0</v>
      </c>
      <c r="AG81" s="449"/>
      <c r="AH81" s="402">
        <f t="shared" si="39"/>
        <v>0</v>
      </c>
      <c r="AI81" s="457">
        <f t="shared" si="40"/>
        <v>0</v>
      </c>
      <c r="AK81" s="990">
        <f t="shared" ref="AK81:AK111" si="41">+J81*80%</f>
        <v>13200</v>
      </c>
    </row>
    <row r="82" spans="1:37" ht="15" customHeight="1" x14ac:dyDescent="0.25">
      <c r="A82" s="444">
        <v>57</v>
      </c>
      <c r="B82" s="443" t="s">
        <v>1637</v>
      </c>
      <c r="C82" s="443" t="s">
        <v>3763</v>
      </c>
      <c r="D82" s="446">
        <v>33439</v>
      </c>
      <c r="E82" s="446">
        <v>41897</v>
      </c>
      <c r="F82" s="443">
        <f t="shared" si="28"/>
        <v>23</v>
      </c>
      <c r="G82" s="428" t="s">
        <v>1638</v>
      </c>
      <c r="H82" s="447" t="s">
        <v>1588</v>
      </c>
      <c r="I82" s="428" t="s">
        <v>1634</v>
      </c>
      <c r="J82" s="449">
        <v>16500</v>
      </c>
      <c r="K82" s="449">
        <f t="shared" si="29"/>
        <v>1169.8499999999999</v>
      </c>
      <c r="L82" s="449">
        <f t="shared" si="30"/>
        <v>16500</v>
      </c>
      <c r="M82" s="402"/>
      <c r="N82" s="450">
        <f t="shared" si="31"/>
        <v>501.6</v>
      </c>
      <c r="O82" s="450">
        <f t="shared" si="32"/>
        <v>473.55</v>
      </c>
      <c r="P82" s="450"/>
      <c r="Q82" s="449"/>
      <c r="R82" s="451">
        <f t="shared" si="33"/>
        <v>975.15000000000009</v>
      </c>
      <c r="S82" s="449">
        <f t="shared" si="34"/>
        <v>15524.85</v>
      </c>
      <c r="T82" s="452">
        <v>100010330028774</v>
      </c>
      <c r="U82" s="487" t="s">
        <v>3034</v>
      </c>
      <c r="V82" s="720">
        <f t="shared" si="35"/>
        <v>15524.85</v>
      </c>
      <c r="W82" s="463">
        <v>40224074290</v>
      </c>
      <c r="X82" s="455"/>
      <c r="Y82" s="428">
        <v>0</v>
      </c>
      <c r="Z82" s="456">
        <v>0</v>
      </c>
      <c r="AA82" s="402">
        <f t="shared" si="36"/>
        <v>975.15000000000009</v>
      </c>
      <c r="AB82" s="402">
        <f t="shared" si="37"/>
        <v>15524.85</v>
      </c>
      <c r="AC82" s="449"/>
      <c r="AD82" s="428"/>
      <c r="AE82" s="428"/>
      <c r="AF82" s="402">
        <f t="shared" si="38"/>
        <v>0</v>
      </c>
      <c r="AG82" s="449"/>
      <c r="AH82" s="402">
        <f t="shared" si="39"/>
        <v>0</v>
      </c>
      <c r="AI82" s="457">
        <f t="shared" si="40"/>
        <v>0</v>
      </c>
      <c r="AK82" s="990">
        <f t="shared" si="41"/>
        <v>13200</v>
      </c>
    </row>
    <row r="83" spans="1:37" ht="15" customHeight="1" x14ac:dyDescent="0.25">
      <c r="A83" s="444">
        <v>58</v>
      </c>
      <c r="B83" s="443" t="s">
        <v>1643</v>
      </c>
      <c r="C83" s="443" t="s">
        <v>3764</v>
      </c>
      <c r="D83" s="446">
        <v>32975</v>
      </c>
      <c r="E83" s="446">
        <v>41897</v>
      </c>
      <c r="F83" s="443">
        <f t="shared" si="28"/>
        <v>24</v>
      </c>
      <c r="G83" s="428" t="s">
        <v>1644</v>
      </c>
      <c r="H83" s="447" t="s">
        <v>1588</v>
      </c>
      <c r="I83" s="428" t="s">
        <v>1634</v>
      </c>
      <c r="J83" s="449">
        <v>16500</v>
      </c>
      <c r="K83" s="449">
        <f t="shared" si="29"/>
        <v>1169.8499999999999</v>
      </c>
      <c r="L83" s="449">
        <f t="shared" si="30"/>
        <v>16500</v>
      </c>
      <c r="M83" s="402"/>
      <c r="N83" s="450">
        <f t="shared" si="31"/>
        <v>501.6</v>
      </c>
      <c r="O83" s="450">
        <f t="shared" si="32"/>
        <v>473.55</v>
      </c>
      <c r="P83" s="450"/>
      <c r="Q83" s="449"/>
      <c r="R83" s="451">
        <f t="shared" si="33"/>
        <v>975.15000000000009</v>
      </c>
      <c r="S83" s="449">
        <f t="shared" si="34"/>
        <v>15524.85</v>
      </c>
      <c r="T83" s="452">
        <v>100010330028774</v>
      </c>
      <c r="U83" s="461" t="s">
        <v>3037</v>
      </c>
      <c r="V83" s="720">
        <f t="shared" si="35"/>
        <v>15524.85</v>
      </c>
      <c r="W83" s="463">
        <v>22500581313</v>
      </c>
      <c r="X83" s="455"/>
      <c r="Y83" s="428">
        <v>0</v>
      </c>
      <c r="Z83" s="456">
        <v>0</v>
      </c>
      <c r="AA83" s="402">
        <f t="shared" si="36"/>
        <v>975.15000000000009</v>
      </c>
      <c r="AB83" s="402">
        <f t="shared" si="37"/>
        <v>15524.85</v>
      </c>
      <c r="AC83" s="449"/>
      <c r="AD83" s="428"/>
      <c r="AE83" s="428"/>
      <c r="AF83" s="402">
        <f t="shared" si="38"/>
        <v>0</v>
      </c>
      <c r="AG83" s="449"/>
      <c r="AH83" s="402">
        <f t="shared" si="39"/>
        <v>0</v>
      </c>
      <c r="AI83" s="457">
        <f t="shared" si="40"/>
        <v>0</v>
      </c>
      <c r="AK83" s="990">
        <f t="shared" si="41"/>
        <v>13200</v>
      </c>
    </row>
    <row r="84" spans="1:37" ht="15" customHeight="1" x14ac:dyDescent="0.25">
      <c r="A84" s="444">
        <v>59</v>
      </c>
      <c r="B84" s="443" t="s">
        <v>1645</v>
      </c>
      <c r="C84" s="443" t="s">
        <v>3763</v>
      </c>
      <c r="D84" s="446">
        <v>26639</v>
      </c>
      <c r="E84" s="446">
        <v>41897</v>
      </c>
      <c r="F84" s="443">
        <f t="shared" si="28"/>
        <v>41</v>
      </c>
      <c r="G84" s="428" t="s">
        <v>1646</v>
      </c>
      <c r="H84" s="447" t="s">
        <v>1588</v>
      </c>
      <c r="I84" s="428" t="s">
        <v>1634</v>
      </c>
      <c r="J84" s="449">
        <v>16500</v>
      </c>
      <c r="K84" s="449">
        <f t="shared" si="29"/>
        <v>1169.8499999999999</v>
      </c>
      <c r="L84" s="449">
        <f t="shared" si="30"/>
        <v>16500</v>
      </c>
      <c r="M84" s="402"/>
      <c r="N84" s="450">
        <f t="shared" si="31"/>
        <v>501.6</v>
      </c>
      <c r="O84" s="450">
        <f t="shared" si="32"/>
        <v>473.55</v>
      </c>
      <c r="P84" s="450"/>
      <c r="Q84" s="449"/>
      <c r="R84" s="451">
        <f t="shared" si="33"/>
        <v>975.15000000000009</v>
      </c>
      <c r="S84" s="449">
        <f t="shared" si="34"/>
        <v>15524.85</v>
      </c>
      <c r="T84" s="452">
        <v>100010330028774</v>
      </c>
      <c r="U84" s="485" t="s">
        <v>3038</v>
      </c>
      <c r="V84" s="720">
        <f t="shared" si="35"/>
        <v>15524.85</v>
      </c>
      <c r="W84" s="463" t="s">
        <v>3809</v>
      </c>
      <c r="X84" s="455"/>
      <c r="Y84" s="428">
        <v>0</v>
      </c>
      <c r="Z84" s="456">
        <v>0</v>
      </c>
      <c r="AA84" s="402">
        <f t="shared" si="36"/>
        <v>975.15000000000009</v>
      </c>
      <c r="AB84" s="402">
        <f t="shared" si="37"/>
        <v>15524.85</v>
      </c>
      <c r="AC84" s="449"/>
      <c r="AD84" s="428"/>
      <c r="AE84" s="428"/>
      <c r="AF84" s="402">
        <f t="shared" si="38"/>
        <v>0</v>
      </c>
      <c r="AG84" s="449"/>
      <c r="AH84" s="402">
        <f t="shared" si="39"/>
        <v>0</v>
      </c>
      <c r="AI84" s="457">
        <f t="shared" si="40"/>
        <v>0</v>
      </c>
      <c r="AK84" s="990">
        <f t="shared" si="41"/>
        <v>13200</v>
      </c>
    </row>
    <row r="85" spans="1:37" ht="15" customHeight="1" x14ac:dyDescent="0.25">
      <c r="A85" s="444">
        <v>60</v>
      </c>
      <c r="B85" s="443" t="s">
        <v>1647</v>
      </c>
      <c r="C85" s="443" t="s">
        <v>3763</v>
      </c>
      <c r="D85" s="446">
        <v>31681</v>
      </c>
      <c r="E85" s="446">
        <v>41897</v>
      </c>
      <c r="F85" s="443">
        <f t="shared" si="28"/>
        <v>27</v>
      </c>
      <c r="G85" s="428" t="s">
        <v>2874</v>
      </c>
      <c r="H85" s="447" t="s">
        <v>1588</v>
      </c>
      <c r="I85" s="428" t="s">
        <v>1634</v>
      </c>
      <c r="J85" s="449">
        <v>16500</v>
      </c>
      <c r="K85" s="449">
        <f t="shared" si="29"/>
        <v>1169.8499999999999</v>
      </c>
      <c r="L85" s="449">
        <f t="shared" si="30"/>
        <v>16500</v>
      </c>
      <c r="M85" s="402"/>
      <c r="N85" s="450">
        <f t="shared" si="31"/>
        <v>501.6</v>
      </c>
      <c r="O85" s="450">
        <f t="shared" si="32"/>
        <v>473.55</v>
      </c>
      <c r="P85" s="450"/>
      <c r="Q85" s="449"/>
      <c r="R85" s="451">
        <f t="shared" si="33"/>
        <v>975.15000000000009</v>
      </c>
      <c r="S85" s="449">
        <f t="shared" si="34"/>
        <v>15524.85</v>
      </c>
      <c r="T85" s="452">
        <v>100010330028774</v>
      </c>
      <c r="U85" s="523" t="s">
        <v>3039</v>
      </c>
      <c r="V85" s="720">
        <f t="shared" si="35"/>
        <v>15524.85</v>
      </c>
      <c r="W85" s="463">
        <v>22300412719</v>
      </c>
      <c r="X85" s="455"/>
      <c r="Y85" s="428">
        <v>0</v>
      </c>
      <c r="Z85" s="456">
        <v>0</v>
      </c>
      <c r="AA85" s="402">
        <f t="shared" si="36"/>
        <v>975.15000000000009</v>
      </c>
      <c r="AB85" s="402">
        <f t="shared" si="37"/>
        <v>15524.85</v>
      </c>
      <c r="AC85" s="449"/>
      <c r="AD85" s="428"/>
      <c r="AE85" s="428"/>
      <c r="AF85" s="402">
        <f t="shared" si="38"/>
        <v>0</v>
      </c>
      <c r="AG85" s="449"/>
      <c r="AH85" s="402">
        <f t="shared" si="39"/>
        <v>0</v>
      </c>
      <c r="AI85" s="457">
        <f t="shared" si="40"/>
        <v>0</v>
      </c>
      <c r="AK85" s="990">
        <f t="shared" si="41"/>
        <v>13200</v>
      </c>
    </row>
    <row r="86" spans="1:37" ht="15" customHeight="1" x14ac:dyDescent="0.25">
      <c r="A86" s="444">
        <v>61</v>
      </c>
      <c r="B86" s="443" t="s">
        <v>1648</v>
      </c>
      <c r="C86" s="443" t="s">
        <v>3763</v>
      </c>
      <c r="D86" s="446">
        <v>34307</v>
      </c>
      <c r="E86" s="446">
        <v>41897</v>
      </c>
      <c r="F86" s="443">
        <f t="shared" si="28"/>
        <v>20</v>
      </c>
      <c r="G86" s="428" t="s">
        <v>1649</v>
      </c>
      <c r="H86" s="447" t="s">
        <v>1588</v>
      </c>
      <c r="I86" s="428" t="s">
        <v>1634</v>
      </c>
      <c r="J86" s="449">
        <v>16500</v>
      </c>
      <c r="K86" s="449">
        <f t="shared" si="29"/>
        <v>1169.8499999999999</v>
      </c>
      <c r="L86" s="449">
        <f t="shared" si="30"/>
        <v>16500</v>
      </c>
      <c r="M86" s="402"/>
      <c r="N86" s="450">
        <f t="shared" si="31"/>
        <v>501.6</v>
      </c>
      <c r="O86" s="450">
        <f t="shared" si="32"/>
        <v>473.55</v>
      </c>
      <c r="P86" s="450"/>
      <c r="Q86" s="449"/>
      <c r="R86" s="451">
        <f t="shared" si="33"/>
        <v>975.15000000000009</v>
      </c>
      <c r="S86" s="449">
        <f t="shared" si="34"/>
        <v>15524.85</v>
      </c>
      <c r="T86" s="452">
        <v>100010330028774</v>
      </c>
      <c r="U86" s="474">
        <v>200010330646529</v>
      </c>
      <c r="V86" s="720">
        <f t="shared" si="35"/>
        <v>15524.85</v>
      </c>
      <c r="W86" s="463">
        <v>22301560375</v>
      </c>
      <c r="X86" s="455"/>
      <c r="Y86" s="428">
        <v>0</v>
      </c>
      <c r="Z86" s="456">
        <v>0</v>
      </c>
      <c r="AA86" s="402">
        <f t="shared" si="36"/>
        <v>975.15000000000009</v>
      </c>
      <c r="AB86" s="402">
        <f t="shared" si="37"/>
        <v>15524.85</v>
      </c>
      <c r="AC86" s="449"/>
      <c r="AD86" s="428"/>
      <c r="AE86" s="428"/>
      <c r="AF86" s="402">
        <f t="shared" si="38"/>
        <v>0</v>
      </c>
      <c r="AG86" s="449"/>
      <c r="AH86" s="402">
        <f t="shared" si="39"/>
        <v>0</v>
      </c>
      <c r="AI86" s="457">
        <f t="shared" si="40"/>
        <v>0</v>
      </c>
      <c r="AK86" s="990">
        <f t="shared" si="41"/>
        <v>13200</v>
      </c>
    </row>
    <row r="87" spans="1:37" ht="15" customHeight="1" x14ac:dyDescent="0.25">
      <c r="A87" s="444">
        <v>62</v>
      </c>
      <c r="B87" s="443" t="s">
        <v>1650</v>
      </c>
      <c r="C87" s="443" t="s">
        <v>3763</v>
      </c>
      <c r="D87" s="446">
        <v>27578</v>
      </c>
      <c r="E87" s="446">
        <v>41897</v>
      </c>
      <c r="F87" s="443">
        <f t="shared" si="28"/>
        <v>39</v>
      </c>
      <c r="G87" s="428" t="s">
        <v>1651</v>
      </c>
      <c r="H87" s="447" t="s">
        <v>1588</v>
      </c>
      <c r="I87" s="428" t="s">
        <v>1634</v>
      </c>
      <c r="J87" s="449">
        <v>16500</v>
      </c>
      <c r="K87" s="449">
        <f t="shared" si="29"/>
        <v>1169.8499999999999</v>
      </c>
      <c r="L87" s="449">
        <f t="shared" si="30"/>
        <v>16500</v>
      </c>
      <c r="M87" s="402"/>
      <c r="N87" s="450">
        <f t="shared" si="31"/>
        <v>501.6</v>
      </c>
      <c r="O87" s="450">
        <f t="shared" si="32"/>
        <v>473.55</v>
      </c>
      <c r="P87" s="450"/>
      <c r="Q87" s="449"/>
      <c r="R87" s="451">
        <f t="shared" si="33"/>
        <v>975.15000000000009</v>
      </c>
      <c r="S87" s="449">
        <f t="shared" si="34"/>
        <v>15524.85</v>
      </c>
      <c r="T87" s="452">
        <v>100010330028774</v>
      </c>
      <c r="U87" s="474">
        <v>200010330646354</v>
      </c>
      <c r="V87" s="720">
        <f t="shared" si="35"/>
        <v>15524.85</v>
      </c>
      <c r="W87" s="463" t="s">
        <v>3810</v>
      </c>
      <c r="X87" s="455"/>
      <c r="Y87" s="428">
        <v>0</v>
      </c>
      <c r="Z87" s="456">
        <v>0</v>
      </c>
      <c r="AA87" s="402">
        <f t="shared" si="36"/>
        <v>975.15000000000009</v>
      </c>
      <c r="AB87" s="402">
        <f t="shared" si="37"/>
        <v>15524.85</v>
      </c>
      <c r="AC87" s="449"/>
      <c r="AD87" s="428"/>
      <c r="AE87" s="428"/>
      <c r="AF87" s="402">
        <f t="shared" si="38"/>
        <v>0</v>
      </c>
      <c r="AG87" s="449"/>
      <c r="AH87" s="402">
        <f t="shared" si="39"/>
        <v>0</v>
      </c>
      <c r="AI87" s="457">
        <f t="shared" si="40"/>
        <v>0</v>
      </c>
      <c r="AK87" s="990">
        <f t="shared" si="41"/>
        <v>13200</v>
      </c>
    </row>
    <row r="88" spans="1:37" ht="15" customHeight="1" x14ac:dyDescent="0.25">
      <c r="A88" s="444">
        <v>63</v>
      </c>
      <c r="B88" s="443" t="s">
        <v>1654</v>
      </c>
      <c r="C88" s="443" t="s">
        <v>3763</v>
      </c>
      <c r="D88" s="446">
        <v>33329</v>
      </c>
      <c r="E88" s="446">
        <v>41897</v>
      </c>
      <c r="F88" s="443">
        <f t="shared" si="28"/>
        <v>23</v>
      </c>
      <c r="G88" s="428" t="s">
        <v>1655</v>
      </c>
      <c r="H88" s="447" t="s">
        <v>1588</v>
      </c>
      <c r="I88" s="428" t="s">
        <v>1634</v>
      </c>
      <c r="J88" s="449">
        <v>16500</v>
      </c>
      <c r="K88" s="449">
        <f t="shared" si="29"/>
        <v>1169.8499999999999</v>
      </c>
      <c r="L88" s="449">
        <f t="shared" si="30"/>
        <v>16500</v>
      </c>
      <c r="M88" s="402"/>
      <c r="N88" s="450">
        <f t="shared" si="31"/>
        <v>501.6</v>
      </c>
      <c r="O88" s="450">
        <f t="shared" si="32"/>
        <v>473.55</v>
      </c>
      <c r="P88" s="450"/>
      <c r="Q88" s="449"/>
      <c r="R88" s="451">
        <f t="shared" si="33"/>
        <v>975.15000000000009</v>
      </c>
      <c r="S88" s="449">
        <f t="shared" si="34"/>
        <v>15524.85</v>
      </c>
      <c r="T88" s="452">
        <v>100010330028774</v>
      </c>
      <c r="U88" s="523" t="s">
        <v>3041</v>
      </c>
      <c r="V88" s="720">
        <f t="shared" si="35"/>
        <v>15524.85</v>
      </c>
      <c r="W88" s="463">
        <v>22500646256</v>
      </c>
      <c r="X88" s="455"/>
      <c r="Y88" s="428">
        <v>0</v>
      </c>
      <c r="Z88" s="456">
        <v>0</v>
      </c>
      <c r="AA88" s="402">
        <f t="shared" si="36"/>
        <v>975.15000000000009</v>
      </c>
      <c r="AB88" s="402">
        <f t="shared" si="37"/>
        <v>15524.85</v>
      </c>
      <c r="AC88" s="449"/>
      <c r="AD88" s="428"/>
      <c r="AE88" s="428"/>
      <c r="AF88" s="402">
        <f t="shared" si="38"/>
        <v>0</v>
      </c>
      <c r="AG88" s="449"/>
      <c r="AH88" s="402">
        <f t="shared" si="39"/>
        <v>0</v>
      </c>
      <c r="AI88" s="457">
        <f t="shared" si="40"/>
        <v>0</v>
      </c>
      <c r="AK88" s="990">
        <f t="shared" si="41"/>
        <v>13200</v>
      </c>
    </row>
    <row r="89" spans="1:37" ht="15" customHeight="1" x14ac:dyDescent="0.25">
      <c r="A89" s="444">
        <v>64</v>
      </c>
      <c r="B89" s="443" t="s">
        <v>1656</v>
      </c>
      <c r="C89" s="443" t="s">
        <v>3763</v>
      </c>
      <c r="D89" s="446">
        <v>33874</v>
      </c>
      <c r="E89" s="446">
        <v>41897</v>
      </c>
      <c r="F89" s="443">
        <f t="shared" si="28"/>
        <v>21</v>
      </c>
      <c r="G89" s="428" t="s">
        <v>1657</v>
      </c>
      <c r="H89" s="447" t="s">
        <v>1588</v>
      </c>
      <c r="I89" s="428" t="s">
        <v>1634</v>
      </c>
      <c r="J89" s="449">
        <v>16500</v>
      </c>
      <c r="K89" s="449">
        <f t="shared" si="29"/>
        <v>1169.8499999999999</v>
      </c>
      <c r="L89" s="449">
        <f t="shared" si="30"/>
        <v>16500</v>
      </c>
      <c r="M89" s="402"/>
      <c r="N89" s="450">
        <f t="shared" si="31"/>
        <v>501.6</v>
      </c>
      <c r="O89" s="450">
        <f t="shared" si="32"/>
        <v>473.55</v>
      </c>
      <c r="P89" s="450"/>
      <c r="Q89" s="449"/>
      <c r="R89" s="451">
        <f t="shared" si="33"/>
        <v>975.15000000000009</v>
      </c>
      <c r="S89" s="449">
        <f t="shared" si="34"/>
        <v>15524.85</v>
      </c>
      <c r="T89" s="452">
        <v>100010330028774</v>
      </c>
      <c r="U89" s="523" t="s">
        <v>3042</v>
      </c>
      <c r="V89" s="720">
        <f t="shared" si="35"/>
        <v>15524.85</v>
      </c>
      <c r="W89" s="463">
        <v>40222794501</v>
      </c>
      <c r="X89" s="455"/>
      <c r="Y89" s="428">
        <v>0</v>
      </c>
      <c r="Z89" s="456">
        <v>0</v>
      </c>
      <c r="AA89" s="402">
        <f t="shared" si="36"/>
        <v>975.15000000000009</v>
      </c>
      <c r="AB89" s="402">
        <f t="shared" si="37"/>
        <v>15524.85</v>
      </c>
      <c r="AC89" s="449"/>
      <c r="AD89" s="428"/>
      <c r="AE89" s="428"/>
      <c r="AF89" s="402">
        <f t="shared" si="38"/>
        <v>0</v>
      </c>
      <c r="AG89" s="449"/>
      <c r="AH89" s="402">
        <f t="shared" si="39"/>
        <v>0</v>
      </c>
      <c r="AI89" s="457">
        <f t="shared" si="40"/>
        <v>0</v>
      </c>
      <c r="AK89" s="990">
        <f t="shared" si="41"/>
        <v>13200</v>
      </c>
    </row>
    <row r="90" spans="1:37" ht="15" customHeight="1" x14ac:dyDescent="0.25">
      <c r="A90" s="444">
        <v>65</v>
      </c>
      <c r="B90" s="443" t="s">
        <v>1664</v>
      </c>
      <c r="C90" s="443" t="s">
        <v>3763</v>
      </c>
      <c r="D90" s="446">
        <v>31503</v>
      </c>
      <c r="E90" s="446">
        <v>41897</v>
      </c>
      <c r="F90" s="443">
        <f t="shared" si="28"/>
        <v>28</v>
      </c>
      <c r="G90" s="428" t="s">
        <v>1665</v>
      </c>
      <c r="H90" s="447" t="s">
        <v>1588</v>
      </c>
      <c r="I90" s="428" t="s">
        <v>1634</v>
      </c>
      <c r="J90" s="449">
        <v>16500</v>
      </c>
      <c r="K90" s="449">
        <f t="shared" si="29"/>
        <v>1169.8499999999999</v>
      </c>
      <c r="L90" s="449">
        <f t="shared" si="30"/>
        <v>16500</v>
      </c>
      <c r="M90" s="402"/>
      <c r="N90" s="450">
        <f t="shared" si="31"/>
        <v>501.6</v>
      </c>
      <c r="O90" s="450">
        <f t="shared" si="32"/>
        <v>473.55</v>
      </c>
      <c r="P90" s="450"/>
      <c r="Q90" s="449"/>
      <c r="R90" s="451">
        <f t="shared" si="33"/>
        <v>975.15000000000009</v>
      </c>
      <c r="S90" s="449">
        <f t="shared" si="34"/>
        <v>15524.85</v>
      </c>
      <c r="T90" s="452">
        <v>100010330028774</v>
      </c>
      <c r="U90" s="478" t="s">
        <v>3046</v>
      </c>
      <c r="V90" s="720">
        <f t="shared" si="35"/>
        <v>15524.85</v>
      </c>
      <c r="W90" s="463">
        <v>22500085570</v>
      </c>
      <c r="X90" s="455"/>
      <c r="Y90" s="428">
        <v>0</v>
      </c>
      <c r="Z90" s="456">
        <v>0</v>
      </c>
      <c r="AA90" s="402">
        <f t="shared" si="36"/>
        <v>975.15000000000009</v>
      </c>
      <c r="AB90" s="402">
        <f t="shared" si="37"/>
        <v>15524.85</v>
      </c>
      <c r="AC90" s="449"/>
      <c r="AD90" s="428"/>
      <c r="AE90" s="428"/>
      <c r="AF90" s="402">
        <f t="shared" si="38"/>
        <v>0</v>
      </c>
      <c r="AG90" s="449"/>
      <c r="AH90" s="402">
        <f t="shared" si="39"/>
        <v>0</v>
      </c>
      <c r="AI90" s="457">
        <f t="shared" si="40"/>
        <v>0</v>
      </c>
      <c r="AK90" s="990">
        <f t="shared" si="41"/>
        <v>13200</v>
      </c>
    </row>
    <row r="91" spans="1:37" ht="15" customHeight="1" x14ac:dyDescent="0.25">
      <c r="A91" s="444">
        <v>66</v>
      </c>
      <c r="B91" s="444" t="s">
        <v>1666</v>
      </c>
      <c r="C91" s="444" t="s">
        <v>3763</v>
      </c>
      <c r="D91" s="445">
        <v>33470</v>
      </c>
      <c r="E91" s="446">
        <v>41897</v>
      </c>
      <c r="F91" s="443">
        <f t="shared" si="28"/>
        <v>23</v>
      </c>
      <c r="G91" s="429" t="s">
        <v>1667</v>
      </c>
      <c r="H91" s="447" t="s">
        <v>1588</v>
      </c>
      <c r="I91" s="429" t="s">
        <v>1668</v>
      </c>
      <c r="J91" s="449">
        <v>16500</v>
      </c>
      <c r="K91" s="449">
        <f t="shared" si="29"/>
        <v>1169.8499999999999</v>
      </c>
      <c r="L91" s="449">
        <f t="shared" si="30"/>
        <v>16500</v>
      </c>
      <c r="M91" s="402"/>
      <c r="N91" s="450">
        <f t="shared" si="31"/>
        <v>501.6</v>
      </c>
      <c r="O91" s="450">
        <f t="shared" si="32"/>
        <v>473.55</v>
      </c>
      <c r="P91" s="450">
        <v>0</v>
      </c>
      <c r="Q91" s="449"/>
      <c r="R91" s="451">
        <f t="shared" si="33"/>
        <v>975.15000000000009</v>
      </c>
      <c r="S91" s="449">
        <f t="shared" si="34"/>
        <v>15524.85</v>
      </c>
      <c r="T91" s="452">
        <v>100010330028774</v>
      </c>
      <c r="U91" s="490" t="s">
        <v>3047</v>
      </c>
      <c r="V91" s="720">
        <f t="shared" si="35"/>
        <v>15524.85</v>
      </c>
      <c r="W91" s="454">
        <v>22500700509</v>
      </c>
      <c r="X91" s="455"/>
      <c r="Y91" s="428">
        <v>0</v>
      </c>
      <c r="Z91" s="456">
        <v>0</v>
      </c>
      <c r="AA91" s="402">
        <f t="shared" si="36"/>
        <v>975.15000000000009</v>
      </c>
      <c r="AB91" s="402">
        <f t="shared" si="37"/>
        <v>15524.85</v>
      </c>
      <c r="AC91" s="449"/>
      <c r="AD91" s="428"/>
      <c r="AE91" s="428"/>
      <c r="AF91" s="402">
        <f t="shared" si="38"/>
        <v>0</v>
      </c>
      <c r="AG91" s="449"/>
      <c r="AH91" s="402">
        <f t="shared" si="39"/>
        <v>0</v>
      </c>
      <c r="AI91" s="457">
        <f t="shared" si="40"/>
        <v>0</v>
      </c>
      <c r="AK91" s="990">
        <f t="shared" si="41"/>
        <v>13200</v>
      </c>
    </row>
    <row r="92" spans="1:37" ht="15" customHeight="1" x14ac:dyDescent="0.25">
      <c r="A92" s="444">
        <v>67</v>
      </c>
      <c r="B92" s="444" t="s">
        <v>1669</v>
      </c>
      <c r="C92" s="444" t="s">
        <v>3763</v>
      </c>
      <c r="D92" s="445">
        <v>30348</v>
      </c>
      <c r="E92" s="446">
        <v>41897</v>
      </c>
      <c r="F92" s="443">
        <f t="shared" si="28"/>
        <v>31</v>
      </c>
      <c r="G92" s="429" t="s">
        <v>1670</v>
      </c>
      <c r="H92" s="447" t="s">
        <v>1588</v>
      </c>
      <c r="I92" s="429" t="s">
        <v>1668</v>
      </c>
      <c r="J92" s="449">
        <v>16500</v>
      </c>
      <c r="K92" s="449">
        <f t="shared" si="29"/>
        <v>1169.8499999999999</v>
      </c>
      <c r="L92" s="449">
        <f t="shared" si="30"/>
        <v>16500</v>
      </c>
      <c r="M92" s="402"/>
      <c r="N92" s="450">
        <f t="shared" si="31"/>
        <v>501.6</v>
      </c>
      <c r="O92" s="450">
        <f t="shared" si="32"/>
        <v>473.55</v>
      </c>
      <c r="P92" s="450"/>
      <c r="Q92" s="449"/>
      <c r="R92" s="451">
        <f t="shared" si="33"/>
        <v>975.15000000000009</v>
      </c>
      <c r="S92" s="449">
        <f t="shared" si="34"/>
        <v>15524.85</v>
      </c>
      <c r="T92" s="452">
        <v>100010330028774</v>
      </c>
      <c r="U92" s="490" t="s">
        <v>3048</v>
      </c>
      <c r="V92" s="720">
        <f t="shared" si="35"/>
        <v>15524.85</v>
      </c>
      <c r="W92" s="454" t="s">
        <v>3811</v>
      </c>
      <c r="X92" s="455"/>
      <c r="Y92" s="428">
        <v>0</v>
      </c>
      <c r="Z92" s="456">
        <v>0</v>
      </c>
      <c r="AA92" s="402">
        <f t="shared" si="36"/>
        <v>975.15000000000009</v>
      </c>
      <c r="AB92" s="402">
        <f t="shared" si="37"/>
        <v>15524.85</v>
      </c>
      <c r="AC92" s="449"/>
      <c r="AD92" s="428"/>
      <c r="AE92" s="428"/>
      <c r="AF92" s="402">
        <f t="shared" si="38"/>
        <v>0</v>
      </c>
      <c r="AG92" s="449"/>
      <c r="AH92" s="402">
        <f t="shared" si="39"/>
        <v>0</v>
      </c>
      <c r="AI92" s="457">
        <f t="shared" si="40"/>
        <v>0</v>
      </c>
      <c r="AK92" s="990">
        <f t="shared" si="41"/>
        <v>13200</v>
      </c>
    </row>
    <row r="93" spans="1:37" ht="15" customHeight="1" x14ac:dyDescent="0.25">
      <c r="A93" s="444">
        <v>68</v>
      </c>
      <c r="B93" s="444" t="s">
        <v>1671</v>
      </c>
      <c r="C93" s="444" t="s">
        <v>3763</v>
      </c>
      <c r="D93" s="445">
        <v>34600</v>
      </c>
      <c r="E93" s="446">
        <v>41897</v>
      </c>
      <c r="F93" s="443">
        <f t="shared" si="28"/>
        <v>19</v>
      </c>
      <c r="G93" s="429" t="s">
        <v>1672</v>
      </c>
      <c r="H93" s="447" t="s">
        <v>1588</v>
      </c>
      <c r="I93" s="429" t="s">
        <v>1668</v>
      </c>
      <c r="J93" s="449">
        <v>16500</v>
      </c>
      <c r="K93" s="449">
        <f t="shared" si="29"/>
        <v>1169.8499999999999</v>
      </c>
      <c r="L93" s="449">
        <f t="shared" si="30"/>
        <v>16500</v>
      </c>
      <c r="M93" s="402"/>
      <c r="N93" s="450">
        <f t="shared" si="31"/>
        <v>501.6</v>
      </c>
      <c r="O93" s="450">
        <f t="shared" si="32"/>
        <v>473.55</v>
      </c>
      <c r="P93" s="450"/>
      <c r="Q93" s="449"/>
      <c r="R93" s="451">
        <f t="shared" si="33"/>
        <v>975.15000000000009</v>
      </c>
      <c r="S93" s="449">
        <f t="shared" si="34"/>
        <v>15524.85</v>
      </c>
      <c r="T93" s="452">
        <v>100010330028774</v>
      </c>
      <c r="U93" s="490" t="s">
        <v>3049</v>
      </c>
      <c r="V93" s="720">
        <f t="shared" si="35"/>
        <v>15524.85</v>
      </c>
      <c r="W93" s="454">
        <v>40222448702</v>
      </c>
      <c r="X93" s="455"/>
      <c r="Y93" s="428">
        <v>0</v>
      </c>
      <c r="Z93" s="456">
        <v>0</v>
      </c>
      <c r="AA93" s="402">
        <f t="shared" si="36"/>
        <v>975.15000000000009</v>
      </c>
      <c r="AB93" s="402">
        <f t="shared" si="37"/>
        <v>15524.85</v>
      </c>
      <c r="AC93" s="449"/>
      <c r="AD93" s="428"/>
      <c r="AE93" s="428"/>
      <c r="AF93" s="402">
        <f t="shared" si="38"/>
        <v>0</v>
      </c>
      <c r="AG93" s="449"/>
      <c r="AH93" s="402">
        <f t="shared" si="39"/>
        <v>0</v>
      </c>
      <c r="AI93" s="457">
        <f t="shared" si="40"/>
        <v>0</v>
      </c>
      <c r="AK93" s="990">
        <f t="shared" si="41"/>
        <v>13200</v>
      </c>
    </row>
    <row r="94" spans="1:37" ht="15" customHeight="1" x14ac:dyDescent="0.25">
      <c r="A94" s="444">
        <v>69</v>
      </c>
      <c r="B94" s="444" t="s">
        <v>1673</v>
      </c>
      <c r="C94" s="444" t="s">
        <v>3763</v>
      </c>
      <c r="D94" s="445">
        <v>32025</v>
      </c>
      <c r="E94" s="446">
        <v>41897</v>
      </c>
      <c r="F94" s="443">
        <f t="shared" si="28"/>
        <v>27</v>
      </c>
      <c r="G94" s="429" t="s">
        <v>1674</v>
      </c>
      <c r="H94" s="447" t="s">
        <v>1588</v>
      </c>
      <c r="I94" s="429" t="s">
        <v>1668</v>
      </c>
      <c r="J94" s="449">
        <v>16500</v>
      </c>
      <c r="K94" s="449">
        <f t="shared" si="29"/>
        <v>1169.8499999999999</v>
      </c>
      <c r="L94" s="449">
        <f t="shared" si="30"/>
        <v>16500</v>
      </c>
      <c r="M94" s="402"/>
      <c r="N94" s="450">
        <f t="shared" si="31"/>
        <v>501.6</v>
      </c>
      <c r="O94" s="450">
        <f t="shared" si="32"/>
        <v>473.55</v>
      </c>
      <c r="P94" s="467"/>
      <c r="Q94" s="449">
        <v>0</v>
      </c>
      <c r="R94" s="451">
        <f t="shared" si="33"/>
        <v>975.15000000000009</v>
      </c>
      <c r="S94" s="449">
        <f t="shared" si="34"/>
        <v>15524.85</v>
      </c>
      <c r="T94" s="452">
        <v>100010330028774</v>
      </c>
      <c r="U94" s="530">
        <v>200010330666363</v>
      </c>
      <c r="V94" s="720">
        <f t="shared" si="35"/>
        <v>15524.85</v>
      </c>
      <c r="W94" s="454" t="s">
        <v>3812</v>
      </c>
      <c r="X94" s="455"/>
      <c r="Y94" s="428">
        <v>0</v>
      </c>
      <c r="Z94" s="456">
        <v>0</v>
      </c>
      <c r="AA94" s="402">
        <f t="shared" si="36"/>
        <v>975.15000000000009</v>
      </c>
      <c r="AB94" s="402">
        <f t="shared" si="37"/>
        <v>15524.85</v>
      </c>
      <c r="AC94" s="449"/>
      <c r="AD94" s="428"/>
      <c r="AE94" s="428"/>
      <c r="AF94" s="402">
        <f t="shared" si="38"/>
        <v>0</v>
      </c>
      <c r="AG94" s="449"/>
      <c r="AH94" s="402">
        <f t="shared" si="39"/>
        <v>0</v>
      </c>
      <c r="AI94" s="457">
        <f t="shared" si="40"/>
        <v>0</v>
      </c>
      <c r="AK94" s="990">
        <f t="shared" si="41"/>
        <v>13200</v>
      </c>
    </row>
    <row r="95" spans="1:37" ht="15" customHeight="1" x14ac:dyDescent="0.25">
      <c r="A95" s="444">
        <v>70</v>
      </c>
      <c r="B95" s="444" t="s">
        <v>3632</v>
      </c>
      <c r="C95" s="444" t="s">
        <v>3764</v>
      </c>
      <c r="D95" s="445">
        <v>34249</v>
      </c>
      <c r="E95" s="446">
        <v>41897</v>
      </c>
      <c r="F95" s="443">
        <f t="shared" si="28"/>
        <v>20</v>
      </c>
      <c r="G95" s="429" t="s">
        <v>3633</v>
      </c>
      <c r="H95" s="447" t="s">
        <v>1588</v>
      </c>
      <c r="I95" s="429" t="s">
        <v>1668</v>
      </c>
      <c r="J95" s="448">
        <v>16500</v>
      </c>
      <c r="K95" s="449">
        <f t="shared" si="29"/>
        <v>1169.8499999999999</v>
      </c>
      <c r="L95" s="449">
        <f t="shared" si="30"/>
        <v>16500</v>
      </c>
      <c r="M95" s="402"/>
      <c r="N95" s="450">
        <f t="shared" si="31"/>
        <v>501.6</v>
      </c>
      <c r="O95" s="450">
        <f t="shared" si="32"/>
        <v>473.55</v>
      </c>
      <c r="P95" s="450"/>
      <c r="Q95" s="449"/>
      <c r="R95" s="451">
        <f t="shared" si="33"/>
        <v>975.15000000000009</v>
      </c>
      <c r="S95" s="449">
        <f t="shared" si="34"/>
        <v>15524.85</v>
      </c>
      <c r="T95" s="452">
        <v>100010330028774</v>
      </c>
      <c r="U95" s="483" t="s">
        <v>4223</v>
      </c>
      <c r="V95" s="720">
        <f t="shared" si="35"/>
        <v>15524.85</v>
      </c>
      <c r="W95" s="483" t="s">
        <v>4224</v>
      </c>
      <c r="X95" s="455"/>
      <c r="Y95" s="428"/>
      <c r="Z95" s="456"/>
      <c r="AA95" s="402">
        <f t="shared" si="36"/>
        <v>975.15000000000009</v>
      </c>
      <c r="AB95" s="402">
        <f t="shared" si="37"/>
        <v>15524.85</v>
      </c>
      <c r="AC95" s="449"/>
      <c r="AD95" s="428"/>
      <c r="AE95" s="428"/>
      <c r="AF95" s="402"/>
      <c r="AG95" s="449"/>
      <c r="AH95" s="402"/>
      <c r="AI95" s="457"/>
      <c r="AK95" s="990">
        <f t="shared" si="41"/>
        <v>13200</v>
      </c>
    </row>
    <row r="96" spans="1:37" ht="15" customHeight="1" x14ac:dyDescent="0.25">
      <c r="A96" s="444">
        <v>71</v>
      </c>
      <c r="B96" s="444" t="s">
        <v>1904</v>
      </c>
      <c r="C96" s="444" t="s">
        <v>3763</v>
      </c>
      <c r="D96" s="445">
        <v>28268</v>
      </c>
      <c r="E96" s="446">
        <v>41897</v>
      </c>
      <c r="F96" s="443">
        <f t="shared" si="28"/>
        <v>37</v>
      </c>
      <c r="G96" s="429" t="s">
        <v>1905</v>
      </c>
      <c r="H96" s="447" t="s">
        <v>1588</v>
      </c>
      <c r="I96" s="429" t="s">
        <v>1668</v>
      </c>
      <c r="J96" s="449">
        <v>16500</v>
      </c>
      <c r="K96" s="449">
        <f t="shared" si="29"/>
        <v>1169.8499999999999</v>
      </c>
      <c r="L96" s="449">
        <f t="shared" si="30"/>
        <v>16500</v>
      </c>
      <c r="M96" s="402"/>
      <c r="N96" s="450">
        <f t="shared" si="31"/>
        <v>501.6</v>
      </c>
      <c r="O96" s="450">
        <f t="shared" si="32"/>
        <v>473.55</v>
      </c>
      <c r="P96" s="450"/>
      <c r="Q96" s="449"/>
      <c r="R96" s="451">
        <f>M96+N96+O96+P96</f>
        <v>975.15000000000009</v>
      </c>
      <c r="S96" s="449">
        <f t="shared" si="34"/>
        <v>15524.85</v>
      </c>
      <c r="T96" s="452">
        <v>100010330028774</v>
      </c>
      <c r="U96" s="478" t="s">
        <v>3149</v>
      </c>
      <c r="V96" s="720">
        <f t="shared" si="35"/>
        <v>15524.85</v>
      </c>
      <c r="W96" s="454" t="s">
        <v>3813</v>
      </c>
      <c r="X96" s="455"/>
      <c r="Y96" s="428">
        <v>0</v>
      </c>
      <c r="Z96" s="456">
        <v>0</v>
      </c>
      <c r="AA96" s="402">
        <f t="shared" si="36"/>
        <v>975.15000000000009</v>
      </c>
      <c r="AB96" s="402">
        <f t="shared" si="37"/>
        <v>15524.85</v>
      </c>
      <c r="AC96" s="449"/>
      <c r="AD96" s="428"/>
      <c r="AE96" s="428"/>
      <c r="AF96" s="402">
        <f>AD96*15%</f>
        <v>0</v>
      </c>
      <c r="AG96" s="449"/>
      <c r="AH96" s="402">
        <f>AF96+AG96</f>
        <v>0</v>
      </c>
      <c r="AI96" s="457">
        <f>AH96-M96</f>
        <v>0</v>
      </c>
      <c r="AK96" s="990">
        <f t="shared" si="41"/>
        <v>13200</v>
      </c>
    </row>
    <row r="97" spans="1:41" ht="15" customHeight="1" x14ac:dyDescent="0.25">
      <c r="A97" s="444">
        <v>72</v>
      </c>
      <c r="B97" s="444" t="s">
        <v>1751</v>
      </c>
      <c r="C97" s="444" t="s">
        <v>3763</v>
      </c>
      <c r="D97" s="445">
        <v>30668</v>
      </c>
      <c r="E97" s="446">
        <v>41897</v>
      </c>
      <c r="F97" s="443">
        <f t="shared" si="28"/>
        <v>30</v>
      </c>
      <c r="G97" s="429" t="s">
        <v>1752</v>
      </c>
      <c r="H97" s="447" t="s">
        <v>1588</v>
      </c>
      <c r="I97" s="429" t="s">
        <v>1668</v>
      </c>
      <c r="J97" s="449">
        <f>15000*1.1</f>
        <v>16500</v>
      </c>
      <c r="K97" s="449">
        <f t="shared" si="29"/>
        <v>1169.8499999999999</v>
      </c>
      <c r="L97" s="449">
        <f t="shared" si="30"/>
        <v>16500</v>
      </c>
      <c r="M97" s="402"/>
      <c r="N97" s="450">
        <f t="shared" si="31"/>
        <v>501.6</v>
      </c>
      <c r="O97" s="450">
        <f t="shared" si="32"/>
        <v>473.55</v>
      </c>
      <c r="P97" s="450"/>
      <c r="Q97" s="449"/>
      <c r="R97" s="451">
        <f>M97+N97+O97+P97</f>
        <v>975.15000000000009</v>
      </c>
      <c r="S97" s="449">
        <f t="shared" si="34"/>
        <v>15524.85</v>
      </c>
      <c r="T97" s="452">
        <v>100010330028774</v>
      </c>
      <c r="U97" s="523" t="s">
        <v>3097</v>
      </c>
      <c r="V97" s="720">
        <f t="shared" si="35"/>
        <v>15524.85</v>
      </c>
      <c r="W97" s="454" t="s">
        <v>3814</v>
      </c>
      <c r="X97" s="455"/>
      <c r="Y97" s="428">
        <v>0</v>
      </c>
      <c r="Z97" s="456">
        <v>0</v>
      </c>
      <c r="AA97" s="402">
        <f t="shared" si="36"/>
        <v>975.15000000000009</v>
      </c>
      <c r="AB97" s="402">
        <f t="shared" si="37"/>
        <v>15524.85</v>
      </c>
      <c r="AC97" s="449"/>
      <c r="AD97" s="428"/>
      <c r="AE97" s="428"/>
      <c r="AF97" s="402">
        <f>AD97*15%</f>
        <v>0</v>
      </c>
      <c r="AG97" s="449"/>
      <c r="AH97" s="402">
        <f>AF97+AG97</f>
        <v>0</v>
      </c>
      <c r="AK97" s="990">
        <f t="shared" si="41"/>
        <v>13200</v>
      </c>
    </row>
    <row r="98" spans="1:41" ht="15" customHeight="1" x14ac:dyDescent="0.25">
      <c r="A98" s="444">
        <v>73</v>
      </c>
      <c r="B98" s="443" t="s">
        <v>2782</v>
      </c>
      <c r="C98" s="443" t="s">
        <v>3763</v>
      </c>
      <c r="D98" s="446">
        <v>29469</v>
      </c>
      <c r="E98" s="446">
        <v>41897</v>
      </c>
      <c r="F98" s="443">
        <f t="shared" si="28"/>
        <v>34</v>
      </c>
      <c r="G98" s="428" t="s">
        <v>2783</v>
      </c>
      <c r="H98" s="447" t="s">
        <v>1588</v>
      </c>
      <c r="I98" s="429" t="s">
        <v>1668</v>
      </c>
      <c r="J98" s="449">
        <v>16500</v>
      </c>
      <c r="K98" s="449">
        <f t="shared" si="29"/>
        <v>1169.8499999999999</v>
      </c>
      <c r="L98" s="449">
        <f t="shared" si="30"/>
        <v>16500</v>
      </c>
      <c r="M98" s="402"/>
      <c r="N98" s="450">
        <f t="shared" si="31"/>
        <v>501.6</v>
      </c>
      <c r="O98" s="450">
        <f t="shared" si="32"/>
        <v>473.55</v>
      </c>
      <c r="P98" s="450"/>
      <c r="Q98" s="449"/>
      <c r="R98" s="451">
        <f>M98+N98+O98+P98</f>
        <v>975.15000000000009</v>
      </c>
      <c r="S98" s="449">
        <f t="shared" si="34"/>
        <v>15524.85</v>
      </c>
      <c r="T98" s="452">
        <v>100010330028774</v>
      </c>
      <c r="U98" s="485" t="s">
        <v>3542</v>
      </c>
      <c r="V98" s="720">
        <f t="shared" si="35"/>
        <v>15524.85</v>
      </c>
      <c r="W98" s="463" t="s">
        <v>3815</v>
      </c>
      <c r="X98" s="455"/>
      <c r="Y98" s="428">
        <v>0</v>
      </c>
      <c r="Z98" s="456">
        <v>0</v>
      </c>
      <c r="AA98" s="402">
        <f t="shared" si="36"/>
        <v>975.15000000000009</v>
      </c>
      <c r="AB98" s="402">
        <f t="shared" si="37"/>
        <v>15524.85</v>
      </c>
      <c r="AC98" s="449"/>
      <c r="AD98" s="428"/>
      <c r="AE98" s="428"/>
      <c r="AF98" s="402">
        <f>AD98*15%</f>
        <v>0</v>
      </c>
      <c r="AG98" s="449"/>
      <c r="AH98" s="402">
        <f>AF98+AG98</f>
        <v>0</v>
      </c>
      <c r="AI98" s="457">
        <f>AH903-M903</f>
        <v>0</v>
      </c>
      <c r="AK98" s="990">
        <f t="shared" si="41"/>
        <v>13200</v>
      </c>
    </row>
    <row r="99" spans="1:41" ht="15" customHeight="1" x14ac:dyDescent="0.25">
      <c r="A99" s="444">
        <v>74</v>
      </c>
      <c r="B99" s="443" t="s">
        <v>4329</v>
      </c>
      <c r="C99" s="443" t="s">
        <v>3763</v>
      </c>
      <c r="D99" s="446">
        <v>32103</v>
      </c>
      <c r="E99" s="446">
        <v>41897</v>
      </c>
      <c r="F99" s="443">
        <f t="shared" si="28"/>
        <v>26</v>
      </c>
      <c r="G99" s="428" t="s">
        <v>3756</v>
      </c>
      <c r="H99" s="447" t="s">
        <v>1588</v>
      </c>
      <c r="I99" s="429" t="s">
        <v>1668</v>
      </c>
      <c r="J99" s="449">
        <v>16500</v>
      </c>
      <c r="K99" s="449">
        <f t="shared" si="29"/>
        <v>1169.8499999999999</v>
      </c>
      <c r="L99" s="449">
        <f t="shared" si="30"/>
        <v>16500</v>
      </c>
      <c r="M99" s="402"/>
      <c r="N99" s="450">
        <f t="shared" si="31"/>
        <v>501.6</v>
      </c>
      <c r="O99" s="450">
        <f t="shared" si="32"/>
        <v>473.55</v>
      </c>
      <c r="P99" s="450"/>
      <c r="Q99" s="449"/>
      <c r="R99" s="451">
        <f>M99+N99+O99+P99</f>
        <v>975.15000000000009</v>
      </c>
      <c r="S99" s="449">
        <f t="shared" si="34"/>
        <v>15524.85</v>
      </c>
      <c r="T99" s="452">
        <v>100010330028774</v>
      </c>
      <c r="U99" s="606">
        <v>200010330752086</v>
      </c>
      <c r="V99" s="720">
        <f t="shared" si="35"/>
        <v>15524.85</v>
      </c>
      <c r="W99" s="607" t="s">
        <v>4225</v>
      </c>
      <c r="X99" s="455"/>
      <c r="Y99" s="428"/>
      <c r="Z99" s="456"/>
      <c r="AA99" s="402">
        <f t="shared" si="36"/>
        <v>975.15000000000009</v>
      </c>
      <c r="AB99" s="402">
        <f t="shared" si="37"/>
        <v>15524.85</v>
      </c>
      <c r="AC99" s="449"/>
      <c r="AD99" s="428"/>
      <c r="AE99" s="428"/>
      <c r="AF99" s="402"/>
      <c r="AG99" s="449"/>
      <c r="AH99" s="402"/>
      <c r="AI99" s="457"/>
      <c r="AK99" s="990">
        <f t="shared" si="41"/>
        <v>13200</v>
      </c>
    </row>
    <row r="100" spans="1:41" ht="15" customHeight="1" x14ac:dyDescent="0.25">
      <c r="A100" s="444">
        <v>75</v>
      </c>
      <c r="B100" s="443" t="s">
        <v>1675</v>
      </c>
      <c r="C100" s="443" t="s">
        <v>3763</v>
      </c>
      <c r="D100" s="446">
        <v>33117</v>
      </c>
      <c r="E100" s="446">
        <v>41897</v>
      </c>
      <c r="F100" s="443">
        <f t="shared" si="28"/>
        <v>24</v>
      </c>
      <c r="G100" s="428" t="s">
        <v>1676</v>
      </c>
      <c r="H100" s="447" t="s">
        <v>1588</v>
      </c>
      <c r="I100" s="428" t="s">
        <v>4865</v>
      </c>
      <c r="J100" s="449">
        <v>22000</v>
      </c>
      <c r="K100" s="449">
        <f t="shared" si="29"/>
        <v>1559.8</v>
      </c>
      <c r="L100" s="449">
        <f t="shared" si="30"/>
        <v>22000</v>
      </c>
      <c r="M100" s="402"/>
      <c r="N100" s="450">
        <f t="shared" si="31"/>
        <v>668.8</v>
      </c>
      <c r="O100" s="450">
        <f t="shared" si="32"/>
        <v>631.4</v>
      </c>
      <c r="P100" s="450"/>
      <c r="Q100" s="449"/>
      <c r="R100" s="451">
        <f>M100+N100+O100+P100+Q100</f>
        <v>1300.1999999999998</v>
      </c>
      <c r="S100" s="449">
        <f t="shared" si="34"/>
        <v>20699.8</v>
      </c>
      <c r="T100" s="452">
        <v>100010330028774</v>
      </c>
      <c r="U100" s="602">
        <v>200010330646561</v>
      </c>
      <c r="V100" s="720">
        <f t="shared" si="35"/>
        <v>20699.8</v>
      </c>
      <c r="W100" s="463">
        <v>40220224790</v>
      </c>
      <c r="X100" s="455"/>
      <c r="Y100" s="428">
        <v>0</v>
      </c>
      <c r="Z100" s="456">
        <v>0</v>
      </c>
      <c r="AA100" s="402">
        <f t="shared" si="36"/>
        <v>1300.1999999999998</v>
      </c>
      <c r="AB100" s="402">
        <f t="shared" si="37"/>
        <v>20699.8</v>
      </c>
      <c r="AC100" s="449"/>
      <c r="AD100" s="428"/>
      <c r="AE100" s="428"/>
      <c r="AF100" s="402">
        <f>AD100*15%</f>
        <v>0</v>
      </c>
      <c r="AG100" s="449"/>
      <c r="AH100" s="402">
        <f>AF100+AG100</f>
        <v>0</v>
      </c>
      <c r="AI100" s="457">
        <f>AH100-M100</f>
        <v>0</v>
      </c>
      <c r="AK100" s="990">
        <f>+J100*60%</f>
        <v>13200</v>
      </c>
    </row>
    <row r="101" spans="1:41" s="458" customFormat="1" ht="15" customHeight="1" x14ac:dyDescent="0.25">
      <c r="A101" s="444">
        <v>76</v>
      </c>
      <c r="B101" s="553" t="s">
        <v>2031</v>
      </c>
      <c r="C101" s="553" t="s">
        <v>3763</v>
      </c>
      <c r="D101" s="554">
        <v>31652</v>
      </c>
      <c r="E101" s="446">
        <v>41897</v>
      </c>
      <c r="F101" s="443">
        <f>DATEDIF(D101,E101,"Y")</f>
        <v>28</v>
      </c>
      <c r="G101" s="555" t="s">
        <v>2032</v>
      </c>
      <c r="H101" s="447" t="s">
        <v>1588</v>
      </c>
      <c r="I101" s="428" t="s">
        <v>1634</v>
      </c>
      <c r="J101" s="449">
        <f>15000*1.1</f>
        <v>16500</v>
      </c>
      <c r="K101" s="449">
        <f t="shared" si="29"/>
        <v>1169.8499999999999</v>
      </c>
      <c r="L101" s="449">
        <f>J101</f>
        <v>16500</v>
      </c>
      <c r="M101" s="402"/>
      <c r="N101" s="450">
        <f>J101/100*3.04</f>
        <v>501.6</v>
      </c>
      <c r="O101" s="450">
        <f>J101/100*2.87</f>
        <v>473.55</v>
      </c>
      <c r="P101" s="450">
        <v>1689.78</v>
      </c>
      <c r="Q101" s="449"/>
      <c r="R101" s="451">
        <f>M101+N101+O101+P101</f>
        <v>2664.9300000000003</v>
      </c>
      <c r="S101" s="449">
        <f>J101-R101</f>
        <v>13835.07</v>
      </c>
      <c r="T101" s="452">
        <v>100010330028774</v>
      </c>
      <c r="U101" s="487" t="s">
        <v>3206</v>
      </c>
      <c r="V101" s="720">
        <f>+S101</f>
        <v>13835.07</v>
      </c>
      <c r="W101" s="557" t="s">
        <v>4154</v>
      </c>
      <c r="X101" s="455"/>
      <c r="Y101" s="428">
        <v>0</v>
      </c>
      <c r="Z101" s="456">
        <v>0</v>
      </c>
      <c r="AA101" s="402">
        <f>N101+O101+P101</f>
        <v>2664.9300000000003</v>
      </c>
      <c r="AB101" s="402">
        <f>J101-AA101</f>
        <v>13835.07</v>
      </c>
      <c r="AC101" s="449"/>
      <c r="AD101" s="428"/>
      <c r="AE101" s="428"/>
      <c r="AF101" s="402">
        <f>AD101*15%</f>
        <v>0</v>
      </c>
      <c r="AG101" s="449"/>
      <c r="AH101" s="402">
        <f>AF101+AG101</f>
        <v>0</v>
      </c>
      <c r="AI101" s="457" t="e">
        <f>#REF!-#REF!</f>
        <v>#REF!</v>
      </c>
      <c r="AK101" s="990">
        <f t="shared" si="41"/>
        <v>13200</v>
      </c>
      <c r="AL101" s="539"/>
      <c r="AM101" s="539"/>
      <c r="AN101" s="539"/>
      <c r="AO101" s="539"/>
    </row>
    <row r="102" spans="1:41" ht="15" customHeight="1" x14ac:dyDescent="0.25">
      <c r="A102" s="444">
        <v>77</v>
      </c>
      <c r="B102" s="444" t="s">
        <v>1721</v>
      </c>
      <c r="C102" s="444" t="s">
        <v>3763</v>
      </c>
      <c r="D102" s="445">
        <v>30913</v>
      </c>
      <c r="E102" s="446">
        <v>41897</v>
      </c>
      <c r="F102" s="443">
        <f>DATEDIF(D102,E102,"Y")</f>
        <v>30</v>
      </c>
      <c r="G102" s="429" t="s">
        <v>1722</v>
      </c>
      <c r="H102" s="447" t="s">
        <v>1588</v>
      </c>
      <c r="I102" s="428" t="s">
        <v>1634</v>
      </c>
      <c r="J102" s="449">
        <v>16500</v>
      </c>
      <c r="K102" s="449">
        <f t="shared" si="29"/>
        <v>1169.8499999999999</v>
      </c>
      <c r="L102" s="449">
        <f>J102</f>
        <v>16500</v>
      </c>
      <c r="M102" s="402"/>
      <c r="N102" s="450">
        <f>J102/100*3.04</f>
        <v>501.6</v>
      </c>
      <c r="O102" s="450">
        <f>J102/100*2.87</f>
        <v>473.55</v>
      </c>
      <c r="P102" s="450"/>
      <c r="Q102" s="449">
        <v>0</v>
      </c>
      <c r="R102" s="494">
        <f>M102+N102+O102+P102+Q102</f>
        <v>975.15000000000009</v>
      </c>
      <c r="S102" s="449">
        <f>J102-R102</f>
        <v>15524.85</v>
      </c>
      <c r="T102" s="452">
        <v>100010330028774</v>
      </c>
      <c r="U102" s="490" t="s">
        <v>3061</v>
      </c>
      <c r="V102" s="720">
        <f>+S102</f>
        <v>15524.85</v>
      </c>
      <c r="W102" s="454">
        <v>22500168632</v>
      </c>
      <c r="X102" s="455"/>
      <c r="Y102" s="428">
        <v>0</v>
      </c>
      <c r="Z102" s="456">
        <v>0</v>
      </c>
      <c r="AA102" s="402">
        <f>N102+O102+P102</f>
        <v>975.15000000000009</v>
      </c>
      <c r="AB102" s="402">
        <f>J102-AA102</f>
        <v>15524.85</v>
      </c>
      <c r="AC102" s="449"/>
      <c r="AD102" s="428"/>
      <c r="AE102" s="428"/>
      <c r="AF102" s="402">
        <f>AD102*15%</f>
        <v>0</v>
      </c>
      <c r="AG102" s="449"/>
      <c r="AH102" s="402">
        <f>AF102+AG102</f>
        <v>0</v>
      </c>
      <c r="AI102" s="457">
        <f>AH102-M102</f>
        <v>0</v>
      </c>
      <c r="AK102" s="990">
        <f t="shared" si="41"/>
        <v>13200</v>
      </c>
    </row>
    <row r="103" spans="1:41" ht="15.75" customHeight="1" x14ac:dyDescent="0.25">
      <c r="A103" s="444">
        <v>78</v>
      </c>
      <c r="B103" s="443" t="s">
        <v>4573</v>
      </c>
      <c r="C103" s="444" t="s">
        <v>3763</v>
      </c>
      <c r="D103" s="445">
        <v>30640</v>
      </c>
      <c r="E103" s="446">
        <v>41897</v>
      </c>
      <c r="F103" s="443">
        <f>DATEDIF(D103,E103,"Y")</f>
        <v>30</v>
      </c>
      <c r="G103" s="428" t="s">
        <v>4574</v>
      </c>
      <c r="H103" s="447" t="s">
        <v>1588</v>
      </c>
      <c r="I103" s="428" t="s">
        <v>1668</v>
      </c>
      <c r="J103" s="449">
        <v>16500</v>
      </c>
      <c r="K103" s="449">
        <f t="shared" si="29"/>
        <v>1169.8499999999999</v>
      </c>
      <c r="L103" s="449">
        <v>33000</v>
      </c>
      <c r="M103" s="407"/>
      <c r="N103" s="402"/>
      <c r="O103" s="450">
        <f>J103/100*3.04</f>
        <v>501.6</v>
      </c>
      <c r="P103" s="450">
        <f>J103/100*2.87</f>
        <v>473.55</v>
      </c>
      <c r="Q103" s="450"/>
      <c r="R103" s="449"/>
      <c r="S103" s="451">
        <f>+O103+P103+Q103+R103+N103</f>
        <v>975.15000000000009</v>
      </c>
      <c r="T103" s="449">
        <f>+J103-S103</f>
        <v>15524.85</v>
      </c>
      <c r="U103" s="452">
        <v>100010330028774</v>
      </c>
      <c r="V103" s="722">
        <v>200010330835741</v>
      </c>
      <c r="W103" s="484">
        <f>+T103</f>
        <v>15524.85</v>
      </c>
      <c r="X103" s="518">
        <v>1300361613</v>
      </c>
      <c r="Y103" s="455"/>
      <c r="Z103" s="428">
        <v>0</v>
      </c>
      <c r="AA103" s="456">
        <v>0</v>
      </c>
      <c r="AB103" s="402">
        <f>O103+P103+Q103</f>
        <v>975.15000000000009</v>
      </c>
      <c r="AC103" s="402">
        <f>J103-AB103</f>
        <v>15524.85</v>
      </c>
      <c r="AD103" s="449">
        <v>33326.910000000003</v>
      </c>
      <c r="AE103" s="449">
        <f>+AC103-AD103</f>
        <v>-17802.060000000005</v>
      </c>
      <c r="AF103" s="462">
        <v>0.15</v>
      </c>
      <c r="AG103" s="402">
        <f>AE103*15%</f>
        <v>-2670.3090000000007</v>
      </c>
      <c r="AH103" s="449"/>
      <c r="AI103" s="402">
        <f>AG103+AH103</f>
        <v>-2670.3090000000007</v>
      </c>
      <c r="AJ103" s="457">
        <f>AI103-N103</f>
        <v>-2670.3090000000007</v>
      </c>
      <c r="AK103" s="990">
        <f t="shared" si="41"/>
        <v>13200</v>
      </c>
      <c r="AL103" s="6"/>
      <c r="AM103" s="6"/>
      <c r="AN103" s="6"/>
      <c r="AO103" s="6"/>
    </row>
    <row r="104" spans="1:41" ht="15" customHeight="1" x14ac:dyDescent="0.25">
      <c r="A104" s="444">
        <v>79</v>
      </c>
      <c r="B104" s="553" t="s">
        <v>2027</v>
      </c>
      <c r="C104" s="553" t="s">
        <v>3763</v>
      </c>
      <c r="D104" s="554">
        <v>34540</v>
      </c>
      <c r="E104" s="446">
        <v>41897</v>
      </c>
      <c r="F104" s="443">
        <f>DATEDIF(D104,E104,"Y")</f>
        <v>20</v>
      </c>
      <c r="G104" s="555" t="s">
        <v>2028</v>
      </c>
      <c r="H104" s="447" t="s">
        <v>1588</v>
      </c>
      <c r="I104" s="428" t="s">
        <v>1668</v>
      </c>
      <c r="J104" s="449">
        <f>15000*1.1</f>
        <v>16500</v>
      </c>
      <c r="K104" s="449">
        <f t="shared" si="29"/>
        <v>1169.8499999999999</v>
      </c>
      <c r="L104" s="449">
        <f>J104</f>
        <v>16500</v>
      </c>
      <c r="M104" s="402"/>
      <c r="N104" s="450">
        <f>J104/100*3.04</f>
        <v>501.6</v>
      </c>
      <c r="O104" s="450">
        <f>J104/100*2.87</f>
        <v>473.55</v>
      </c>
      <c r="P104" s="450"/>
      <c r="Q104" s="449"/>
      <c r="R104" s="451">
        <f>M104+N104+O104+P104+Q104</f>
        <v>975.15000000000009</v>
      </c>
      <c r="S104" s="449">
        <f>J104-R104</f>
        <v>15524.85</v>
      </c>
      <c r="T104" s="452">
        <v>100010330028774</v>
      </c>
      <c r="U104" s="564" t="s">
        <v>3204</v>
      </c>
      <c r="V104" s="720">
        <f>+S104</f>
        <v>15524.85</v>
      </c>
      <c r="W104" s="557">
        <v>40224175378</v>
      </c>
      <c r="X104" s="455"/>
      <c r="Y104" s="428">
        <v>0</v>
      </c>
      <c r="Z104" s="456">
        <v>0</v>
      </c>
      <c r="AA104" s="402">
        <f>N104+O104+P104</f>
        <v>975.15000000000009</v>
      </c>
      <c r="AB104" s="402">
        <f>J104-AA104</f>
        <v>15524.85</v>
      </c>
      <c r="AC104" s="449"/>
      <c r="AD104" s="428"/>
      <c r="AE104" s="428"/>
      <c r="AF104" s="402">
        <f>AD104*15%</f>
        <v>0</v>
      </c>
      <c r="AG104" s="449"/>
      <c r="AH104" s="402">
        <f>AF104+AG104</f>
        <v>0</v>
      </c>
      <c r="AI104" s="457">
        <f>AH389-M389</f>
        <v>0</v>
      </c>
      <c r="AK104" s="990">
        <f t="shared" si="41"/>
        <v>13200</v>
      </c>
    </row>
    <row r="105" spans="1:41" s="515" customFormat="1" ht="15" customHeight="1" x14ac:dyDescent="0.25">
      <c r="A105" s="444">
        <v>80</v>
      </c>
      <c r="B105" s="443" t="s">
        <v>2844</v>
      </c>
      <c r="C105" s="443" t="s">
        <v>3763</v>
      </c>
      <c r="D105" s="446">
        <v>31426</v>
      </c>
      <c r="E105" s="446">
        <v>41897</v>
      </c>
      <c r="F105" s="443">
        <f>DATEDIF(D105,E105,"Y")</f>
        <v>28</v>
      </c>
      <c r="G105" s="428" t="s">
        <v>2845</v>
      </c>
      <c r="H105" s="447" t="s">
        <v>1588</v>
      </c>
      <c r="I105" s="428" t="s">
        <v>1668</v>
      </c>
      <c r="J105" s="449">
        <v>16500</v>
      </c>
      <c r="K105" s="449">
        <f t="shared" si="29"/>
        <v>1169.8499999999999</v>
      </c>
      <c r="L105" s="449">
        <f>J105</f>
        <v>16500</v>
      </c>
      <c r="M105" s="402"/>
      <c r="N105" s="450">
        <f>J105/100*3.04</f>
        <v>501.6</v>
      </c>
      <c r="O105" s="450">
        <f>J105/100*2.87</f>
        <v>473.55</v>
      </c>
      <c r="P105" s="450"/>
      <c r="Q105" s="449"/>
      <c r="R105" s="451">
        <f>M105+N105+O105+P105+Q105</f>
        <v>975.15000000000009</v>
      </c>
      <c r="S105" s="449">
        <f>J105-R105</f>
        <v>15524.85</v>
      </c>
      <c r="T105" s="452">
        <v>100010330028774</v>
      </c>
      <c r="U105" s="474">
        <v>200010330646558</v>
      </c>
      <c r="V105" s="720">
        <f>+S105</f>
        <v>15524.85</v>
      </c>
      <c r="W105" s="463">
        <v>22500238997</v>
      </c>
      <c r="X105" s="455"/>
      <c r="Y105" s="428">
        <v>0</v>
      </c>
      <c r="Z105" s="456">
        <v>0</v>
      </c>
      <c r="AA105" s="402">
        <f>N105+O105+P105</f>
        <v>975.15000000000009</v>
      </c>
      <c r="AB105" s="402">
        <f>J105-AA105</f>
        <v>15524.85</v>
      </c>
      <c r="AC105" s="449"/>
      <c r="AD105" s="428"/>
      <c r="AE105" s="428"/>
      <c r="AF105" s="402">
        <f>AD105*15%</f>
        <v>0</v>
      </c>
      <c r="AG105" s="449"/>
      <c r="AH105" s="402">
        <f>AF105+AG105</f>
        <v>0</v>
      </c>
      <c r="AI105" s="512"/>
      <c r="AK105" s="990">
        <f t="shared" si="41"/>
        <v>13200</v>
      </c>
      <c r="AL105" s="544"/>
      <c r="AM105" s="544"/>
      <c r="AN105" s="544"/>
      <c r="AO105" s="544"/>
    </row>
    <row r="106" spans="1:41" s="221" customFormat="1" x14ac:dyDescent="0.25">
      <c r="A106" s="444">
        <v>81</v>
      </c>
      <c r="B106" s="790" t="s">
        <v>4588</v>
      </c>
      <c r="C106" s="790" t="s">
        <v>3764</v>
      </c>
      <c r="D106" s="791"/>
      <c r="E106" s="792"/>
      <c r="F106" s="789"/>
      <c r="G106" s="793" t="s">
        <v>4589</v>
      </c>
      <c r="H106" s="799" t="s">
        <v>1588</v>
      </c>
      <c r="I106" s="804" t="s">
        <v>1668</v>
      </c>
      <c r="J106" s="795">
        <v>16500</v>
      </c>
      <c r="K106" s="795">
        <f t="shared" si="29"/>
        <v>1169.8499999999999</v>
      </c>
      <c r="L106" s="795">
        <f>J106</f>
        <v>16500</v>
      </c>
      <c r="M106" s="795"/>
      <c r="N106" s="796"/>
      <c r="O106" s="800">
        <f>J106/100*3.04</f>
        <v>501.6</v>
      </c>
      <c r="P106" s="800">
        <f>J106/100*2.87</f>
        <v>473.55</v>
      </c>
      <c r="Q106" s="800"/>
      <c r="R106" s="795"/>
      <c r="S106" s="801">
        <f>N106+O106+P106+Q106</f>
        <v>975.15000000000009</v>
      </c>
      <c r="T106" s="795">
        <f>J106-S106</f>
        <v>15524.85</v>
      </c>
      <c r="U106" s="802">
        <v>100010330028774</v>
      </c>
      <c r="V106" s="956">
        <v>200010330841421</v>
      </c>
      <c r="W106" s="919">
        <f>+T106</f>
        <v>15524.85</v>
      </c>
      <c r="X106" s="918">
        <v>40223901956</v>
      </c>
      <c r="Y106" s="803"/>
      <c r="Z106" s="804"/>
      <c r="AA106" s="805"/>
      <c r="AB106" s="796">
        <f>O106+P106+Q106</f>
        <v>975.15000000000009</v>
      </c>
      <c r="AC106" s="796">
        <f>J106-AB106</f>
        <v>15524.85</v>
      </c>
      <c r="AD106" s="795"/>
      <c r="AE106" s="804"/>
      <c r="AF106" s="804"/>
      <c r="AG106" s="796"/>
      <c r="AH106" s="795"/>
      <c r="AI106" s="796"/>
      <c r="AJ106" s="807"/>
      <c r="AK106" s="990">
        <f t="shared" si="41"/>
        <v>13200</v>
      </c>
    </row>
    <row r="107" spans="1:41" ht="15" customHeight="1" x14ac:dyDescent="0.25">
      <c r="A107" s="444">
        <v>82</v>
      </c>
      <c r="B107" s="553" t="s">
        <v>2214</v>
      </c>
      <c r="C107" s="553" t="s">
        <v>3763</v>
      </c>
      <c r="D107" s="554">
        <v>28984</v>
      </c>
      <c r="E107" s="446">
        <v>41897</v>
      </c>
      <c r="F107" s="443">
        <f>DATEDIF(D107,E107,"Y")</f>
        <v>35</v>
      </c>
      <c r="G107" s="555" t="s">
        <v>2215</v>
      </c>
      <c r="H107" s="447" t="s">
        <v>1588</v>
      </c>
      <c r="I107" s="428" t="s">
        <v>1668</v>
      </c>
      <c r="J107" s="524">
        <v>16500</v>
      </c>
      <c r="K107" s="449">
        <f t="shared" si="29"/>
        <v>1169.8499999999999</v>
      </c>
      <c r="L107" s="449">
        <f>J107</f>
        <v>16500</v>
      </c>
      <c r="M107" s="402"/>
      <c r="N107" s="450">
        <f>J107/100*3.04</f>
        <v>501.6</v>
      </c>
      <c r="O107" s="450">
        <f>J107/100*2.87</f>
        <v>473.55</v>
      </c>
      <c r="P107" s="450"/>
      <c r="Q107" s="449"/>
      <c r="R107" s="451">
        <f>M107+N107+O107+P107</f>
        <v>975.15000000000009</v>
      </c>
      <c r="S107" s="449">
        <f>J107-R107</f>
        <v>15524.85</v>
      </c>
      <c r="T107" s="452">
        <v>100010330028774</v>
      </c>
      <c r="U107" s="487" t="s">
        <v>3018</v>
      </c>
      <c r="V107" s="720">
        <f>+S107</f>
        <v>15524.85</v>
      </c>
      <c r="W107" s="557" t="s">
        <v>3781</v>
      </c>
      <c r="X107" s="455"/>
      <c r="Y107" s="428">
        <v>0</v>
      </c>
      <c r="Z107" s="456">
        <v>0</v>
      </c>
      <c r="AA107" s="402">
        <f>N107+O107+P107</f>
        <v>975.15000000000009</v>
      </c>
      <c r="AB107" s="402">
        <f>J107-AA107</f>
        <v>15524.85</v>
      </c>
      <c r="AC107" s="449"/>
      <c r="AD107" s="428"/>
      <c r="AE107" s="428"/>
      <c r="AF107" s="402">
        <f>AD107*15%</f>
        <v>0</v>
      </c>
      <c r="AG107" s="449"/>
      <c r="AH107" s="402">
        <f>AF107+AG107</f>
        <v>0</v>
      </c>
      <c r="AI107" s="457">
        <f>AH107-M107</f>
        <v>0</v>
      </c>
      <c r="AK107" s="990">
        <f t="shared" si="41"/>
        <v>13200</v>
      </c>
    </row>
    <row r="108" spans="1:41" ht="12.95" customHeight="1" x14ac:dyDescent="0.25">
      <c r="A108" s="444">
        <v>83</v>
      </c>
      <c r="B108" s="443" t="s">
        <v>4720</v>
      </c>
      <c r="C108" s="444" t="s">
        <v>3763</v>
      </c>
      <c r="D108" s="785">
        <v>30640</v>
      </c>
      <c r="E108" s="446">
        <v>41897</v>
      </c>
      <c r="F108" s="609">
        <f>DATEDIF(D108,E108,"Y")</f>
        <v>30</v>
      </c>
      <c r="G108" s="428" t="s">
        <v>4721</v>
      </c>
      <c r="H108" s="447" t="s">
        <v>1588</v>
      </c>
      <c r="I108" s="428" t="s">
        <v>1668</v>
      </c>
      <c r="J108" s="449">
        <v>16500</v>
      </c>
      <c r="K108" s="449">
        <f t="shared" si="29"/>
        <v>1169.8499999999999</v>
      </c>
      <c r="L108" s="449">
        <v>33000</v>
      </c>
      <c r="M108" s="407"/>
      <c r="N108" s="402"/>
      <c r="O108" s="450">
        <f>J108/100*3.04</f>
        <v>501.6</v>
      </c>
      <c r="P108" s="450">
        <f>J108/100*2.87</f>
        <v>473.55</v>
      </c>
      <c r="Q108" s="449"/>
      <c r="R108" s="451"/>
      <c r="S108" s="451">
        <f>SUM(O108:R108)</f>
        <v>975.15000000000009</v>
      </c>
      <c r="T108" s="449">
        <f>+J108-S108</f>
        <v>15524.85</v>
      </c>
      <c r="U108" s="452">
        <v>100010330028774</v>
      </c>
      <c r="V108" s="722"/>
      <c r="W108" s="484">
        <f>+T108</f>
        <v>15524.85</v>
      </c>
      <c r="X108" s="518"/>
      <c r="Y108" s="455"/>
      <c r="Z108" s="428">
        <v>0</v>
      </c>
      <c r="AA108" s="456">
        <v>0</v>
      </c>
      <c r="AB108" s="402">
        <f>O108+P108+Q108</f>
        <v>975.15000000000009</v>
      </c>
      <c r="AC108" s="402">
        <f>J108-AB108</f>
        <v>15524.85</v>
      </c>
      <c r="AD108" s="449">
        <v>33326.910000000003</v>
      </c>
      <c r="AE108" s="449">
        <f>+AC108-AD108</f>
        <v>-17802.060000000005</v>
      </c>
      <c r="AF108" s="462">
        <v>0.15</v>
      </c>
      <c r="AG108" s="402">
        <f>AE108*15%</f>
        <v>-2670.3090000000007</v>
      </c>
      <c r="AH108" s="449"/>
      <c r="AI108" s="402">
        <f>AG108+AH108</f>
        <v>-2670.3090000000007</v>
      </c>
      <c r="AJ108" s="457">
        <f>AI108-N108</f>
        <v>-2670.3090000000007</v>
      </c>
      <c r="AK108" s="990">
        <f t="shared" si="41"/>
        <v>13200</v>
      </c>
      <c r="AL108" s="6"/>
      <c r="AM108" s="6"/>
      <c r="AN108" s="6"/>
      <c r="AO108" s="6"/>
    </row>
    <row r="109" spans="1:41" ht="12.95" customHeight="1" x14ac:dyDescent="0.25">
      <c r="A109" s="444">
        <v>84</v>
      </c>
      <c r="B109" s="443" t="s">
        <v>4736</v>
      </c>
      <c r="C109" s="444" t="s">
        <v>3763</v>
      </c>
      <c r="D109" s="785">
        <v>30640</v>
      </c>
      <c r="E109" s="446">
        <v>41897</v>
      </c>
      <c r="F109" s="609">
        <f>DATEDIF(D109,E109,"Y")</f>
        <v>30</v>
      </c>
      <c r="G109" s="428" t="s">
        <v>4737</v>
      </c>
      <c r="H109" s="447" t="s">
        <v>1588</v>
      </c>
      <c r="I109" s="428" t="s">
        <v>1668</v>
      </c>
      <c r="J109" s="449">
        <v>16500</v>
      </c>
      <c r="K109" s="449">
        <f t="shared" si="29"/>
        <v>1169.8499999999999</v>
      </c>
      <c r="L109" s="449">
        <v>33000</v>
      </c>
      <c r="M109" s="407"/>
      <c r="N109" s="402"/>
      <c r="O109" s="450">
        <f>J109/100*3.04</f>
        <v>501.6</v>
      </c>
      <c r="P109" s="450">
        <f>J109/100*2.87</f>
        <v>473.55</v>
      </c>
      <c r="Q109" s="449"/>
      <c r="R109" s="451"/>
      <c r="S109" s="451">
        <f>SUM(O109:R109)</f>
        <v>975.15000000000009</v>
      </c>
      <c r="T109" s="449">
        <f>+J109-S109</f>
        <v>15524.85</v>
      </c>
      <c r="U109" s="452">
        <v>100010330028774</v>
      </c>
      <c r="V109" s="722"/>
      <c r="W109" s="484">
        <f>+T109</f>
        <v>15524.85</v>
      </c>
      <c r="X109" s="518"/>
      <c r="Y109" s="455"/>
      <c r="Z109" s="428">
        <v>0</v>
      </c>
      <c r="AA109" s="456">
        <v>0</v>
      </c>
      <c r="AB109" s="402">
        <f>O109+P109+Q109</f>
        <v>975.15000000000009</v>
      </c>
      <c r="AC109" s="402">
        <f>J109-AB109</f>
        <v>15524.85</v>
      </c>
      <c r="AD109" s="449">
        <v>33326.910000000003</v>
      </c>
      <c r="AE109" s="449">
        <f>+AC109-AD109</f>
        <v>-17802.060000000005</v>
      </c>
      <c r="AF109" s="462">
        <v>0.15</v>
      </c>
      <c r="AG109" s="402">
        <f>AE109*15%</f>
        <v>-2670.3090000000007</v>
      </c>
      <c r="AH109" s="449"/>
      <c r="AI109" s="402">
        <f>AG109+AH109</f>
        <v>-2670.3090000000007</v>
      </c>
      <c r="AJ109" s="457">
        <f>AI109-N109</f>
        <v>-2670.3090000000007</v>
      </c>
      <c r="AK109" s="990">
        <f t="shared" si="41"/>
        <v>13200</v>
      </c>
      <c r="AL109" s="6"/>
      <c r="AM109" s="6"/>
      <c r="AN109" s="6"/>
      <c r="AO109" s="6"/>
    </row>
    <row r="110" spans="1:41" ht="12.95" customHeight="1" x14ac:dyDescent="0.25">
      <c r="A110" s="444">
        <v>85</v>
      </c>
      <c r="B110" s="443" t="s">
        <v>4738</v>
      </c>
      <c r="C110" s="444" t="s">
        <v>3763</v>
      </c>
      <c r="D110" s="785">
        <v>30640</v>
      </c>
      <c r="E110" s="446">
        <v>41897</v>
      </c>
      <c r="F110" s="609">
        <f>DATEDIF(D110,E110,"Y")</f>
        <v>30</v>
      </c>
      <c r="G110" s="428" t="s">
        <v>4739</v>
      </c>
      <c r="H110" s="447" t="s">
        <v>1588</v>
      </c>
      <c r="I110" s="428" t="s">
        <v>1668</v>
      </c>
      <c r="J110" s="449">
        <v>16500</v>
      </c>
      <c r="K110" s="449">
        <f t="shared" si="29"/>
        <v>1169.8499999999999</v>
      </c>
      <c r="L110" s="449">
        <v>33000</v>
      </c>
      <c r="M110" s="407"/>
      <c r="N110" s="402"/>
      <c r="O110" s="450">
        <f>J110/100*3.04</f>
        <v>501.6</v>
      </c>
      <c r="P110" s="450">
        <f>J110/100*2.87</f>
        <v>473.55</v>
      </c>
      <c r="Q110" s="449"/>
      <c r="R110" s="451"/>
      <c r="S110" s="451">
        <f>SUM(O110:R110)</f>
        <v>975.15000000000009</v>
      </c>
      <c r="T110" s="449">
        <f>+J110-S110</f>
        <v>15524.85</v>
      </c>
      <c r="U110" s="452">
        <v>100010330028774</v>
      </c>
      <c r="V110" s="722"/>
      <c r="W110" s="484">
        <f>+T110</f>
        <v>15524.85</v>
      </c>
      <c r="X110" s="518"/>
      <c r="Y110" s="455"/>
      <c r="Z110" s="428">
        <v>0</v>
      </c>
      <c r="AA110" s="456">
        <v>0</v>
      </c>
      <c r="AB110" s="402">
        <f>O110+P110+Q110</f>
        <v>975.15000000000009</v>
      </c>
      <c r="AC110" s="402">
        <f>J110-AB110</f>
        <v>15524.85</v>
      </c>
      <c r="AD110" s="449">
        <v>33326.910000000003</v>
      </c>
      <c r="AE110" s="449">
        <f>+AC110-AD110</f>
        <v>-17802.060000000005</v>
      </c>
      <c r="AF110" s="462">
        <v>0.15</v>
      </c>
      <c r="AG110" s="402">
        <f>AE110*15%</f>
        <v>-2670.3090000000007</v>
      </c>
      <c r="AH110" s="449"/>
      <c r="AI110" s="402">
        <f>AG110+AH110</f>
        <v>-2670.3090000000007</v>
      </c>
      <c r="AJ110" s="457">
        <f>AI110-N110</f>
        <v>-2670.3090000000007</v>
      </c>
      <c r="AK110" s="990">
        <f t="shared" si="41"/>
        <v>13200</v>
      </c>
      <c r="AL110" s="6"/>
      <c r="AM110" s="6"/>
      <c r="AN110" s="6"/>
      <c r="AO110" s="6"/>
    </row>
    <row r="111" spans="1:41" x14ac:dyDescent="0.25">
      <c r="A111" s="444">
        <v>86</v>
      </c>
      <c r="B111" s="443" t="s">
        <v>4807</v>
      </c>
      <c r="C111" s="443"/>
      <c r="D111" s="784"/>
      <c r="E111" s="446"/>
      <c r="F111" s="609"/>
      <c r="G111" s="428" t="s">
        <v>4808</v>
      </c>
      <c r="H111" s="447" t="s">
        <v>1777</v>
      </c>
      <c r="I111" s="428" t="s">
        <v>1668</v>
      </c>
      <c r="J111" s="479">
        <v>16500</v>
      </c>
      <c r="K111" s="449">
        <f>J111/100*7.09</f>
        <v>1169.8499999999999</v>
      </c>
      <c r="L111" s="449">
        <v>10120</v>
      </c>
      <c r="M111" s="449"/>
      <c r="N111" s="402"/>
      <c r="O111" s="450">
        <f>+J111/100*3.04</f>
        <v>501.6</v>
      </c>
      <c r="P111" s="450">
        <f>+J111/100*2.87</f>
        <v>473.55</v>
      </c>
      <c r="Q111" s="449"/>
      <c r="R111" s="451"/>
      <c r="S111" s="451">
        <f>N111+O111+P111+Q111</f>
        <v>975.15000000000009</v>
      </c>
      <c r="T111" s="449">
        <f>J111-S111</f>
        <v>15524.85</v>
      </c>
      <c r="U111" s="452">
        <v>100010330028774</v>
      </c>
      <c r="V111" s="461">
        <v>200010330893592</v>
      </c>
      <c r="W111" s="484">
        <f>+T111</f>
        <v>15524.85</v>
      </c>
      <c r="X111" s="518">
        <v>104642905</v>
      </c>
      <c r="Y111" s="6"/>
      <c r="Z111" s="6"/>
      <c r="AA111" s="6"/>
      <c r="AB111" s="6"/>
      <c r="AC111" s="6"/>
      <c r="AD111" s="6"/>
      <c r="AE111" s="6"/>
      <c r="AF111" s="6"/>
      <c r="AG111" s="6"/>
      <c r="AH111" s="6"/>
      <c r="AK111" s="990">
        <f t="shared" si="41"/>
        <v>13200</v>
      </c>
      <c r="AL111" s="6"/>
      <c r="AM111" s="6"/>
      <c r="AN111" s="6"/>
      <c r="AO111" s="6"/>
    </row>
    <row r="112" spans="1:41" ht="15" customHeight="1" x14ac:dyDescent="0.25">
      <c r="A112" s="1712" t="s">
        <v>3656</v>
      </c>
      <c r="B112" s="1713"/>
      <c r="C112" s="1713"/>
      <c r="D112" s="1713"/>
      <c r="E112" s="1713"/>
      <c r="F112" s="1713"/>
      <c r="G112" s="1713"/>
      <c r="H112" s="1713"/>
      <c r="I112" s="1714"/>
      <c r="J112" s="407">
        <f>SUM(J78:J111)</f>
        <v>610500</v>
      </c>
      <c r="K112" s="449"/>
      <c r="L112" s="449">
        <v>0</v>
      </c>
      <c r="M112" s="405">
        <f t="shared" ref="M112:S112" ca="1" si="42">SUM(M19:M169)</f>
        <v>51762882258.64595</v>
      </c>
      <c r="N112" s="407">
        <f t="shared" ca="1" si="42"/>
        <v>3417784415851.1978</v>
      </c>
      <c r="O112" s="407">
        <f t="shared" ca="1" si="42"/>
        <v>514009788565.99969</v>
      </c>
      <c r="P112" s="565">
        <f t="shared" ca="1" si="42"/>
        <v>9026007599.6249962</v>
      </c>
      <c r="Q112" s="407">
        <f t="shared" ca="1" si="42"/>
        <v>844.89</v>
      </c>
      <c r="R112" s="566">
        <f t="shared" ca="1" si="42"/>
        <v>1936527176309.0083</v>
      </c>
      <c r="S112" s="407">
        <f t="shared" ca="1" si="42"/>
        <v>23217025364885.074</v>
      </c>
      <c r="T112" s="452"/>
      <c r="U112" s="602"/>
      <c r="V112" s="720"/>
      <c r="W112" s="463"/>
      <c r="X112" s="455"/>
      <c r="Y112" s="428"/>
      <c r="Z112" s="456"/>
      <c r="AA112" s="402"/>
      <c r="AB112" s="402"/>
      <c r="AC112" s="449"/>
      <c r="AD112" s="428"/>
      <c r="AE112" s="428"/>
      <c r="AF112" s="402"/>
      <c r="AG112" s="449"/>
      <c r="AH112" s="402"/>
      <c r="AI112" s="457">
        <f ca="1">AH112-M112</f>
        <v>-31423.35</v>
      </c>
      <c r="AK112" s="996">
        <f>SUM(AK78:AK111)</f>
        <v>450450</v>
      </c>
    </row>
    <row r="113" spans="1:41" ht="15" customHeight="1" x14ac:dyDescent="0.25">
      <c r="A113" s="1715" t="s">
        <v>3662</v>
      </c>
      <c r="B113" s="1716"/>
      <c r="C113" s="1716"/>
      <c r="D113" s="1716"/>
      <c r="E113" s="1716"/>
      <c r="F113" s="1716"/>
      <c r="G113" s="1716"/>
      <c r="H113" s="1716"/>
      <c r="I113" s="1717"/>
      <c r="J113" s="407"/>
      <c r="K113" s="407"/>
      <c r="L113" s="407"/>
      <c r="M113" s="405"/>
      <c r="N113" s="565"/>
      <c r="O113" s="565"/>
      <c r="P113" s="565"/>
      <c r="Q113" s="407"/>
      <c r="R113" s="566"/>
      <c r="S113" s="407"/>
      <c r="T113" s="452"/>
      <c r="U113" s="474"/>
      <c r="V113" s="720"/>
      <c r="W113" s="463"/>
      <c r="X113" s="455"/>
      <c r="Y113" s="428"/>
      <c r="Z113" s="456"/>
      <c r="AA113" s="402"/>
      <c r="AB113" s="402"/>
      <c r="AC113" s="449"/>
      <c r="AD113" s="449"/>
      <c r="AE113" s="428"/>
      <c r="AF113" s="402"/>
      <c r="AG113" s="449"/>
      <c r="AH113" s="402"/>
      <c r="AI113" s="457"/>
    </row>
    <row r="114" spans="1:41" x14ac:dyDescent="0.25">
      <c r="A114" s="443">
        <v>87</v>
      </c>
      <c r="B114" s="443" t="s">
        <v>4704</v>
      </c>
      <c r="C114" s="443" t="s">
        <v>3764</v>
      </c>
      <c r="D114" s="784">
        <v>26858</v>
      </c>
      <c r="E114" s="446">
        <v>41897</v>
      </c>
      <c r="F114" s="609">
        <f>DATEDIF(D114,E114,"Y")</f>
        <v>41</v>
      </c>
      <c r="G114" s="428" t="s">
        <v>4705</v>
      </c>
      <c r="H114" s="447" t="s">
        <v>1588</v>
      </c>
      <c r="I114" s="428" t="s">
        <v>4706</v>
      </c>
      <c r="J114" s="479">
        <v>49500</v>
      </c>
      <c r="K114" s="449">
        <f>J114/100*7.09</f>
        <v>3509.5499999999997</v>
      </c>
      <c r="L114" s="449">
        <f>J114</f>
        <v>49500</v>
      </c>
      <c r="M114" s="449"/>
      <c r="N114" s="402">
        <v>2266.59</v>
      </c>
      <c r="O114" s="450">
        <f>J114/100*3.04</f>
        <v>1504.8</v>
      </c>
      <c r="P114" s="450">
        <f>J114/100*2.87</f>
        <v>1420.65</v>
      </c>
      <c r="Q114" s="449"/>
      <c r="R114" s="451"/>
      <c r="S114" s="451">
        <f>N114+O114+P114+Q114</f>
        <v>5192.0400000000009</v>
      </c>
      <c r="T114" s="449">
        <f>J114-S114</f>
        <v>44307.96</v>
      </c>
      <c r="U114" s="452">
        <v>100010330028774</v>
      </c>
      <c r="V114" s="528"/>
      <c r="W114" s="484">
        <f>+T114</f>
        <v>44307.96</v>
      </c>
      <c r="X114" s="816"/>
      <c r="Y114" s="6"/>
      <c r="Z114" s="6"/>
      <c r="AA114" s="6"/>
      <c r="AB114" s="6"/>
      <c r="AC114" s="6"/>
      <c r="AD114" s="6"/>
      <c r="AE114" s="6"/>
      <c r="AF114" s="6"/>
      <c r="AG114" s="6"/>
      <c r="AH114" s="6"/>
      <c r="AK114" s="992">
        <f>+J114*30%</f>
        <v>14850</v>
      </c>
      <c r="AL114" s="6"/>
      <c r="AM114" s="6"/>
      <c r="AN114" s="6"/>
      <c r="AO114" s="6"/>
    </row>
    <row r="115" spans="1:41" s="221" customFormat="1" ht="15" customHeight="1" x14ac:dyDescent="0.25">
      <c r="A115" s="790">
        <v>88</v>
      </c>
      <c r="B115" s="790" t="s">
        <v>1592</v>
      </c>
      <c r="C115" s="790" t="s">
        <v>3764</v>
      </c>
      <c r="D115" s="791">
        <v>28354</v>
      </c>
      <c r="E115" s="792">
        <v>41897</v>
      </c>
      <c r="F115" s="789">
        <f>DATEDIF(D115,E115,"Y")</f>
        <v>37</v>
      </c>
      <c r="G115" s="793"/>
      <c r="H115" s="799"/>
      <c r="I115" s="793" t="s">
        <v>4491</v>
      </c>
      <c r="J115" s="796">
        <v>33000</v>
      </c>
      <c r="K115" s="795">
        <f>J115/100*7.09</f>
        <v>2339.6999999999998</v>
      </c>
      <c r="L115" s="795">
        <f>J115</f>
        <v>33000</v>
      </c>
      <c r="M115" s="796"/>
      <c r="N115" s="800">
        <f>J115/100*3.04</f>
        <v>1003.2</v>
      </c>
      <c r="O115" s="800">
        <f>J115/100*2.87</f>
        <v>947.1</v>
      </c>
      <c r="P115" s="800"/>
      <c r="Q115" s="795"/>
      <c r="R115" s="801">
        <f>M115+N115+O115+P115</f>
        <v>1950.3000000000002</v>
      </c>
      <c r="S115" s="795">
        <f>J115-R115</f>
        <v>31049.7</v>
      </c>
      <c r="T115" s="802">
        <v>100010330028774</v>
      </c>
      <c r="U115" s="936">
        <v>200010330490296</v>
      </c>
      <c r="V115" s="921">
        <f>+S115</f>
        <v>31049.7</v>
      </c>
      <c r="W115" s="797" t="s">
        <v>3816</v>
      </c>
      <c r="X115" s="803"/>
      <c r="Y115" s="804">
        <v>0</v>
      </c>
      <c r="Z115" s="805">
        <v>0</v>
      </c>
      <c r="AA115" s="796">
        <f>N115+O115+P115</f>
        <v>1950.3000000000002</v>
      </c>
      <c r="AB115" s="796">
        <f>J115-AA115</f>
        <v>31049.7</v>
      </c>
      <c r="AC115" s="795"/>
      <c r="AD115" s="804"/>
      <c r="AE115" s="804"/>
      <c r="AF115" s="796">
        <f>AD115*15%</f>
        <v>0</v>
      </c>
      <c r="AG115" s="795"/>
      <c r="AH115" s="796">
        <f>AF115+AG115</f>
        <v>0</v>
      </c>
      <c r="AI115" s="807">
        <f>AH115-M115</f>
        <v>0</v>
      </c>
      <c r="AK115" s="999">
        <f>+J115*60%</f>
        <v>19800</v>
      </c>
      <c r="AL115" s="814"/>
      <c r="AM115" s="814"/>
      <c r="AN115" s="814"/>
      <c r="AO115" s="814"/>
    </row>
    <row r="116" spans="1:41" ht="15" customHeight="1" x14ac:dyDescent="0.25">
      <c r="A116" s="443">
        <v>89</v>
      </c>
      <c r="B116" s="443" t="s">
        <v>1593</v>
      </c>
      <c r="C116" s="443" t="s">
        <v>3763</v>
      </c>
      <c r="D116" s="446">
        <v>33233</v>
      </c>
      <c r="E116" s="446">
        <v>41897</v>
      </c>
      <c r="F116" s="443">
        <f>DATEDIF(D116,E116,"Y")</f>
        <v>23</v>
      </c>
      <c r="G116" s="428" t="s">
        <v>1594</v>
      </c>
      <c r="H116" s="447" t="s">
        <v>1588</v>
      </c>
      <c r="I116" s="428" t="s">
        <v>4702</v>
      </c>
      <c r="J116" s="449">
        <v>24000</v>
      </c>
      <c r="K116" s="449">
        <f>J116/100*7.09</f>
        <v>1701.6</v>
      </c>
      <c r="L116" s="449">
        <f>J116</f>
        <v>24000</v>
      </c>
      <c r="M116" s="402"/>
      <c r="N116" s="450">
        <f>J116/100*3.04</f>
        <v>729.6</v>
      </c>
      <c r="O116" s="450">
        <f>J116/100*2.87</f>
        <v>688.80000000000007</v>
      </c>
      <c r="P116" s="450"/>
      <c r="Q116" s="449"/>
      <c r="R116" s="451">
        <f>M116+N116+O116+P116+Q116</f>
        <v>1418.4</v>
      </c>
      <c r="S116" s="449">
        <f>J116-R116</f>
        <v>22581.599999999999</v>
      </c>
      <c r="T116" s="452">
        <v>100010330028774</v>
      </c>
      <c r="U116" s="461" t="s">
        <v>3071</v>
      </c>
      <c r="V116" s="720">
        <f>+S116</f>
        <v>22581.599999999999</v>
      </c>
      <c r="W116" s="463">
        <v>40221062819</v>
      </c>
      <c r="X116" s="455"/>
      <c r="Y116" s="428">
        <v>0</v>
      </c>
      <c r="Z116" s="456">
        <v>0</v>
      </c>
      <c r="AA116" s="402">
        <f>N116+O116+P116</f>
        <v>1418.4</v>
      </c>
      <c r="AB116" s="402">
        <f>J116-AA116</f>
        <v>22581.599999999999</v>
      </c>
      <c r="AC116" s="449"/>
      <c r="AD116" s="428"/>
      <c r="AE116" s="428"/>
      <c r="AF116" s="402">
        <f>AD116*15%</f>
        <v>0</v>
      </c>
      <c r="AG116" s="449"/>
      <c r="AH116" s="402">
        <f>AF116+AG116</f>
        <v>0</v>
      </c>
      <c r="AI116" s="457">
        <f>AH116-M116</f>
        <v>0</v>
      </c>
      <c r="AK116" s="999">
        <f t="shared" ref="AK116:AK123" si="43">+J116*60%</f>
        <v>14400</v>
      </c>
    </row>
    <row r="117" spans="1:41" ht="15" customHeight="1" x14ac:dyDescent="0.25">
      <c r="A117" s="790">
        <v>90</v>
      </c>
      <c r="B117" s="443" t="s">
        <v>1595</v>
      </c>
      <c r="C117" s="443" t="s">
        <v>3764</v>
      </c>
      <c r="D117" s="446">
        <v>30147</v>
      </c>
      <c r="E117" s="446">
        <v>41897</v>
      </c>
      <c r="F117" s="443">
        <f t="shared" ref="F117:F124" si="44">DATEDIF(D117,E117,"Y")</f>
        <v>32</v>
      </c>
      <c r="G117" s="428" t="s">
        <v>1596</v>
      </c>
      <c r="H117" s="447" t="s">
        <v>1588</v>
      </c>
      <c r="I117" s="428" t="s">
        <v>4311</v>
      </c>
      <c r="J117" s="449">
        <v>27000</v>
      </c>
      <c r="K117" s="449">
        <f t="shared" ref="K117:K124" si="45">J117/100*7.09</f>
        <v>1914.3</v>
      </c>
      <c r="L117" s="449">
        <f t="shared" ref="L117:L124" si="46">J117</f>
        <v>27000</v>
      </c>
      <c r="M117" s="402"/>
      <c r="N117" s="450">
        <f t="shared" ref="N117:N124" si="47">J117/100*3.04</f>
        <v>820.8</v>
      </c>
      <c r="O117" s="450">
        <f t="shared" ref="O117:O124" si="48">J117/100*2.87</f>
        <v>774.9</v>
      </c>
      <c r="P117" s="450"/>
      <c r="Q117" s="449"/>
      <c r="R117" s="451">
        <f t="shared" ref="R117:R124" si="49">M117+N117+O117+P117</f>
        <v>1595.6999999999998</v>
      </c>
      <c r="S117" s="449">
        <f t="shared" ref="S117:S124" si="50">J117-R117</f>
        <v>25404.3</v>
      </c>
      <c r="T117" s="452">
        <v>100010330028774</v>
      </c>
      <c r="U117" s="461" t="s">
        <v>3072</v>
      </c>
      <c r="V117" s="720">
        <f t="shared" ref="V117:V124" si="51">+S117</f>
        <v>25404.3</v>
      </c>
      <c r="W117" s="463" t="s">
        <v>3817</v>
      </c>
      <c r="X117" s="455"/>
      <c r="Y117" s="428">
        <v>0</v>
      </c>
      <c r="Z117" s="456">
        <v>0</v>
      </c>
      <c r="AA117" s="402">
        <f t="shared" ref="AA117:AA122" si="52">N117+O117+P117</f>
        <v>1595.6999999999998</v>
      </c>
      <c r="AB117" s="402">
        <f t="shared" ref="AB117:AB122" si="53">J117-AA117</f>
        <v>25404.3</v>
      </c>
      <c r="AC117" s="449"/>
      <c r="AD117" s="428"/>
      <c r="AE117" s="428"/>
      <c r="AF117" s="402">
        <f t="shared" ref="AF117:AF122" si="54">AD117*15%</f>
        <v>0</v>
      </c>
      <c r="AG117" s="449"/>
      <c r="AH117" s="402">
        <f t="shared" ref="AH117:AH122" si="55">AF117+AG117</f>
        <v>0</v>
      </c>
      <c r="AI117" s="457">
        <f t="shared" ref="AI117:AI122" si="56">AH117-M117</f>
        <v>0</v>
      </c>
      <c r="AK117" s="999">
        <f t="shared" si="43"/>
        <v>16200</v>
      </c>
    </row>
    <row r="118" spans="1:41" ht="15" customHeight="1" x14ac:dyDescent="0.25">
      <c r="A118" s="443">
        <v>91</v>
      </c>
      <c r="B118" s="443" t="s">
        <v>1597</v>
      </c>
      <c r="C118" s="443" t="s">
        <v>3764</v>
      </c>
      <c r="D118" s="446">
        <v>27283</v>
      </c>
      <c r="E118" s="446">
        <v>41897</v>
      </c>
      <c r="F118" s="443">
        <f t="shared" si="44"/>
        <v>40</v>
      </c>
      <c r="G118" s="428" t="s">
        <v>1598</v>
      </c>
      <c r="H118" s="447" t="s">
        <v>1588</v>
      </c>
      <c r="I118" s="428" t="s">
        <v>4314</v>
      </c>
      <c r="J118" s="449">
        <v>27000</v>
      </c>
      <c r="K118" s="449">
        <f t="shared" si="45"/>
        <v>1914.3</v>
      </c>
      <c r="L118" s="449">
        <f t="shared" si="46"/>
        <v>27000</v>
      </c>
      <c r="M118" s="402"/>
      <c r="N118" s="450">
        <f t="shared" si="47"/>
        <v>820.8</v>
      </c>
      <c r="O118" s="450">
        <f t="shared" si="48"/>
        <v>774.9</v>
      </c>
      <c r="P118" s="450">
        <v>844.89</v>
      </c>
      <c r="Q118" s="449"/>
      <c r="R118" s="451">
        <f t="shared" si="49"/>
        <v>2440.5899999999997</v>
      </c>
      <c r="S118" s="449">
        <f t="shared" si="50"/>
        <v>24559.41</v>
      </c>
      <c r="T118" s="452">
        <v>100010330028774</v>
      </c>
      <c r="U118" s="461" t="s">
        <v>3073</v>
      </c>
      <c r="V118" s="720">
        <f t="shared" si="51"/>
        <v>24559.41</v>
      </c>
      <c r="W118" s="463" t="s">
        <v>4070</v>
      </c>
      <c r="X118" s="455"/>
      <c r="Y118" s="428">
        <v>0</v>
      </c>
      <c r="Z118" s="456">
        <v>0</v>
      </c>
      <c r="AA118" s="402">
        <f t="shared" si="52"/>
        <v>2440.5899999999997</v>
      </c>
      <c r="AB118" s="402">
        <f t="shared" si="53"/>
        <v>24559.41</v>
      </c>
      <c r="AC118" s="449"/>
      <c r="AD118" s="428"/>
      <c r="AE118" s="428"/>
      <c r="AF118" s="402">
        <f t="shared" si="54"/>
        <v>0</v>
      </c>
      <c r="AG118" s="449"/>
      <c r="AH118" s="402">
        <f t="shared" si="55"/>
        <v>0</v>
      </c>
      <c r="AI118" s="457">
        <f t="shared" si="56"/>
        <v>0</v>
      </c>
      <c r="AK118" s="999">
        <f t="shared" si="43"/>
        <v>16200</v>
      </c>
    </row>
    <row r="119" spans="1:41" ht="15" customHeight="1" x14ac:dyDescent="0.25">
      <c r="A119" s="790">
        <v>92</v>
      </c>
      <c r="B119" s="443" t="s">
        <v>1599</v>
      </c>
      <c r="C119" s="443" t="s">
        <v>3764</v>
      </c>
      <c r="D119" s="446">
        <v>24763</v>
      </c>
      <c r="E119" s="446">
        <v>41897</v>
      </c>
      <c r="F119" s="443">
        <f t="shared" si="44"/>
        <v>46</v>
      </c>
      <c r="G119" s="428" t="s">
        <v>1600</v>
      </c>
      <c r="H119" s="447" t="s">
        <v>1588</v>
      </c>
      <c r="I119" s="428" t="s">
        <v>4310</v>
      </c>
      <c r="J119" s="449">
        <v>33000</v>
      </c>
      <c r="K119" s="449">
        <f t="shared" si="45"/>
        <v>2339.6999999999998</v>
      </c>
      <c r="L119" s="449">
        <f t="shared" si="46"/>
        <v>33000</v>
      </c>
      <c r="M119" s="402"/>
      <c r="N119" s="450">
        <f t="shared" si="47"/>
        <v>1003.2</v>
      </c>
      <c r="O119" s="450">
        <f t="shared" si="48"/>
        <v>947.1</v>
      </c>
      <c r="P119" s="450"/>
      <c r="Q119" s="449"/>
      <c r="R119" s="451">
        <f t="shared" si="49"/>
        <v>1950.3000000000002</v>
      </c>
      <c r="S119" s="449">
        <f t="shared" si="50"/>
        <v>31049.7</v>
      </c>
      <c r="T119" s="452">
        <v>100010330028774</v>
      </c>
      <c r="U119" s="461" t="s">
        <v>3074</v>
      </c>
      <c r="V119" s="720">
        <f t="shared" si="51"/>
        <v>31049.7</v>
      </c>
      <c r="W119" s="463" t="s">
        <v>4193</v>
      </c>
      <c r="X119" s="455"/>
      <c r="Y119" s="428">
        <v>0</v>
      </c>
      <c r="Z119" s="456">
        <v>0</v>
      </c>
      <c r="AA119" s="402">
        <f t="shared" si="52"/>
        <v>1950.3000000000002</v>
      </c>
      <c r="AB119" s="402">
        <f t="shared" si="53"/>
        <v>31049.7</v>
      </c>
      <c r="AC119" s="449"/>
      <c r="AD119" s="428"/>
      <c r="AE119" s="428"/>
      <c r="AF119" s="402">
        <f t="shared" si="54"/>
        <v>0</v>
      </c>
      <c r="AG119" s="449"/>
      <c r="AH119" s="402">
        <f t="shared" si="55"/>
        <v>0</v>
      </c>
      <c r="AI119" s="457">
        <f t="shared" si="56"/>
        <v>0</v>
      </c>
      <c r="AK119" s="999">
        <f t="shared" si="43"/>
        <v>19800</v>
      </c>
    </row>
    <row r="120" spans="1:41" ht="15" customHeight="1" x14ac:dyDescent="0.25">
      <c r="A120" s="443">
        <v>93</v>
      </c>
      <c r="B120" s="443" t="s">
        <v>1601</v>
      </c>
      <c r="C120" s="443" t="s">
        <v>3764</v>
      </c>
      <c r="D120" s="446">
        <v>30816</v>
      </c>
      <c r="E120" s="446">
        <v>41897</v>
      </c>
      <c r="F120" s="443">
        <f t="shared" si="44"/>
        <v>30</v>
      </c>
      <c r="G120" s="428" t="s">
        <v>1602</v>
      </c>
      <c r="H120" s="447" t="s">
        <v>1588</v>
      </c>
      <c r="I120" s="428" t="s">
        <v>4311</v>
      </c>
      <c r="J120" s="449">
        <v>27000</v>
      </c>
      <c r="K120" s="449">
        <f t="shared" si="45"/>
        <v>1914.3</v>
      </c>
      <c r="L120" s="449">
        <f t="shared" si="46"/>
        <v>27000</v>
      </c>
      <c r="M120" s="402"/>
      <c r="N120" s="450">
        <f t="shared" si="47"/>
        <v>820.8</v>
      </c>
      <c r="O120" s="450">
        <f t="shared" si="48"/>
        <v>774.9</v>
      </c>
      <c r="P120" s="450"/>
      <c r="Q120" s="449"/>
      <c r="R120" s="451">
        <f t="shared" si="49"/>
        <v>1595.6999999999998</v>
      </c>
      <c r="S120" s="449">
        <f t="shared" si="50"/>
        <v>25404.3</v>
      </c>
      <c r="T120" s="452">
        <v>100010330028774</v>
      </c>
      <c r="U120" s="461" t="s">
        <v>3075</v>
      </c>
      <c r="V120" s="720">
        <f t="shared" si="51"/>
        <v>25404.3</v>
      </c>
      <c r="W120" s="463" t="s">
        <v>4071</v>
      </c>
      <c r="X120" s="455"/>
      <c r="Y120" s="428">
        <v>0</v>
      </c>
      <c r="Z120" s="456">
        <v>0</v>
      </c>
      <c r="AA120" s="402">
        <f t="shared" si="52"/>
        <v>1595.6999999999998</v>
      </c>
      <c r="AB120" s="402">
        <f t="shared" si="53"/>
        <v>25404.3</v>
      </c>
      <c r="AC120" s="449"/>
      <c r="AD120" s="428"/>
      <c r="AE120" s="428"/>
      <c r="AF120" s="402">
        <f t="shared" si="54"/>
        <v>0</v>
      </c>
      <c r="AG120" s="449"/>
      <c r="AH120" s="402">
        <f t="shared" si="55"/>
        <v>0</v>
      </c>
      <c r="AI120" s="457">
        <f t="shared" si="56"/>
        <v>0</v>
      </c>
      <c r="AK120" s="999">
        <f t="shared" si="43"/>
        <v>16200</v>
      </c>
    </row>
    <row r="121" spans="1:41" s="458" customFormat="1" ht="15" customHeight="1" x14ac:dyDescent="0.25">
      <c r="A121" s="790">
        <v>94</v>
      </c>
      <c r="B121" s="444" t="s">
        <v>1603</v>
      </c>
      <c r="C121" s="444" t="s">
        <v>3764</v>
      </c>
      <c r="D121" s="445">
        <v>32765</v>
      </c>
      <c r="E121" s="445">
        <v>41897</v>
      </c>
      <c r="F121" s="444">
        <f t="shared" si="44"/>
        <v>25</v>
      </c>
      <c r="G121" s="429" t="s">
        <v>1604</v>
      </c>
      <c r="H121" s="502" t="s">
        <v>1588</v>
      </c>
      <c r="I121" s="429" t="s">
        <v>4313</v>
      </c>
      <c r="J121" s="402">
        <v>24000</v>
      </c>
      <c r="K121" s="402">
        <f t="shared" si="45"/>
        <v>1701.6</v>
      </c>
      <c r="L121" s="402">
        <f t="shared" si="46"/>
        <v>24000</v>
      </c>
      <c r="M121" s="402"/>
      <c r="N121" s="467">
        <f t="shared" si="47"/>
        <v>729.6</v>
      </c>
      <c r="O121" s="467">
        <f t="shared" si="48"/>
        <v>688.80000000000007</v>
      </c>
      <c r="P121" s="467"/>
      <c r="Q121" s="402"/>
      <c r="R121" s="451">
        <f t="shared" si="49"/>
        <v>1418.4</v>
      </c>
      <c r="S121" s="402">
        <f t="shared" si="50"/>
        <v>22581.599999999999</v>
      </c>
      <c r="T121" s="468">
        <v>100010330028774</v>
      </c>
      <c r="U121" s="532" t="s">
        <v>3076</v>
      </c>
      <c r="V121" s="608">
        <f t="shared" si="51"/>
        <v>22581.599999999999</v>
      </c>
      <c r="W121" s="454">
        <v>22500618230</v>
      </c>
      <c r="X121" s="504"/>
      <c r="Y121" s="429">
        <v>0</v>
      </c>
      <c r="Z121" s="505">
        <v>0</v>
      </c>
      <c r="AA121" s="402">
        <f t="shared" si="52"/>
        <v>1418.4</v>
      </c>
      <c r="AB121" s="402">
        <f t="shared" si="53"/>
        <v>22581.599999999999</v>
      </c>
      <c r="AC121" s="402"/>
      <c r="AD121" s="429"/>
      <c r="AE121" s="429"/>
      <c r="AF121" s="402">
        <f t="shared" si="54"/>
        <v>0</v>
      </c>
      <c r="AG121" s="402"/>
      <c r="AH121" s="402">
        <f t="shared" si="55"/>
        <v>0</v>
      </c>
      <c r="AI121" s="457">
        <f t="shared" si="56"/>
        <v>0</v>
      </c>
      <c r="AK121" s="999">
        <f t="shared" si="43"/>
        <v>14400</v>
      </c>
      <c r="AL121" s="539"/>
      <c r="AM121" s="539"/>
      <c r="AN121" s="539"/>
      <c r="AO121" s="539"/>
    </row>
    <row r="122" spans="1:41" s="221" customFormat="1" ht="15" customHeight="1" x14ac:dyDescent="0.25">
      <c r="A122" s="443">
        <v>95</v>
      </c>
      <c r="B122" s="789" t="s">
        <v>1605</v>
      </c>
      <c r="C122" s="789" t="s">
        <v>3764</v>
      </c>
      <c r="D122" s="792">
        <v>33908</v>
      </c>
      <c r="E122" s="792">
        <v>41897</v>
      </c>
      <c r="F122" s="789">
        <f t="shared" si="44"/>
        <v>21</v>
      </c>
      <c r="G122" s="804" t="s">
        <v>1606</v>
      </c>
      <c r="H122" s="799" t="s">
        <v>1588</v>
      </c>
      <c r="I122" s="804" t="s">
        <v>4312</v>
      </c>
      <c r="J122" s="795">
        <v>24000</v>
      </c>
      <c r="K122" s="795">
        <f t="shared" si="45"/>
        <v>1701.6</v>
      </c>
      <c r="L122" s="795">
        <f t="shared" si="46"/>
        <v>24000</v>
      </c>
      <c r="M122" s="796"/>
      <c r="N122" s="800">
        <f t="shared" si="47"/>
        <v>729.6</v>
      </c>
      <c r="O122" s="800">
        <f t="shared" si="48"/>
        <v>688.80000000000007</v>
      </c>
      <c r="P122" s="800"/>
      <c r="Q122" s="795"/>
      <c r="R122" s="801">
        <f t="shared" si="49"/>
        <v>1418.4</v>
      </c>
      <c r="S122" s="795">
        <f t="shared" si="50"/>
        <v>22581.599999999999</v>
      </c>
      <c r="T122" s="802">
        <v>100010330028774</v>
      </c>
      <c r="U122" s="812" t="s">
        <v>3077</v>
      </c>
      <c r="V122" s="921">
        <f t="shared" si="51"/>
        <v>22581.599999999999</v>
      </c>
      <c r="W122" s="813">
        <v>40222311868</v>
      </c>
      <c r="X122" s="803"/>
      <c r="Y122" s="804">
        <v>0</v>
      </c>
      <c r="Z122" s="805">
        <v>0</v>
      </c>
      <c r="AA122" s="796">
        <f t="shared" si="52"/>
        <v>1418.4</v>
      </c>
      <c r="AB122" s="796">
        <f t="shared" si="53"/>
        <v>22581.599999999999</v>
      </c>
      <c r="AC122" s="795"/>
      <c r="AD122" s="804"/>
      <c r="AE122" s="804"/>
      <c r="AF122" s="796">
        <f t="shared" si="54"/>
        <v>0</v>
      </c>
      <c r="AG122" s="795"/>
      <c r="AH122" s="796">
        <f t="shared" si="55"/>
        <v>0</v>
      </c>
      <c r="AI122" s="807">
        <f t="shared" si="56"/>
        <v>0</v>
      </c>
      <c r="AK122" s="999">
        <f t="shared" si="43"/>
        <v>14400</v>
      </c>
      <c r="AL122" s="814"/>
      <c r="AM122" s="814"/>
      <c r="AN122" s="814"/>
      <c r="AO122" s="814"/>
    </row>
    <row r="123" spans="1:41" ht="15" customHeight="1" x14ac:dyDescent="0.25">
      <c r="A123" s="790">
        <v>96</v>
      </c>
      <c r="B123" s="443" t="s">
        <v>2914</v>
      </c>
      <c r="C123" s="443" t="s">
        <v>3764</v>
      </c>
      <c r="D123" s="446">
        <v>33994</v>
      </c>
      <c r="E123" s="446">
        <v>41897</v>
      </c>
      <c r="F123" s="443">
        <f t="shared" si="44"/>
        <v>21</v>
      </c>
      <c r="G123" s="428" t="s">
        <v>2915</v>
      </c>
      <c r="H123" s="447" t="s">
        <v>1588</v>
      </c>
      <c r="I123" s="428" t="s">
        <v>4395</v>
      </c>
      <c r="J123" s="449">
        <v>24000</v>
      </c>
      <c r="K123" s="449">
        <f t="shared" si="45"/>
        <v>1701.6</v>
      </c>
      <c r="L123" s="449">
        <f t="shared" si="46"/>
        <v>24000</v>
      </c>
      <c r="M123" s="402"/>
      <c r="N123" s="450">
        <f t="shared" si="47"/>
        <v>729.6</v>
      </c>
      <c r="O123" s="450">
        <f t="shared" si="48"/>
        <v>688.80000000000007</v>
      </c>
      <c r="P123" s="450"/>
      <c r="Q123" s="449"/>
      <c r="R123" s="451">
        <f t="shared" si="49"/>
        <v>1418.4</v>
      </c>
      <c r="S123" s="449">
        <f t="shared" si="50"/>
        <v>22581.599999999999</v>
      </c>
      <c r="T123" s="452">
        <v>100010330028774</v>
      </c>
      <c r="U123" s="523" t="s">
        <v>3615</v>
      </c>
      <c r="V123" s="720">
        <f t="shared" si="51"/>
        <v>22581.599999999999</v>
      </c>
      <c r="W123" s="808" t="s">
        <v>4226</v>
      </c>
      <c r="X123" s="455"/>
      <c r="Y123" s="428"/>
      <c r="Z123" s="456"/>
      <c r="AA123" s="402"/>
      <c r="AB123" s="402"/>
      <c r="AC123" s="449"/>
      <c r="AD123" s="428"/>
      <c r="AE123" s="428"/>
      <c r="AF123" s="402"/>
      <c r="AG123" s="449"/>
      <c r="AH123" s="402"/>
      <c r="AI123" s="457"/>
      <c r="AK123" s="999">
        <f t="shared" si="43"/>
        <v>14400</v>
      </c>
    </row>
    <row r="124" spans="1:41" ht="15" customHeight="1" x14ac:dyDescent="0.25">
      <c r="A124" s="443">
        <v>97</v>
      </c>
      <c r="B124" s="443" t="s">
        <v>1607</v>
      </c>
      <c r="C124" s="443" t="s">
        <v>3764</v>
      </c>
      <c r="D124" s="446">
        <v>25595</v>
      </c>
      <c r="E124" s="446">
        <v>41897</v>
      </c>
      <c r="F124" s="443">
        <f t="shared" si="44"/>
        <v>44</v>
      </c>
      <c r="G124" s="428" t="s">
        <v>1608</v>
      </c>
      <c r="H124" s="447" t="s">
        <v>1588</v>
      </c>
      <c r="I124" s="428" t="s">
        <v>1609</v>
      </c>
      <c r="J124" s="449">
        <v>16500</v>
      </c>
      <c r="K124" s="449">
        <f t="shared" si="45"/>
        <v>1169.8499999999999</v>
      </c>
      <c r="L124" s="449">
        <f t="shared" si="46"/>
        <v>16500</v>
      </c>
      <c r="M124" s="402"/>
      <c r="N124" s="450">
        <f t="shared" si="47"/>
        <v>501.6</v>
      </c>
      <c r="O124" s="450">
        <f t="shared" si="48"/>
        <v>473.55</v>
      </c>
      <c r="P124" s="450"/>
      <c r="Q124" s="449"/>
      <c r="R124" s="451">
        <f t="shared" si="49"/>
        <v>975.15000000000009</v>
      </c>
      <c r="S124" s="449">
        <f t="shared" si="50"/>
        <v>15524.85</v>
      </c>
      <c r="T124" s="452">
        <v>100010330028774</v>
      </c>
      <c r="U124" s="461">
        <v>200010330646422</v>
      </c>
      <c r="V124" s="720">
        <f t="shared" si="51"/>
        <v>15524.85</v>
      </c>
      <c r="W124" s="463" t="s">
        <v>4136</v>
      </c>
      <c r="X124" s="455"/>
      <c r="Y124" s="428">
        <v>0</v>
      </c>
      <c r="Z124" s="456">
        <v>0</v>
      </c>
      <c r="AA124" s="402">
        <f>N124+O124+P124</f>
        <v>975.15000000000009</v>
      </c>
      <c r="AB124" s="402">
        <f>J124-AA124</f>
        <v>15524.85</v>
      </c>
      <c r="AC124" s="449"/>
      <c r="AD124" s="428"/>
      <c r="AE124" s="428"/>
      <c r="AF124" s="402">
        <f>AD124*15%</f>
        <v>0</v>
      </c>
      <c r="AG124" s="449"/>
      <c r="AH124" s="402">
        <f>AF124+AG124</f>
        <v>0</v>
      </c>
      <c r="AI124" s="457">
        <f>AH124-M124</f>
        <v>0</v>
      </c>
      <c r="AK124" s="990">
        <f>+J124*80%</f>
        <v>13200</v>
      </c>
    </row>
    <row r="125" spans="1:41" x14ac:dyDescent="0.25">
      <c r="A125" s="790">
        <v>98</v>
      </c>
      <c r="B125" s="443" t="s">
        <v>4894</v>
      </c>
      <c r="C125" s="443" t="s">
        <v>3764</v>
      </c>
      <c r="D125" s="784">
        <v>26858</v>
      </c>
      <c r="E125" s="446">
        <v>41897</v>
      </c>
      <c r="F125" s="609">
        <f>DATEDIF(D125,E125,"Y")</f>
        <v>41</v>
      </c>
      <c r="G125" s="428" t="s">
        <v>4893</v>
      </c>
      <c r="H125" s="447" t="s">
        <v>1588</v>
      </c>
      <c r="I125" s="428" t="s">
        <v>4895</v>
      </c>
      <c r="J125" s="479">
        <v>30000</v>
      </c>
      <c r="K125" s="449">
        <f>J125/100*7.09</f>
        <v>2127</v>
      </c>
      <c r="L125" s="449">
        <f>J125</f>
        <v>30000</v>
      </c>
      <c r="M125" s="449"/>
      <c r="N125" s="402">
        <v>399.23</v>
      </c>
      <c r="O125" s="450">
        <f>J125/100*3.04</f>
        <v>912</v>
      </c>
      <c r="P125" s="450">
        <f>J125/100*2.87</f>
        <v>861</v>
      </c>
      <c r="Q125" s="449"/>
      <c r="R125" s="451"/>
      <c r="S125" s="451">
        <f>N125+O125+P125+Q125</f>
        <v>2172.23</v>
      </c>
      <c r="T125" s="449">
        <f>J125-S125</f>
        <v>27827.77</v>
      </c>
      <c r="U125" s="452">
        <v>100010330028774</v>
      </c>
      <c r="V125" s="528">
        <v>200010330916301</v>
      </c>
      <c r="W125" s="484">
        <f>+T125</f>
        <v>27827.77</v>
      </c>
      <c r="X125" s="518">
        <v>2301466948</v>
      </c>
      <c r="Y125" s="6"/>
      <c r="Z125" s="6"/>
      <c r="AA125" s="6"/>
      <c r="AB125" s="6"/>
      <c r="AC125" s="6"/>
      <c r="AD125" s="6"/>
      <c r="AE125" s="6"/>
      <c r="AF125" s="6"/>
      <c r="AG125" s="6"/>
      <c r="AH125" s="6"/>
      <c r="AK125" s="992">
        <f>+J125*60%</f>
        <v>18000</v>
      </c>
      <c r="AL125" s="6"/>
      <c r="AM125" s="6"/>
      <c r="AN125" s="6"/>
      <c r="AO125" s="6"/>
    </row>
    <row r="126" spans="1:41" ht="15" customHeight="1" x14ac:dyDescent="0.25">
      <c r="A126" s="1712" t="s">
        <v>3656</v>
      </c>
      <c r="B126" s="1713"/>
      <c r="C126" s="1713"/>
      <c r="D126" s="1713"/>
      <c r="E126" s="1713"/>
      <c r="F126" s="1713"/>
      <c r="G126" s="1713"/>
      <c r="H126" s="1713"/>
      <c r="I126" s="1714"/>
      <c r="J126" s="407">
        <f>+J114+J115+J116+J117+J118+J119+J120+J121+J122+J123+J124+J125</f>
        <v>339000</v>
      </c>
      <c r="K126" s="407">
        <v>0</v>
      </c>
      <c r="L126" s="407">
        <v>0</v>
      </c>
      <c r="M126" s="405">
        <f t="shared" ref="M126:S126" si="57">SUM(M116:M124)</f>
        <v>0</v>
      </c>
      <c r="N126" s="407">
        <f t="shared" si="57"/>
        <v>6885.6000000000013</v>
      </c>
      <c r="O126" s="407">
        <f t="shared" si="57"/>
        <v>6500.55</v>
      </c>
      <c r="P126" s="407">
        <f t="shared" si="57"/>
        <v>844.89</v>
      </c>
      <c r="Q126" s="407">
        <f t="shared" si="57"/>
        <v>0</v>
      </c>
      <c r="R126" s="407">
        <f t="shared" si="57"/>
        <v>14231.039999999997</v>
      </c>
      <c r="S126" s="407">
        <f t="shared" si="57"/>
        <v>212268.96000000002</v>
      </c>
      <c r="T126" s="452"/>
      <c r="U126" s="461"/>
      <c r="V126" s="720"/>
      <c r="W126" s="463"/>
      <c r="X126" s="455"/>
      <c r="Y126" s="428"/>
      <c r="Z126" s="456"/>
      <c r="AA126" s="402"/>
      <c r="AB126" s="402"/>
      <c r="AC126" s="449"/>
      <c r="AD126" s="428"/>
      <c r="AE126" s="428"/>
      <c r="AF126" s="402"/>
      <c r="AG126" s="449"/>
      <c r="AH126" s="402"/>
      <c r="AI126" s="457"/>
      <c r="AK126" s="1002">
        <f>SUM(AK114:AK125)</f>
        <v>191850</v>
      </c>
    </row>
    <row r="127" spans="1:41" ht="15" customHeight="1" x14ac:dyDescent="0.25">
      <c r="A127" s="1715" t="s">
        <v>3664</v>
      </c>
      <c r="B127" s="1716"/>
      <c r="C127" s="1716"/>
      <c r="D127" s="1716"/>
      <c r="E127" s="1716"/>
      <c r="F127" s="1716"/>
      <c r="G127" s="1716"/>
      <c r="H127" s="1716"/>
      <c r="I127" s="1717"/>
      <c r="J127" s="403"/>
      <c r="K127" s="449"/>
      <c r="L127" s="449"/>
      <c r="M127" s="403"/>
      <c r="N127" s="567"/>
      <c r="O127" s="567"/>
      <c r="P127" s="567"/>
      <c r="Q127" s="403"/>
      <c r="R127" s="568"/>
      <c r="S127" s="403"/>
      <c r="T127" s="452"/>
      <c r="U127" s="604"/>
      <c r="V127" s="720"/>
      <c r="W127" s="454"/>
      <c r="X127" s="455"/>
      <c r="Y127" s="428"/>
      <c r="Z127" s="456"/>
      <c r="AA127" s="402"/>
      <c r="AB127" s="402"/>
      <c r="AC127" s="449"/>
      <c r="AD127" s="428"/>
      <c r="AE127" s="428"/>
      <c r="AF127" s="402"/>
      <c r="AG127" s="449"/>
      <c r="AH127" s="402"/>
      <c r="AI127" s="457"/>
    </row>
    <row r="128" spans="1:41" ht="15" customHeight="1" x14ac:dyDescent="0.25">
      <c r="A128" s="444">
        <v>99</v>
      </c>
      <c r="B128" s="444" t="s">
        <v>1627</v>
      </c>
      <c r="C128" s="444" t="s">
        <v>3763</v>
      </c>
      <c r="D128" s="445">
        <v>30640</v>
      </c>
      <c r="E128" s="446">
        <v>41897</v>
      </c>
      <c r="F128" s="443">
        <f>DATEDIF(D128,E128,"Y")</f>
        <v>30</v>
      </c>
      <c r="G128" s="429" t="s">
        <v>1628</v>
      </c>
      <c r="H128" s="447" t="s">
        <v>1588</v>
      </c>
      <c r="I128" s="428" t="s">
        <v>1624</v>
      </c>
      <c r="J128" s="449">
        <v>49500</v>
      </c>
      <c r="K128" s="449">
        <f>J128/100*7.09</f>
        <v>3509.5499999999997</v>
      </c>
      <c r="L128" s="449">
        <v>34580</v>
      </c>
      <c r="M128" s="402">
        <v>1987.15</v>
      </c>
      <c r="N128" s="450">
        <f>J128/100*3.04</f>
        <v>1504.8</v>
      </c>
      <c r="O128" s="450">
        <f>J128/100*2.87</f>
        <v>1420.65</v>
      </c>
      <c r="P128" s="450"/>
      <c r="Q128" s="449"/>
      <c r="R128" s="451">
        <f>M128+N128+O128+P128+Q128</f>
        <v>4912.6000000000004</v>
      </c>
      <c r="S128" s="449">
        <f>J128-R128</f>
        <v>44587.4</v>
      </c>
      <c r="T128" s="452">
        <v>100010330028774</v>
      </c>
      <c r="U128" s="485" t="s">
        <v>3030</v>
      </c>
      <c r="V128" s="720">
        <f>+S128</f>
        <v>44587.4</v>
      </c>
      <c r="W128" s="454">
        <v>22500375419</v>
      </c>
      <c r="X128" s="455"/>
      <c r="Y128" s="428">
        <v>0</v>
      </c>
      <c r="Z128" s="456">
        <v>0</v>
      </c>
      <c r="AA128" s="402">
        <f>N128+O128+P128</f>
        <v>2925.45</v>
      </c>
      <c r="AB128" s="402">
        <f>J128-AA128</f>
        <v>46574.55</v>
      </c>
      <c r="AC128" s="449">
        <v>33326.910000000003</v>
      </c>
      <c r="AD128" s="449">
        <f>+AB128-AC128</f>
        <v>13247.64</v>
      </c>
      <c r="AE128" s="462">
        <v>0.15</v>
      </c>
      <c r="AF128" s="402">
        <f>AD128*15%</f>
        <v>1987.1459999999997</v>
      </c>
      <c r="AG128" s="449"/>
      <c r="AH128" s="402">
        <f>AF128+AG128</f>
        <v>1987.1459999999997</v>
      </c>
      <c r="AI128" s="457">
        <f>AH128-M128</f>
        <v>-4.0000000003601599E-3</v>
      </c>
      <c r="AK128" s="990">
        <f>+J128*30%</f>
        <v>14850</v>
      </c>
    </row>
    <row r="129" spans="1:37" ht="15" customHeight="1" x14ac:dyDescent="0.25">
      <c r="A129" s="443">
        <v>100</v>
      </c>
      <c r="B129" s="444" t="s">
        <v>1770</v>
      </c>
      <c r="C129" s="444" t="s">
        <v>3764</v>
      </c>
      <c r="D129" s="445">
        <v>28506</v>
      </c>
      <c r="E129" s="446">
        <v>41897</v>
      </c>
      <c r="F129" s="443">
        <f>DATEDIF(D129,E129,"Y")</f>
        <v>36</v>
      </c>
      <c r="G129" s="429" t="s">
        <v>1771</v>
      </c>
      <c r="H129" s="447" t="s">
        <v>1588</v>
      </c>
      <c r="I129" s="428" t="s">
        <v>4584</v>
      </c>
      <c r="J129" s="448">
        <v>27500</v>
      </c>
      <c r="K129" s="449">
        <f>J129/100*7.09</f>
        <v>1949.75</v>
      </c>
      <c r="L129" s="449">
        <f>J129</f>
        <v>27500</v>
      </c>
      <c r="M129" s="402"/>
      <c r="N129" s="450">
        <f>J129/100*3.04</f>
        <v>836</v>
      </c>
      <c r="O129" s="450">
        <f>J129/100*2.87</f>
        <v>789.25</v>
      </c>
      <c r="P129" s="450"/>
      <c r="Q129" s="449"/>
      <c r="R129" s="451">
        <f>M129+N129+O129+P129</f>
        <v>1625.25</v>
      </c>
      <c r="S129" s="449">
        <f>J129-R129</f>
        <v>25874.75</v>
      </c>
      <c r="T129" s="452">
        <v>100010330028774</v>
      </c>
      <c r="U129" s="490" t="s">
        <v>3082</v>
      </c>
      <c r="V129" s="720">
        <f>+S129</f>
        <v>25874.75</v>
      </c>
      <c r="W129" s="454" t="s">
        <v>4072</v>
      </c>
      <c r="X129" s="455"/>
      <c r="Y129" s="428">
        <v>0</v>
      </c>
      <c r="Z129" s="456">
        <v>0</v>
      </c>
      <c r="AA129" s="402">
        <f>N129+O129+P129</f>
        <v>1625.25</v>
      </c>
      <c r="AB129" s="402">
        <f>J129-AA129</f>
        <v>25874.75</v>
      </c>
      <c r="AC129" s="449"/>
      <c r="AD129" s="428"/>
      <c r="AE129" s="428"/>
      <c r="AF129" s="402">
        <f>AD129*15%</f>
        <v>0</v>
      </c>
      <c r="AG129" s="449"/>
      <c r="AH129" s="402">
        <f>AF129+AG129</f>
        <v>0</v>
      </c>
      <c r="AI129" s="457">
        <f>AH129-M129</f>
        <v>0</v>
      </c>
      <c r="AK129" s="990">
        <f>+J129*60%</f>
        <v>16500</v>
      </c>
    </row>
    <row r="130" spans="1:37" ht="15" customHeight="1" x14ac:dyDescent="0.25">
      <c r="A130" s="444">
        <v>101</v>
      </c>
      <c r="B130" s="443" t="s">
        <v>1660</v>
      </c>
      <c r="C130" s="443" t="s">
        <v>3763</v>
      </c>
      <c r="D130" s="446">
        <v>34098</v>
      </c>
      <c r="E130" s="446">
        <v>41897</v>
      </c>
      <c r="F130" s="443">
        <f>DATEDIF(D130,E130,"Y")</f>
        <v>21</v>
      </c>
      <c r="G130" s="428" t="s">
        <v>1661</v>
      </c>
      <c r="H130" s="447" t="s">
        <v>1588</v>
      </c>
      <c r="I130" s="428" t="s">
        <v>4828</v>
      </c>
      <c r="J130" s="449">
        <v>22000</v>
      </c>
      <c r="K130" s="449">
        <f>J130/100*7.09</f>
        <v>1559.8</v>
      </c>
      <c r="L130" s="449">
        <f>J130</f>
        <v>22000</v>
      </c>
      <c r="M130" s="402"/>
      <c r="N130" s="450">
        <f>J130/100*3.04</f>
        <v>668.8</v>
      </c>
      <c r="O130" s="450">
        <f>J130/100*2.87</f>
        <v>631.4</v>
      </c>
      <c r="P130" s="450"/>
      <c r="Q130" s="449"/>
      <c r="R130" s="451">
        <f>M130+N130+O130+P130+Q130</f>
        <v>1300.1999999999998</v>
      </c>
      <c r="S130" s="449">
        <f>J130-R130</f>
        <v>20699.8</v>
      </c>
      <c r="T130" s="452">
        <v>100010330028774</v>
      </c>
      <c r="U130" s="523" t="s">
        <v>3044</v>
      </c>
      <c r="V130" s="720">
        <f>+S130</f>
        <v>20699.8</v>
      </c>
      <c r="W130" s="463">
        <v>22500738111</v>
      </c>
      <c r="X130" s="455"/>
      <c r="Y130" s="428">
        <v>0</v>
      </c>
      <c r="Z130" s="456">
        <v>0</v>
      </c>
      <c r="AA130" s="402">
        <f>N130+O130+P130</f>
        <v>1300.1999999999998</v>
      </c>
      <c r="AB130" s="402">
        <f>J130-AA130</f>
        <v>20699.8</v>
      </c>
      <c r="AC130" s="449"/>
      <c r="AD130" s="428"/>
      <c r="AE130" s="428"/>
      <c r="AF130" s="402">
        <f>AD130*15%</f>
        <v>0</v>
      </c>
      <c r="AG130" s="449"/>
      <c r="AH130" s="402">
        <f>AF130+AG130</f>
        <v>0</v>
      </c>
      <c r="AI130" s="457">
        <f>AH130-M130</f>
        <v>0</v>
      </c>
      <c r="AK130" s="990">
        <f>+J130*60%</f>
        <v>13200</v>
      </c>
    </row>
    <row r="131" spans="1:37" ht="15" customHeight="1" x14ac:dyDescent="0.25">
      <c r="A131" s="1712" t="s">
        <v>3656</v>
      </c>
      <c r="B131" s="1713"/>
      <c r="C131" s="1713"/>
      <c r="D131" s="1713"/>
      <c r="E131" s="1713"/>
      <c r="F131" s="1713"/>
      <c r="G131" s="1713"/>
      <c r="H131" s="1713"/>
      <c r="I131" s="1714"/>
      <c r="J131" s="407">
        <f>+J128+J129+J130</f>
        <v>99000</v>
      </c>
      <c r="K131" s="449"/>
      <c r="L131" s="449">
        <v>0</v>
      </c>
      <c r="M131" s="405">
        <f t="shared" ref="M131:S131" ca="1" si="58">SUM(M129:M754)</f>
        <v>42822431455.667992</v>
      </c>
      <c r="N131" s="407">
        <f t="shared" ca="1" si="58"/>
        <v>32435309299718.305</v>
      </c>
      <c r="O131" s="407">
        <f t="shared" ca="1" si="58"/>
        <v>6622298779730.4834</v>
      </c>
      <c r="P131" s="565">
        <f t="shared" ca="1" si="58"/>
        <v>7646710955.0699968</v>
      </c>
      <c r="Q131" s="407">
        <f t="shared" ca="1" si="58"/>
        <v>0</v>
      </c>
      <c r="R131" s="566">
        <f t="shared" ca="1" si="58"/>
        <v>1753634391611.3875</v>
      </c>
      <c r="S131" s="407">
        <f t="shared" ca="1" si="58"/>
        <v>196028188870342</v>
      </c>
      <c r="T131" s="452"/>
      <c r="U131" s="523"/>
      <c r="V131" s="720"/>
      <c r="W131" s="463"/>
      <c r="X131" s="455"/>
      <c r="Y131" s="428"/>
      <c r="Z131" s="456"/>
      <c r="AA131" s="402"/>
      <c r="AB131" s="402"/>
      <c r="AC131" s="449"/>
      <c r="AD131" s="428"/>
      <c r="AE131" s="428"/>
      <c r="AF131" s="402"/>
      <c r="AG131" s="449"/>
      <c r="AH131" s="402"/>
      <c r="AI131" s="457"/>
      <c r="AK131" s="1002">
        <f>SUM(AK128:AK130)</f>
        <v>44550</v>
      </c>
    </row>
    <row r="132" spans="1:37" ht="15" customHeight="1" x14ac:dyDescent="0.25">
      <c r="A132" s="1715" t="s">
        <v>4364</v>
      </c>
      <c r="B132" s="1716"/>
      <c r="C132" s="1716"/>
      <c r="D132" s="1716"/>
      <c r="E132" s="1716"/>
      <c r="F132" s="1716"/>
      <c r="G132" s="1716"/>
      <c r="H132" s="1716"/>
      <c r="I132" s="1717"/>
      <c r="J132" s="407"/>
      <c r="K132" s="449"/>
      <c r="L132" s="449"/>
      <c r="M132" s="405"/>
      <c r="N132" s="565"/>
      <c r="O132" s="565"/>
      <c r="P132" s="565"/>
      <c r="Q132" s="407"/>
      <c r="R132" s="566"/>
      <c r="S132" s="407"/>
      <c r="T132" s="452"/>
      <c r="U132" s="523"/>
      <c r="V132" s="720"/>
      <c r="W132" s="463"/>
      <c r="X132" s="455"/>
      <c r="Y132" s="428"/>
      <c r="Z132" s="456"/>
      <c r="AA132" s="402"/>
      <c r="AB132" s="402"/>
      <c r="AC132" s="449"/>
      <c r="AD132" s="428"/>
      <c r="AE132" s="428"/>
      <c r="AF132" s="402"/>
      <c r="AG132" s="449"/>
      <c r="AH132" s="402"/>
      <c r="AI132" s="457"/>
    </row>
    <row r="133" spans="1:37" ht="15" customHeight="1" x14ac:dyDescent="0.25">
      <c r="A133" s="443">
        <v>102</v>
      </c>
      <c r="B133" s="443" t="s">
        <v>1737</v>
      </c>
      <c r="C133" s="443" t="s">
        <v>3763</v>
      </c>
      <c r="D133" s="446">
        <v>28727</v>
      </c>
      <c r="E133" s="446">
        <v>41897</v>
      </c>
      <c r="F133" s="443">
        <f t="shared" ref="F133:F138" si="59">DATEDIF(D133,E133,"Y")</f>
        <v>36</v>
      </c>
      <c r="G133" s="428" t="s">
        <v>1738</v>
      </c>
      <c r="H133" s="447" t="s">
        <v>1588</v>
      </c>
      <c r="I133" s="428" t="s">
        <v>4769</v>
      </c>
      <c r="J133" s="449">
        <v>33000</v>
      </c>
      <c r="K133" s="449">
        <f t="shared" ref="K133:K138" si="60">J133/100*7.09</f>
        <v>2339.6999999999998</v>
      </c>
      <c r="L133" s="449">
        <f t="shared" ref="L133:L138" si="61">J133</f>
        <v>33000</v>
      </c>
      <c r="M133" s="402"/>
      <c r="N133" s="450">
        <f t="shared" ref="N133:N138" si="62">J133/100*3.04</f>
        <v>1003.2</v>
      </c>
      <c r="O133" s="450">
        <f t="shared" ref="O133:O138" si="63">J133/100*2.87</f>
        <v>947.1</v>
      </c>
      <c r="P133" s="450"/>
      <c r="Q133" s="449"/>
      <c r="R133" s="451">
        <f>M133+N133+O133+P133</f>
        <v>1950.3000000000002</v>
      </c>
      <c r="S133" s="449">
        <f t="shared" ref="S133:S138" si="64">J133-R133</f>
        <v>31049.7</v>
      </c>
      <c r="T133" s="452">
        <v>100010330028774</v>
      </c>
      <c r="U133" s="523" t="s">
        <v>3080</v>
      </c>
      <c r="V133" s="720">
        <f t="shared" ref="V133:V138" si="65">+S133</f>
        <v>31049.7</v>
      </c>
      <c r="W133" s="463" t="s">
        <v>4073</v>
      </c>
      <c r="X133" s="455"/>
      <c r="Y133" s="428">
        <v>0</v>
      </c>
      <c r="Z133" s="456">
        <v>0</v>
      </c>
      <c r="AA133" s="402">
        <f t="shared" ref="AA133:AA138" si="66">N133+O133+P133</f>
        <v>1950.3000000000002</v>
      </c>
      <c r="AB133" s="402">
        <f t="shared" ref="AB133:AB138" si="67">J133-AA133</f>
        <v>31049.7</v>
      </c>
      <c r="AC133" s="449"/>
      <c r="AD133" s="428"/>
      <c r="AE133" s="428"/>
      <c r="AF133" s="402">
        <f t="shared" ref="AF133:AF138" si="68">AD133*15%</f>
        <v>0</v>
      </c>
      <c r="AG133" s="449"/>
      <c r="AH133" s="402">
        <f t="shared" ref="AH133:AH138" si="69">AF133+AG133</f>
        <v>0</v>
      </c>
      <c r="AI133" s="457">
        <f>AH133-M133</f>
        <v>0</v>
      </c>
      <c r="AK133" s="990">
        <f>+J133*60%</f>
        <v>19800</v>
      </c>
    </row>
    <row r="134" spans="1:37" ht="15" customHeight="1" x14ac:dyDescent="0.25">
      <c r="A134" s="443">
        <v>103</v>
      </c>
      <c r="B134" s="443" t="s">
        <v>1743</v>
      </c>
      <c r="C134" s="443" t="s">
        <v>3763</v>
      </c>
      <c r="D134" s="446">
        <v>31663</v>
      </c>
      <c r="E134" s="446">
        <v>41897</v>
      </c>
      <c r="F134" s="443">
        <f t="shared" si="59"/>
        <v>28</v>
      </c>
      <c r="G134" s="428" t="s">
        <v>1744</v>
      </c>
      <c r="H134" s="447" t="s">
        <v>1588</v>
      </c>
      <c r="I134" s="428" t="s">
        <v>4770</v>
      </c>
      <c r="J134" s="449">
        <f>15000*1.1</f>
        <v>16500</v>
      </c>
      <c r="K134" s="449">
        <f t="shared" si="60"/>
        <v>1169.8499999999999</v>
      </c>
      <c r="L134" s="449">
        <f t="shared" si="61"/>
        <v>16500</v>
      </c>
      <c r="M134" s="402"/>
      <c r="N134" s="450">
        <f t="shared" si="62"/>
        <v>501.6</v>
      </c>
      <c r="O134" s="450">
        <f t="shared" si="63"/>
        <v>473.55</v>
      </c>
      <c r="P134" s="450"/>
      <c r="Q134" s="449"/>
      <c r="R134" s="451">
        <f>M134+N134+O134+P134</f>
        <v>975.15000000000009</v>
      </c>
      <c r="S134" s="449">
        <f t="shared" si="64"/>
        <v>15524.85</v>
      </c>
      <c r="T134" s="452">
        <v>100010330028774</v>
      </c>
      <c r="U134" s="485" t="s">
        <v>3084</v>
      </c>
      <c r="V134" s="720">
        <f t="shared" si="65"/>
        <v>15524.85</v>
      </c>
      <c r="W134" s="463">
        <v>22500133867</v>
      </c>
      <c r="X134" s="455"/>
      <c r="Y134" s="428">
        <v>0</v>
      </c>
      <c r="Z134" s="456">
        <v>0</v>
      </c>
      <c r="AA134" s="402">
        <f t="shared" si="66"/>
        <v>975.15000000000009</v>
      </c>
      <c r="AB134" s="402">
        <f t="shared" si="67"/>
        <v>15524.85</v>
      </c>
      <c r="AC134" s="449"/>
      <c r="AD134" s="428"/>
      <c r="AE134" s="428"/>
      <c r="AF134" s="402">
        <f t="shared" si="68"/>
        <v>0</v>
      </c>
      <c r="AG134" s="449"/>
      <c r="AH134" s="402">
        <f t="shared" si="69"/>
        <v>0</v>
      </c>
      <c r="AI134" s="457">
        <f>AH134-M134</f>
        <v>0</v>
      </c>
      <c r="AK134" s="990">
        <f>+J134*80%</f>
        <v>13200</v>
      </c>
    </row>
    <row r="135" spans="1:37" ht="15" customHeight="1" x14ac:dyDescent="0.25">
      <c r="A135" s="443">
        <v>104</v>
      </c>
      <c r="B135" s="444" t="s">
        <v>1761</v>
      </c>
      <c r="C135" s="444" t="s">
        <v>3764</v>
      </c>
      <c r="D135" s="445">
        <v>33768</v>
      </c>
      <c r="E135" s="446">
        <v>41897</v>
      </c>
      <c r="F135" s="443">
        <f t="shared" si="59"/>
        <v>22</v>
      </c>
      <c r="G135" s="429" t="s">
        <v>1762</v>
      </c>
      <c r="H135" s="447" t="s">
        <v>1588</v>
      </c>
      <c r="I135" s="428" t="s">
        <v>4770</v>
      </c>
      <c r="J135" s="449">
        <f>15000*1.1</f>
        <v>16500</v>
      </c>
      <c r="K135" s="449">
        <f t="shared" si="60"/>
        <v>1169.8499999999999</v>
      </c>
      <c r="L135" s="449">
        <f t="shared" si="61"/>
        <v>16500</v>
      </c>
      <c r="M135" s="402"/>
      <c r="N135" s="450">
        <f t="shared" si="62"/>
        <v>501.6</v>
      </c>
      <c r="O135" s="450">
        <f t="shared" si="63"/>
        <v>473.55</v>
      </c>
      <c r="P135" s="450"/>
      <c r="Q135" s="449"/>
      <c r="R135" s="451">
        <f>M135+N135+O135+P135+Q135</f>
        <v>975.15000000000009</v>
      </c>
      <c r="S135" s="449">
        <f t="shared" si="64"/>
        <v>15524.85</v>
      </c>
      <c r="T135" s="452">
        <v>100010330028774</v>
      </c>
      <c r="U135" s="523" t="s">
        <v>3090</v>
      </c>
      <c r="V135" s="720">
        <f t="shared" si="65"/>
        <v>15524.85</v>
      </c>
      <c r="W135" s="454">
        <v>40220428979</v>
      </c>
      <c r="X135" s="455"/>
      <c r="Y135" s="428">
        <v>0</v>
      </c>
      <c r="Z135" s="456">
        <v>0</v>
      </c>
      <c r="AA135" s="402">
        <f t="shared" si="66"/>
        <v>975.15000000000009</v>
      </c>
      <c r="AB135" s="402">
        <f t="shared" si="67"/>
        <v>15524.85</v>
      </c>
      <c r="AC135" s="449"/>
      <c r="AD135" s="428"/>
      <c r="AE135" s="428"/>
      <c r="AF135" s="402">
        <f t="shared" si="68"/>
        <v>0</v>
      </c>
      <c r="AG135" s="449"/>
      <c r="AH135" s="402">
        <f t="shared" si="69"/>
        <v>0</v>
      </c>
      <c r="AI135" s="457">
        <f>AH135-M135</f>
        <v>0</v>
      </c>
      <c r="AK135" s="990">
        <f>+J135*80%</f>
        <v>13200</v>
      </c>
    </row>
    <row r="136" spans="1:37" ht="15" customHeight="1" x14ac:dyDescent="0.25">
      <c r="A136" s="443">
        <v>105</v>
      </c>
      <c r="B136" s="444" t="s">
        <v>1768</v>
      </c>
      <c r="C136" s="444" t="s">
        <v>3763</v>
      </c>
      <c r="D136" s="445">
        <v>29173</v>
      </c>
      <c r="E136" s="446">
        <v>41897</v>
      </c>
      <c r="F136" s="443">
        <f t="shared" si="59"/>
        <v>34</v>
      </c>
      <c r="G136" s="429" t="s">
        <v>1769</v>
      </c>
      <c r="H136" s="502" t="s">
        <v>1588</v>
      </c>
      <c r="I136" s="429" t="s">
        <v>4770</v>
      </c>
      <c r="J136" s="449">
        <f>15000*1.1</f>
        <v>16500</v>
      </c>
      <c r="K136" s="449">
        <f t="shared" si="60"/>
        <v>1169.8499999999999</v>
      </c>
      <c r="L136" s="449">
        <f t="shared" si="61"/>
        <v>16500</v>
      </c>
      <c r="M136" s="402"/>
      <c r="N136" s="450">
        <f t="shared" si="62"/>
        <v>501.6</v>
      </c>
      <c r="O136" s="450">
        <f t="shared" si="63"/>
        <v>473.55</v>
      </c>
      <c r="P136" s="450"/>
      <c r="Q136" s="449"/>
      <c r="R136" s="451">
        <f>M136+N136+O136+P136+Q136</f>
        <v>975.15000000000009</v>
      </c>
      <c r="S136" s="449">
        <f t="shared" si="64"/>
        <v>15524.85</v>
      </c>
      <c r="T136" s="452">
        <v>100010330028774</v>
      </c>
      <c r="U136" s="490" t="s">
        <v>3094</v>
      </c>
      <c r="V136" s="720">
        <f t="shared" si="65"/>
        <v>15524.85</v>
      </c>
      <c r="W136" s="454" t="s">
        <v>4078</v>
      </c>
      <c r="X136" s="455"/>
      <c r="Y136" s="428">
        <v>0</v>
      </c>
      <c r="Z136" s="456">
        <v>0</v>
      </c>
      <c r="AA136" s="402">
        <f t="shared" si="66"/>
        <v>975.15000000000009</v>
      </c>
      <c r="AB136" s="402">
        <f t="shared" si="67"/>
        <v>15524.85</v>
      </c>
      <c r="AC136" s="449"/>
      <c r="AD136" s="428"/>
      <c r="AE136" s="428"/>
      <c r="AF136" s="402">
        <f t="shared" si="68"/>
        <v>0</v>
      </c>
      <c r="AG136" s="449"/>
      <c r="AH136" s="402">
        <f t="shared" si="69"/>
        <v>0</v>
      </c>
      <c r="AI136" s="457">
        <f>AH136-M136</f>
        <v>0</v>
      </c>
      <c r="AK136" s="990">
        <f>+J136*80%</f>
        <v>13200</v>
      </c>
    </row>
    <row r="137" spans="1:37" ht="15" customHeight="1" x14ac:dyDescent="0.25">
      <c r="A137" s="443">
        <v>106</v>
      </c>
      <c r="B137" s="443" t="s">
        <v>2201</v>
      </c>
      <c r="C137" s="609" t="s">
        <v>3764</v>
      </c>
      <c r="D137" s="610">
        <v>32102</v>
      </c>
      <c r="E137" s="446">
        <v>41897</v>
      </c>
      <c r="F137" s="443">
        <f t="shared" si="59"/>
        <v>26</v>
      </c>
      <c r="G137" s="466" t="s">
        <v>2202</v>
      </c>
      <c r="H137" s="502" t="s">
        <v>1588</v>
      </c>
      <c r="I137" s="429" t="s">
        <v>4770</v>
      </c>
      <c r="J137" s="449">
        <f>15000*1.1</f>
        <v>16500</v>
      </c>
      <c r="K137" s="449">
        <f t="shared" si="60"/>
        <v>1169.8499999999999</v>
      </c>
      <c r="L137" s="449">
        <f t="shared" si="61"/>
        <v>16500</v>
      </c>
      <c r="M137" s="402">
        <v>0</v>
      </c>
      <c r="N137" s="450">
        <f t="shared" si="62"/>
        <v>501.6</v>
      </c>
      <c r="O137" s="450">
        <f t="shared" si="63"/>
        <v>473.55</v>
      </c>
      <c r="P137" s="450"/>
      <c r="Q137" s="449"/>
      <c r="R137" s="451">
        <f>M137+N137+O137+P137</f>
        <v>975.15000000000009</v>
      </c>
      <c r="S137" s="449">
        <f t="shared" si="64"/>
        <v>15524.85</v>
      </c>
      <c r="T137" s="452">
        <v>100010330028774</v>
      </c>
      <c r="U137" s="485" t="s">
        <v>3211</v>
      </c>
      <c r="V137" s="720">
        <f t="shared" si="65"/>
        <v>15524.85</v>
      </c>
      <c r="W137" s="463">
        <v>22500352806</v>
      </c>
      <c r="X137" s="455"/>
      <c r="Y137" s="428">
        <v>0</v>
      </c>
      <c r="Z137" s="456">
        <v>0</v>
      </c>
      <c r="AA137" s="402">
        <f t="shared" si="66"/>
        <v>975.15000000000009</v>
      </c>
      <c r="AB137" s="402">
        <f t="shared" si="67"/>
        <v>15524.85</v>
      </c>
      <c r="AC137" s="449"/>
      <c r="AD137" s="428"/>
      <c r="AE137" s="428"/>
      <c r="AF137" s="402">
        <f t="shared" si="68"/>
        <v>0</v>
      </c>
      <c r="AG137" s="449"/>
      <c r="AH137" s="402">
        <f t="shared" si="69"/>
        <v>0</v>
      </c>
      <c r="AI137" s="457">
        <f>AH402-M402</f>
        <v>0</v>
      </c>
      <c r="AK137" s="990">
        <f>+J137*80%</f>
        <v>13200</v>
      </c>
    </row>
    <row r="138" spans="1:37" ht="15" customHeight="1" x14ac:dyDescent="0.25">
      <c r="A138" s="443">
        <v>107</v>
      </c>
      <c r="B138" s="443" t="s">
        <v>1772</v>
      </c>
      <c r="C138" s="443" t="s">
        <v>3763</v>
      </c>
      <c r="D138" s="446">
        <v>34296</v>
      </c>
      <c r="E138" s="446">
        <v>41897</v>
      </c>
      <c r="F138" s="443">
        <f t="shared" si="59"/>
        <v>20</v>
      </c>
      <c r="G138" s="428" t="s">
        <v>1773</v>
      </c>
      <c r="H138" s="502" t="s">
        <v>1588</v>
      </c>
      <c r="I138" s="428" t="s">
        <v>4771</v>
      </c>
      <c r="J138" s="449">
        <f>15000*1.1</f>
        <v>16500</v>
      </c>
      <c r="K138" s="449">
        <f t="shared" si="60"/>
        <v>1169.8499999999999</v>
      </c>
      <c r="L138" s="449">
        <f t="shared" si="61"/>
        <v>16500</v>
      </c>
      <c r="M138" s="402"/>
      <c r="N138" s="450">
        <f t="shared" si="62"/>
        <v>501.6</v>
      </c>
      <c r="O138" s="450">
        <f t="shared" si="63"/>
        <v>473.55</v>
      </c>
      <c r="P138" s="450"/>
      <c r="Q138" s="449"/>
      <c r="R138" s="451">
        <f>M138+N138+O138+P138</f>
        <v>975.15000000000009</v>
      </c>
      <c r="S138" s="449">
        <f t="shared" si="64"/>
        <v>15524.85</v>
      </c>
      <c r="T138" s="452">
        <v>100010330028774</v>
      </c>
      <c r="U138" s="487" t="s">
        <v>3096</v>
      </c>
      <c r="V138" s="720">
        <f t="shared" si="65"/>
        <v>15524.85</v>
      </c>
      <c r="W138" s="463">
        <v>40222501856</v>
      </c>
      <c r="X138" s="455"/>
      <c r="Y138" s="428">
        <v>0</v>
      </c>
      <c r="Z138" s="456">
        <v>0</v>
      </c>
      <c r="AA138" s="402">
        <f t="shared" si="66"/>
        <v>975.15000000000009</v>
      </c>
      <c r="AB138" s="402">
        <f t="shared" si="67"/>
        <v>15524.85</v>
      </c>
      <c r="AC138" s="449"/>
      <c r="AD138" s="428"/>
      <c r="AE138" s="428"/>
      <c r="AF138" s="402">
        <f t="shared" si="68"/>
        <v>0</v>
      </c>
      <c r="AG138" s="449"/>
      <c r="AH138" s="402">
        <f t="shared" si="69"/>
        <v>0</v>
      </c>
      <c r="AI138" s="457">
        <f>AH138-M138</f>
        <v>0</v>
      </c>
      <c r="AK138" s="990">
        <f>+J138*80%</f>
        <v>13200</v>
      </c>
    </row>
    <row r="139" spans="1:37" ht="15" customHeight="1" x14ac:dyDescent="0.25">
      <c r="A139" s="1712" t="s">
        <v>3656</v>
      </c>
      <c r="B139" s="1713"/>
      <c r="C139" s="1713"/>
      <c r="D139" s="1713"/>
      <c r="E139" s="1713"/>
      <c r="F139" s="1713"/>
      <c r="G139" s="1713"/>
      <c r="H139" s="1713"/>
      <c r="I139" s="1714"/>
      <c r="J139" s="407">
        <f>+J133+J134+J135+J136+J137+J138</f>
        <v>115500</v>
      </c>
      <c r="K139" s="407"/>
      <c r="L139" s="407"/>
      <c r="M139" s="407">
        <f t="shared" ref="M139:S139" si="70">SUM(M133:M138)</f>
        <v>0</v>
      </c>
      <c r="N139" s="407">
        <f t="shared" si="70"/>
        <v>3511.2</v>
      </c>
      <c r="O139" s="407">
        <f t="shared" si="70"/>
        <v>3314.8500000000004</v>
      </c>
      <c r="P139" s="407">
        <f t="shared" si="70"/>
        <v>0</v>
      </c>
      <c r="Q139" s="407">
        <f t="shared" si="70"/>
        <v>0</v>
      </c>
      <c r="R139" s="407">
        <f t="shared" si="70"/>
        <v>6826.0499999999993</v>
      </c>
      <c r="S139" s="407">
        <f t="shared" si="70"/>
        <v>108673.95000000001</v>
      </c>
      <c r="T139" s="452"/>
      <c r="U139" s="523"/>
      <c r="V139" s="720"/>
      <c r="W139" s="463"/>
      <c r="X139" s="455"/>
      <c r="Y139" s="428"/>
      <c r="Z139" s="456"/>
      <c r="AA139" s="402"/>
      <c r="AB139" s="402"/>
      <c r="AC139" s="449"/>
      <c r="AD139" s="428"/>
      <c r="AE139" s="428"/>
      <c r="AF139" s="402"/>
      <c r="AG139" s="449"/>
      <c r="AH139" s="402"/>
      <c r="AI139" s="457"/>
      <c r="AK139" s="1002">
        <f>SUM(AK133:AK138)</f>
        <v>85800</v>
      </c>
    </row>
    <row r="140" spans="1:37" ht="15" customHeight="1" x14ac:dyDescent="0.25">
      <c r="A140" s="1715" t="s">
        <v>1777</v>
      </c>
      <c r="B140" s="1716"/>
      <c r="C140" s="1716"/>
      <c r="D140" s="1716"/>
      <c r="E140" s="1716"/>
      <c r="F140" s="1716"/>
      <c r="G140" s="1716"/>
      <c r="H140" s="1716"/>
      <c r="I140" s="1717"/>
      <c r="J140" s="407"/>
      <c r="K140" s="449"/>
      <c r="L140" s="449"/>
      <c r="M140" s="405"/>
      <c r="N140" s="565"/>
      <c r="O140" s="565"/>
      <c r="P140" s="565"/>
      <c r="Q140" s="407"/>
      <c r="R140" s="566"/>
      <c r="S140" s="407"/>
      <c r="T140" s="452"/>
      <c r="U140" s="523"/>
      <c r="V140" s="720"/>
      <c r="W140" s="463"/>
      <c r="X140" s="455"/>
      <c r="Y140" s="428"/>
      <c r="Z140" s="456"/>
      <c r="AA140" s="402"/>
      <c r="AB140" s="402"/>
      <c r="AC140" s="449"/>
      <c r="AD140" s="428"/>
      <c r="AE140" s="428"/>
      <c r="AF140" s="402"/>
      <c r="AG140" s="449"/>
      <c r="AH140" s="402"/>
      <c r="AI140" s="457"/>
    </row>
    <row r="141" spans="1:37" ht="15" customHeight="1" x14ac:dyDescent="0.25">
      <c r="A141" s="443">
        <v>108</v>
      </c>
      <c r="B141" s="443" t="s">
        <v>1778</v>
      </c>
      <c r="C141" s="443" t="s">
        <v>3763</v>
      </c>
      <c r="D141" s="446">
        <v>28437</v>
      </c>
      <c r="E141" s="446">
        <v>41897</v>
      </c>
      <c r="F141" s="443">
        <f>DATEDIF(D141,E141,"Y")</f>
        <v>36</v>
      </c>
      <c r="G141" s="428" t="s">
        <v>1779</v>
      </c>
      <c r="H141" s="447" t="s">
        <v>1777</v>
      </c>
      <c r="I141" s="512" t="s">
        <v>1780</v>
      </c>
      <c r="J141" s="449">
        <f>65000*1.1</f>
        <v>71500</v>
      </c>
      <c r="K141" s="449">
        <f>J141/100*7.09</f>
        <v>5069.3499999999995</v>
      </c>
      <c r="L141" s="449">
        <v>34580</v>
      </c>
      <c r="M141" s="402">
        <v>5956.3</v>
      </c>
      <c r="N141" s="450">
        <f>J141/100*3.04</f>
        <v>2173.6</v>
      </c>
      <c r="O141" s="450">
        <f>J141/100*2.87</f>
        <v>2052.0500000000002</v>
      </c>
      <c r="P141" s="450"/>
      <c r="Q141" s="449"/>
      <c r="R141" s="451">
        <f>M141+N141+O141+P141</f>
        <v>10181.950000000001</v>
      </c>
      <c r="S141" s="449">
        <f>J141-R141</f>
        <v>61318.05</v>
      </c>
      <c r="T141" s="452">
        <v>100010330028774</v>
      </c>
      <c r="U141" s="523" t="s">
        <v>3099</v>
      </c>
      <c r="V141" s="720">
        <f>+S141</f>
        <v>61318.05</v>
      </c>
      <c r="W141" s="463" t="s">
        <v>4079</v>
      </c>
      <c r="X141" s="455"/>
      <c r="Y141" s="428">
        <v>0</v>
      </c>
      <c r="Z141" s="456">
        <v>0</v>
      </c>
      <c r="AA141" s="402">
        <f>N141+O141+P141</f>
        <v>4225.6499999999996</v>
      </c>
      <c r="AB141" s="402">
        <f>J141-AA141</f>
        <v>67274.350000000006</v>
      </c>
      <c r="AC141" s="449">
        <v>49990.33</v>
      </c>
      <c r="AD141" s="449">
        <f>+AB141-AC141</f>
        <v>17284.020000000004</v>
      </c>
      <c r="AE141" s="462">
        <v>0.2</v>
      </c>
      <c r="AF141" s="402">
        <f>AD141*20%</f>
        <v>3456.804000000001</v>
      </c>
      <c r="AG141" s="449">
        <v>2499.5</v>
      </c>
      <c r="AH141" s="402">
        <f>AF141+AG141</f>
        <v>5956.304000000001</v>
      </c>
      <c r="AI141" s="457">
        <f>AH141-M141</f>
        <v>4.0000000008149073E-3</v>
      </c>
      <c r="AK141" s="990">
        <f>+J141*30%</f>
        <v>21450</v>
      </c>
    </row>
    <row r="142" spans="1:37" ht="15" customHeight="1" x14ac:dyDescent="0.25">
      <c r="A142" s="443">
        <v>109</v>
      </c>
      <c r="B142" s="444" t="s">
        <v>1781</v>
      </c>
      <c r="C142" s="444" t="s">
        <v>3763</v>
      </c>
      <c r="D142" s="445">
        <v>30563</v>
      </c>
      <c r="E142" s="446">
        <v>41897</v>
      </c>
      <c r="F142" s="443">
        <f>DATEDIF(D142,E142,"Y")</f>
        <v>31</v>
      </c>
      <c r="G142" s="429" t="s">
        <v>1782</v>
      </c>
      <c r="H142" s="447" t="s">
        <v>1777</v>
      </c>
      <c r="I142" s="477" t="s">
        <v>1783</v>
      </c>
      <c r="J142" s="402">
        <v>33000</v>
      </c>
      <c r="K142" s="449">
        <f>J142/100*7.09</f>
        <v>2339.6999999999998</v>
      </c>
      <c r="L142" s="449">
        <f>J142</f>
        <v>33000</v>
      </c>
      <c r="M142" s="402"/>
      <c r="N142" s="450">
        <f>J142/100*3.04</f>
        <v>1003.2</v>
      </c>
      <c r="O142" s="450">
        <f>J142/100*2.87</f>
        <v>947.1</v>
      </c>
      <c r="P142" s="450"/>
      <c r="Q142" s="449"/>
      <c r="R142" s="451">
        <f>M142+N142+O142+P142+Q142</f>
        <v>1950.3000000000002</v>
      </c>
      <c r="S142" s="449">
        <f>J142-R142</f>
        <v>31049.7</v>
      </c>
      <c r="T142" s="452">
        <v>100010330028774</v>
      </c>
      <c r="U142" s="532" t="s">
        <v>3100</v>
      </c>
      <c r="V142" s="720">
        <f>+S142</f>
        <v>31049.7</v>
      </c>
      <c r="W142" s="454" t="s">
        <v>4080</v>
      </c>
      <c r="X142" s="455"/>
      <c r="Y142" s="428">
        <v>0</v>
      </c>
      <c r="Z142" s="456">
        <v>0</v>
      </c>
      <c r="AA142" s="402">
        <f>N142+O142+P142</f>
        <v>1950.3000000000002</v>
      </c>
      <c r="AB142" s="402">
        <f>J142-AA142</f>
        <v>31049.7</v>
      </c>
      <c r="AC142" s="449"/>
      <c r="AD142" s="428"/>
      <c r="AE142" s="428"/>
      <c r="AF142" s="402">
        <f>AD142*15%</f>
        <v>0</v>
      </c>
      <c r="AG142" s="449"/>
      <c r="AH142" s="402">
        <f>AF142+AG142</f>
        <v>0</v>
      </c>
      <c r="AI142" s="457">
        <f>AH142-M142</f>
        <v>0</v>
      </c>
      <c r="AK142" s="990">
        <f>+J142*60%</f>
        <v>19800</v>
      </c>
    </row>
    <row r="143" spans="1:37" ht="15" customHeight="1" x14ac:dyDescent="0.25">
      <c r="A143" s="443">
        <v>110</v>
      </c>
      <c r="B143" s="444" t="s">
        <v>1784</v>
      </c>
      <c r="C143" s="444" t="s">
        <v>3763</v>
      </c>
      <c r="D143" s="445">
        <v>31364</v>
      </c>
      <c r="E143" s="446">
        <v>41897</v>
      </c>
      <c r="F143" s="443">
        <f>DATEDIF(D143,E143,"Y")</f>
        <v>28</v>
      </c>
      <c r="G143" s="429" t="s">
        <v>1785</v>
      </c>
      <c r="H143" s="447" t="s">
        <v>1777</v>
      </c>
      <c r="I143" s="477" t="s">
        <v>1786</v>
      </c>
      <c r="J143" s="402">
        <v>22000</v>
      </c>
      <c r="K143" s="449">
        <f>J143/100*7.09</f>
        <v>1559.8</v>
      </c>
      <c r="L143" s="449">
        <f>J143</f>
        <v>22000</v>
      </c>
      <c r="M143" s="402"/>
      <c r="N143" s="450">
        <f>J143/100*3.04</f>
        <v>668.8</v>
      </c>
      <c r="O143" s="450">
        <f>J143/100*2.87</f>
        <v>631.4</v>
      </c>
      <c r="P143" s="450"/>
      <c r="Q143" s="449"/>
      <c r="R143" s="451">
        <f>M143+N143+O143+P143+Q143</f>
        <v>1300.1999999999998</v>
      </c>
      <c r="S143" s="449">
        <f>J143-R143</f>
        <v>20699.8</v>
      </c>
      <c r="T143" s="452">
        <v>100010330028774</v>
      </c>
      <c r="U143" s="478" t="s">
        <v>3101</v>
      </c>
      <c r="V143" s="720">
        <f>+S143</f>
        <v>20699.8</v>
      </c>
      <c r="W143" s="454" t="s">
        <v>4081</v>
      </c>
      <c r="X143" s="455"/>
      <c r="Y143" s="428">
        <v>0</v>
      </c>
      <c r="Z143" s="456">
        <v>0</v>
      </c>
      <c r="AA143" s="402">
        <f>N143+O143+P143</f>
        <v>1300.1999999999998</v>
      </c>
      <c r="AB143" s="402">
        <f>J143-AA143</f>
        <v>20699.8</v>
      </c>
      <c r="AC143" s="449"/>
      <c r="AD143" s="428"/>
      <c r="AE143" s="428"/>
      <c r="AF143" s="402">
        <f>AD143*15%</f>
        <v>0</v>
      </c>
      <c r="AG143" s="449"/>
      <c r="AH143" s="402">
        <f>AF143+AG143</f>
        <v>0</v>
      </c>
      <c r="AI143" s="457">
        <f>AH143-M143</f>
        <v>0</v>
      </c>
      <c r="AK143" s="990">
        <f>+J143*60%</f>
        <v>13200</v>
      </c>
    </row>
    <row r="144" spans="1:37" ht="15" customHeight="1" x14ac:dyDescent="0.25">
      <c r="A144" s="443">
        <v>111</v>
      </c>
      <c r="B144" s="443" t="s">
        <v>1787</v>
      </c>
      <c r="C144" s="443" t="s">
        <v>3764</v>
      </c>
      <c r="D144" s="446">
        <v>28742</v>
      </c>
      <c r="E144" s="446">
        <v>41897</v>
      </c>
      <c r="F144" s="443">
        <f>DATEDIF(D144,E144,"Y")</f>
        <v>36</v>
      </c>
      <c r="G144" s="428" t="s">
        <v>1788</v>
      </c>
      <c r="H144" s="447" t="s">
        <v>1777</v>
      </c>
      <c r="I144" s="466" t="s">
        <v>1789</v>
      </c>
      <c r="J144" s="449">
        <v>16300</v>
      </c>
      <c r="K144" s="449">
        <f>J144/100*7.09</f>
        <v>1155.67</v>
      </c>
      <c r="L144" s="449">
        <f>J144</f>
        <v>16300</v>
      </c>
      <c r="M144" s="402"/>
      <c r="N144" s="450">
        <f>J144/100*3.04</f>
        <v>495.52</v>
      </c>
      <c r="O144" s="450">
        <f>J144/100*2.87</f>
        <v>467.81</v>
      </c>
      <c r="P144" s="450"/>
      <c r="Q144" s="449"/>
      <c r="R144" s="451">
        <f>M144+N144+O144+P144+Q144</f>
        <v>963.32999999999993</v>
      </c>
      <c r="S144" s="449">
        <f>J144-R144</f>
        <v>15336.67</v>
      </c>
      <c r="T144" s="452">
        <v>100010330028774</v>
      </c>
      <c r="U144" s="485" t="s">
        <v>3102</v>
      </c>
      <c r="V144" s="720">
        <f>+S144</f>
        <v>15336.67</v>
      </c>
      <c r="W144" s="463" t="s">
        <v>4082</v>
      </c>
      <c r="X144" s="455"/>
      <c r="Y144" s="428">
        <v>0</v>
      </c>
      <c r="Z144" s="456">
        <v>0</v>
      </c>
      <c r="AA144" s="402">
        <f>N144+O144+P144</f>
        <v>963.32999999999993</v>
      </c>
      <c r="AB144" s="402">
        <f>J144-AA144</f>
        <v>15336.67</v>
      </c>
      <c r="AC144" s="449"/>
      <c r="AD144" s="428"/>
      <c r="AE144" s="428"/>
      <c r="AF144" s="402">
        <f>AD144*15%</f>
        <v>0</v>
      </c>
      <c r="AG144" s="449"/>
      <c r="AH144" s="402">
        <f>AF144+AG144</f>
        <v>0</v>
      </c>
      <c r="AI144" s="457">
        <f>AH144-M144</f>
        <v>0</v>
      </c>
      <c r="AK144" s="990">
        <f>+J144*80%</f>
        <v>13040</v>
      </c>
    </row>
    <row r="145" spans="1:41" ht="15" customHeight="1" x14ac:dyDescent="0.25">
      <c r="A145" s="443">
        <v>112</v>
      </c>
      <c r="B145" s="443" t="s">
        <v>1625</v>
      </c>
      <c r="C145" s="443" t="s">
        <v>3764</v>
      </c>
      <c r="D145" s="446">
        <v>26667</v>
      </c>
      <c r="E145" s="446">
        <v>41897</v>
      </c>
      <c r="F145" s="443">
        <f>DATEDIF(D145,E145,"Y")</f>
        <v>41</v>
      </c>
      <c r="G145" s="428" t="s">
        <v>1626</v>
      </c>
      <c r="H145" s="447" t="s">
        <v>1777</v>
      </c>
      <c r="I145" s="428" t="s">
        <v>4489</v>
      </c>
      <c r="J145" s="449">
        <v>27500</v>
      </c>
      <c r="K145" s="449">
        <f>J145/100*7.09</f>
        <v>1949.75</v>
      </c>
      <c r="L145" s="449">
        <f>J145</f>
        <v>27500</v>
      </c>
      <c r="M145" s="402"/>
      <c r="N145" s="450">
        <f>J145/100*3.04</f>
        <v>836</v>
      </c>
      <c r="O145" s="450">
        <f>J145/100*2.87</f>
        <v>789.25</v>
      </c>
      <c r="P145" s="450"/>
      <c r="Q145" s="449"/>
      <c r="R145" s="451">
        <f>M145+N145+O145+P145</f>
        <v>1625.25</v>
      </c>
      <c r="S145" s="449">
        <f>J145-R145</f>
        <v>25874.75</v>
      </c>
      <c r="T145" s="452">
        <v>100010330028774</v>
      </c>
      <c r="U145" s="523" t="s">
        <v>3079</v>
      </c>
      <c r="V145" s="720">
        <f>+S145</f>
        <v>25874.75</v>
      </c>
      <c r="W145" s="463" t="s">
        <v>3776</v>
      </c>
      <c r="X145" s="455"/>
      <c r="Y145" s="428">
        <v>0</v>
      </c>
      <c r="Z145" s="456">
        <v>0</v>
      </c>
      <c r="AA145" s="402">
        <f>N145+O145+P145</f>
        <v>1625.25</v>
      </c>
      <c r="AB145" s="402">
        <f>J145-AA145</f>
        <v>25874.75</v>
      </c>
      <c r="AC145" s="449"/>
      <c r="AD145" s="449"/>
      <c r="AE145" s="428"/>
      <c r="AF145" s="402">
        <f>AD145*15%</f>
        <v>0</v>
      </c>
      <c r="AG145" s="449"/>
      <c r="AH145" s="402">
        <f>AF145+AG145</f>
        <v>0</v>
      </c>
      <c r="AI145" s="457">
        <f>AH145-M145</f>
        <v>0</v>
      </c>
      <c r="AK145" s="990">
        <f>+J145*60%</f>
        <v>16500</v>
      </c>
    </row>
    <row r="146" spans="1:41" ht="15" customHeight="1" x14ac:dyDescent="0.25">
      <c r="A146" s="1712" t="s">
        <v>3656</v>
      </c>
      <c r="B146" s="1713"/>
      <c r="C146" s="1713"/>
      <c r="D146" s="1713"/>
      <c r="E146" s="1713"/>
      <c r="F146" s="1713"/>
      <c r="G146" s="1713"/>
      <c r="H146" s="1713"/>
      <c r="I146" s="1714"/>
      <c r="J146" s="407">
        <f>+J141+J142+J143+J144+J145</f>
        <v>170300</v>
      </c>
      <c r="K146" s="449"/>
      <c r="L146" s="449">
        <v>0</v>
      </c>
      <c r="M146" s="405">
        <f t="shared" ref="M146:S146" si="71">SUM(M141:M144)</f>
        <v>5956.3</v>
      </c>
      <c r="N146" s="407">
        <f t="shared" si="71"/>
        <v>4341.1200000000008</v>
      </c>
      <c r="O146" s="407">
        <f t="shared" si="71"/>
        <v>4098.3600000000006</v>
      </c>
      <c r="P146" s="565">
        <f t="shared" si="71"/>
        <v>0</v>
      </c>
      <c r="Q146" s="407">
        <f t="shared" si="71"/>
        <v>0</v>
      </c>
      <c r="R146" s="566">
        <f t="shared" si="71"/>
        <v>14395.78</v>
      </c>
      <c r="S146" s="407">
        <f t="shared" si="71"/>
        <v>128404.22</v>
      </c>
      <c r="T146" s="452"/>
      <c r="U146" s="485"/>
      <c r="V146" s="720"/>
      <c r="W146" s="463"/>
      <c r="X146" s="455"/>
      <c r="Y146" s="428"/>
      <c r="Z146" s="456"/>
      <c r="AA146" s="402"/>
      <c r="AB146" s="402"/>
      <c r="AC146" s="449"/>
      <c r="AD146" s="428"/>
      <c r="AE146" s="428"/>
      <c r="AF146" s="402"/>
      <c r="AG146" s="449"/>
      <c r="AH146" s="402"/>
      <c r="AI146" s="457"/>
      <c r="AK146" s="1003">
        <f>SUM(AK141:AK145)</f>
        <v>83990</v>
      </c>
    </row>
    <row r="147" spans="1:41" s="459" customFormat="1" ht="15" customHeight="1" x14ac:dyDescent="0.25">
      <c r="A147" s="1715" t="s">
        <v>4495</v>
      </c>
      <c r="B147" s="1716"/>
      <c r="C147" s="1716"/>
      <c r="D147" s="1716"/>
      <c r="E147" s="1716"/>
      <c r="F147" s="1716"/>
      <c r="G147" s="1716"/>
      <c r="H147" s="1716"/>
      <c r="I147" s="1717"/>
      <c r="J147" s="405"/>
      <c r="K147" s="405"/>
      <c r="L147" s="405"/>
      <c r="M147" s="405"/>
      <c r="N147" s="562"/>
      <c r="O147" s="562"/>
      <c r="P147" s="562"/>
      <c r="Q147" s="405"/>
      <c r="R147" s="563"/>
      <c r="S147" s="405"/>
      <c r="T147" s="452"/>
      <c r="U147" s="485"/>
      <c r="V147" s="720"/>
      <c r="W147" s="463"/>
      <c r="X147" s="455"/>
      <c r="Y147" s="428"/>
      <c r="Z147" s="456"/>
      <c r="AA147" s="402"/>
      <c r="AB147" s="402"/>
      <c r="AC147" s="449"/>
      <c r="AD147" s="428"/>
      <c r="AE147" s="428"/>
      <c r="AF147" s="402"/>
      <c r="AG147" s="449"/>
      <c r="AH147" s="402"/>
      <c r="AI147" s="457"/>
      <c r="AK147" s="991"/>
      <c r="AL147" s="538"/>
      <c r="AM147" s="538"/>
      <c r="AN147" s="538"/>
      <c r="AO147" s="538"/>
    </row>
    <row r="148" spans="1:41" ht="15" customHeight="1" x14ac:dyDescent="0.25">
      <c r="A148" s="595">
        <v>113</v>
      </c>
      <c r="B148" s="444" t="s">
        <v>3598</v>
      </c>
      <c r="C148" s="444" t="s">
        <v>3764</v>
      </c>
      <c r="D148" s="445">
        <v>25748</v>
      </c>
      <c r="E148" s="446">
        <v>41897</v>
      </c>
      <c r="F148" s="443">
        <f>DATEDIF(D148,E148,"Y")</f>
        <v>44</v>
      </c>
      <c r="G148" s="429" t="s">
        <v>3599</v>
      </c>
      <c r="H148" s="447" t="s">
        <v>1777</v>
      </c>
      <c r="I148" s="429" t="s">
        <v>4315</v>
      </c>
      <c r="J148" s="448">
        <v>33000</v>
      </c>
      <c r="K148" s="449">
        <f>J148/100*7.09</f>
        <v>2339.6999999999998</v>
      </c>
      <c r="L148" s="449">
        <f>J148</f>
        <v>33000</v>
      </c>
      <c r="M148" s="402">
        <v>0</v>
      </c>
      <c r="N148" s="450">
        <f>J148/100*3.04</f>
        <v>1003.2</v>
      </c>
      <c r="O148" s="450">
        <f>J148/100*2.87</f>
        <v>947.1</v>
      </c>
      <c r="P148" s="450">
        <v>844.89</v>
      </c>
      <c r="Q148" s="449"/>
      <c r="R148" s="451">
        <f>M148+N148+O148+P148</f>
        <v>2795.19</v>
      </c>
      <c r="S148" s="449">
        <f>J148-R148</f>
        <v>30204.81</v>
      </c>
      <c r="T148" s="452">
        <v>100010330028774</v>
      </c>
      <c r="U148" s="612" t="s">
        <v>3617</v>
      </c>
      <c r="V148" s="720">
        <f>+S148</f>
        <v>30204.81</v>
      </c>
      <c r="W148" s="454" t="s">
        <v>4287</v>
      </c>
      <c r="X148" s="455"/>
      <c r="Y148" s="428"/>
      <c r="Z148" s="456"/>
      <c r="AA148" s="402">
        <f>N148+O148+P148</f>
        <v>2795.19</v>
      </c>
      <c r="AB148" s="402">
        <f>J148-AA148</f>
        <v>30204.81</v>
      </c>
      <c r="AC148" s="449">
        <v>0</v>
      </c>
      <c r="AD148" s="449">
        <v>0</v>
      </c>
      <c r="AE148" s="470">
        <v>0</v>
      </c>
      <c r="AF148" s="402">
        <f>AD148*15%</f>
        <v>0</v>
      </c>
      <c r="AG148" s="449"/>
      <c r="AH148" s="402">
        <f>AF148+AG148</f>
        <v>0</v>
      </c>
      <c r="AI148" s="457">
        <v>0</v>
      </c>
      <c r="AK148" s="990">
        <f>+J148*60%</f>
        <v>19800</v>
      </c>
    </row>
    <row r="149" spans="1:41" ht="15" customHeight="1" x14ac:dyDescent="0.25">
      <c r="A149" s="595">
        <v>114</v>
      </c>
      <c r="B149" s="553" t="s">
        <v>2033</v>
      </c>
      <c r="C149" s="553" t="s">
        <v>3764</v>
      </c>
      <c r="D149" s="554">
        <v>33940</v>
      </c>
      <c r="E149" s="446">
        <v>41897</v>
      </c>
      <c r="F149" s="443">
        <f>DATEDIF(D149,E149,"Y")</f>
        <v>21</v>
      </c>
      <c r="G149" s="555" t="s">
        <v>2034</v>
      </c>
      <c r="H149" s="447" t="s">
        <v>1777</v>
      </c>
      <c r="I149" s="429" t="s">
        <v>1916</v>
      </c>
      <c r="J149" s="449">
        <f>15000*1.1</f>
        <v>16500</v>
      </c>
      <c r="K149" s="449">
        <f>J149/100*7.09</f>
        <v>1169.8499999999999</v>
      </c>
      <c r="L149" s="449">
        <f>J149</f>
        <v>16500</v>
      </c>
      <c r="M149" s="402"/>
      <c r="N149" s="450">
        <f>J149/100*3.04</f>
        <v>501.6</v>
      </c>
      <c r="O149" s="450">
        <f>J149/100*2.87</f>
        <v>473.55</v>
      </c>
      <c r="P149" s="450"/>
      <c r="Q149" s="449"/>
      <c r="R149" s="451">
        <f>M149+N149+O149+P149</f>
        <v>975.15000000000009</v>
      </c>
      <c r="S149" s="449">
        <f>J149-R149</f>
        <v>15524.85</v>
      </c>
      <c r="T149" s="452">
        <v>100010330028774</v>
      </c>
      <c r="U149" s="478" t="s">
        <v>3207</v>
      </c>
      <c r="V149" s="720">
        <f>+S149</f>
        <v>15524.85</v>
      </c>
      <c r="W149" s="557">
        <v>22500691591</v>
      </c>
      <c r="X149" s="455"/>
      <c r="Y149" s="428">
        <v>0</v>
      </c>
      <c r="Z149" s="456">
        <v>0</v>
      </c>
      <c r="AA149" s="402">
        <f>N149+O149+P149</f>
        <v>975.15000000000009</v>
      </c>
      <c r="AB149" s="402">
        <f>J149-AA149</f>
        <v>15524.85</v>
      </c>
      <c r="AC149" s="449"/>
      <c r="AD149" s="428"/>
      <c r="AE149" s="428"/>
      <c r="AF149" s="402">
        <f>AD149*15%</f>
        <v>0</v>
      </c>
      <c r="AG149" s="449"/>
      <c r="AH149" s="402">
        <f>AF149+AG149</f>
        <v>0</v>
      </c>
      <c r="AI149" s="457">
        <f>AH220-M220</f>
        <v>0</v>
      </c>
      <c r="AK149" s="990">
        <f>+J149*80%</f>
        <v>13200</v>
      </c>
    </row>
    <row r="150" spans="1:41" ht="15" customHeight="1" x14ac:dyDescent="0.25">
      <c r="A150" s="1712" t="s">
        <v>3669</v>
      </c>
      <c r="B150" s="1713"/>
      <c r="C150" s="1713"/>
      <c r="D150" s="1713"/>
      <c r="E150" s="1713"/>
      <c r="F150" s="1713"/>
      <c r="G150" s="1713"/>
      <c r="H150" s="1713"/>
      <c r="I150" s="1714"/>
      <c r="J150" s="407">
        <f>+J148+J149</f>
        <v>49500</v>
      </c>
      <c r="K150" s="407">
        <v>0</v>
      </c>
      <c r="L150" s="407">
        <v>0</v>
      </c>
      <c r="M150" s="405">
        <f t="shared" ref="M150:S150" ca="1" si="72">SUM(M148:M828)</f>
        <v>175136077102.10126</v>
      </c>
      <c r="N150" s="407">
        <f t="shared" ca="1" si="72"/>
        <v>17422338567896.393</v>
      </c>
      <c r="O150" s="407">
        <f t="shared" ca="1" si="72"/>
        <v>6622298871925.5996</v>
      </c>
      <c r="P150" s="407">
        <f t="shared" ca="1" si="72"/>
        <v>31180237535.765846</v>
      </c>
      <c r="Q150" s="407">
        <f t="shared" ca="1" si="72"/>
        <v>0</v>
      </c>
      <c r="R150" s="407">
        <f t="shared" ca="1" si="72"/>
        <v>1753634483625.5713</v>
      </c>
      <c r="S150" s="407">
        <f t="shared" ca="1" si="72"/>
        <v>196028191715852.62</v>
      </c>
      <c r="T150" s="452"/>
      <c r="U150" s="461"/>
      <c r="V150" s="720"/>
      <c r="W150" s="463"/>
      <c r="X150" s="455"/>
      <c r="Y150" s="428"/>
      <c r="Z150" s="456"/>
      <c r="AA150" s="402"/>
      <c r="AB150" s="402"/>
      <c r="AC150" s="449"/>
      <c r="AD150" s="428"/>
      <c r="AE150" s="428"/>
      <c r="AF150" s="402"/>
      <c r="AG150" s="449"/>
      <c r="AH150" s="402"/>
      <c r="AI150" s="457">
        <f>AH267-M267</f>
        <v>0</v>
      </c>
      <c r="AK150" s="1002">
        <f>SUM(AK148:AK149)</f>
        <v>33000</v>
      </c>
    </row>
    <row r="151" spans="1:41" ht="15" customHeight="1" x14ac:dyDescent="0.25">
      <c r="A151" s="1715" t="s">
        <v>3665</v>
      </c>
      <c r="B151" s="1716"/>
      <c r="C151" s="1716"/>
      <c r="D151" s="1716"/>
      <c r="E151" s="1716"/>
      <c r="F151" s="1716"/>
      <c r="G151" s="1716"/>
      <c r="H151" s="1716"/>
      <c r="I151" s="1717"/>
      <c r="J151" s="407"/>
      <c r="K151" s="449"/>
      <c r="L151" s="449"/>
      <c r="M151" s="405"/>
      <c r="N151" s="565"/>
      <c r="O151" s="565"/>
      <c r="P151" s="565"/>
      <c r="Q151" s="407"/>
      <c r="R151" s="566"/>
      <c r="S151" s="407"/>
      <c r="T151" s="452"/>
      <c r="U151" s="485"/>
      <c r="V151" s="720"/>
      <c r="W151" s="463"/>
      <c r="X151" s="455"/>
      <c r="Y151" s="428"/>
      <c r="Z151" s="456"/>
      <c r="AA151" s="402"/>
      <c r="AB151" s="402"/>
      <c r="AC151" s="449"/>
      <c r="AD151" s="428"/>
      <c r="AE151" s="428"/>
      <c r="AF151" s="402"/>
      <c r="AG151" s="449"/>
      <c r="AH151" s="402"/>
      <c r="AI151" s="457"/>
    </row>
    <row r="152" spans="1:41" ht="15" customHeight="1" x14ac:dyDescent="0.25">
      <c r="A152" s="444">
        <v>115</v>
      </c>
      <c r="B152" s="443" t="s">
        <v>1793</v>
      </c>
      <c r="C152" s="443" t="s">
        <v>3764</v>
      </c>
      <c r="D152" s="446">
        <v>22448</v>
      </c>
      <c r="E152" s="446">
        <v>41897</v>
      </c>
      <c r="F152" s="443">
        <f t="shared" ref="F152:F159" si="73">DATEDIF(D152,E152,"Y")</f>
        <v>53</v>
      </c>
      <c r="G152" s="428" t="s">
        <v>1794</v>
      </c>
      <c r="H152" s="447" t="s">
        <v>1777</v>
      </c>
      <c r="I152" s="466" t="s">
        <v>1795</v>
      </c>
      <c r="J152" s="448">
        <f>45000*1.1</f>
        <v>49500.000000000007</v>
      </c>
      <c r="K152" s="449">
        <f t="shared" ref="K152:K159" si="74">J152/100*7.09</f>
        <v>3509.55</v>
      </c>
      <c r="L152" s="449">
        <v>34580</v>
      </c>
      <c r="M152" s="402">
        <v>1987.15</v>
      </c>
      <c r="N152" s="450">
        <f t="shared" ref="N152:N159" si="75">J152/100*3.04</f>
        <v>1504.8000000000002</v>
      </c>
      <c r="O152" s="450">
        <f t="shared" ref="O152:O159" si="76">J152/100*2.87</f>
        <v>1420.6500000000003</v>
      </c>
      <c r="P152" s="450"/>
      <c r="Q152" s="449"/>
      <c r="R152" s="451">
        <f t="shared" ref="R152:R157" si="77">M152+N152+O152+P152</f>
        <v>4912.6000000000004</v>
      </c>
      <c r="S152" s="449">
        <f t="shared" ref="S152:S159" si="78">J152-R152</f>
        <v>44587.400000000009</v>
      </c>
      <c r="T152" s="452">
        <v>100010330028774</v>
      </c>
      <c r="U152" s="474">
        <v>200010330646273</v>
      </c>
      <c r="V152" s="720">
        <f t="shared" ref="V152:V159" si="79">+S152</f>
        <v>44587.400000000009</v>
      </c>
      <c r="W152" s="463" t="s">
        <v>4083</v>
      </c>
      <c r="X152" s="455"/>
      <c r="Y152" s="428">
        <v>0</v>
      </c>
      <c r="Z152" s="456">
        <v>0</v>
      </c>
      <c r="AA152" s="402">
        <f t="shared" ref="AA152:AA159" si="80">N152+O152+P152</f>
        <v>2925.4500000000007</v>
      </c>
      <c r="AB152" s="402">
        <f t="shared" ref="AB152:AB159" si="81">J152-AA152</f>
        <v>46574.55</v>
      </c>
      <c r="AC152" s="449">
        <v>33326.910000000003</v>
      </c>
      <c r="AD152" s="449">
        <f>+AB152-AC152</f>
        <v>13247.64</v>
      </c>
      <c r="AE152" s="470">
        <v>0.15</v>
      </c>
      <c r="AF152" s="402">
        <f t="shared" ref="AF152:AF158" si="82">AD152*15%</f>
        <v>1987.1459999999997</v>
      </c>
      <c r="AG152" s="449"/>
      <c r="AH152" s="402">
        <f t="shared" ref="AH152:AH158" si="83">AF152+AG152</f>
        <v>1987.1459999999997</v>
      </c>
      <c r="AI152" s="457">
        <f t="shared" ref="AI152:AI158" si="84">AH152-M152</f>
        <v>-4.0000000003601599E-3</v>
      </c>
      <c r="AK152" s="990">
        <f>+J152*30%</f>
        <v>14850.000000000002</v>
      </c>
    </row>
    <row r="153" spans="1:41" ht="15" customHeight="1" x14ac:dyDescent="0.25">
      <c r="A153" s="444">
        <v>116</v>
      </c>
      <c r="B153" s="444" t="s">
        <v>1796</v>
      </c>
      <c r="C153" s="444" t="s">
        <v>3763</v>
      </c>
      <c r="D153" s="445">
        <v>32491</v>
      </c>
      <c r="E153" s="446">
        <v>41897</v>
      </c>
      <c r="F153" s="443">
        <f t="shared" si="73"/>
        <v>25</v>
      </c>
      <c r="G153" s="429" t="s">
        <v>1797</v>
      </c>
      <c r="H153" s="447" t="s">
        <v>1777</v>
      </c>
      <c r="I153" s="429" t="s">
        <v>1798</v>
      </c>
      <c r="J153" s="402">
        <v>18700</v>
      </c>
      <c r="K153" s="449">
        <f t="shared" si="74"/>
        <v>1325.83</v>
      </c>
      <c r="L153" s="449">
        <f t="shared" ref="L153:L159" si="85">J153</f>
        <v>18700</v>
      </c>
      <c r="M153" s="402"/>
      <c r="N153" s="450">
        <f t="shared" si="75"/>
        <v>568.48</v>
      </c>
      <c r="O153" s="450">
        <f t="shared" si="76"/>
        <v>536.69000000000005</v>
      </c>
      <c r="P153" s="450">
        <v>844.89</v>
      </c>
      <c r="Q153" s="449"/>
      <c r="R153" s="451">
        <f t="shared" si="77"/>
        <v>1950.06</v>
      </c>
      <c r="S153" s="449">
        <f t="shared" si="78"/>
        <v>16749.939999999999</v>
      </c>
      <c r="T153" s="452">
        <v>100010330028774</v>
      </c>
      <c r="U153" s="485" t="s">
        <v>3103</v>
      </c>
      <c r="V153" s="720">
        <f t="shared" si="79"/>
        <v>16749.939999999999</v>
      </c>
      <c r="W153" s="454">
        <v>22500458868</v>
      </c>
      <c r="X153" s="455"/>
      <c r="Y153" s="428">
        <v>0</v>
      </c>
      <c r="Z153" s="456">
        <v>0</v>
      </c>
      <c r="AA153" s="402">
        <f t="shared" si="80"/>
        <v>1950.06</v>
      </c>
      <c r="AB153" s="402">
        <f t="shared" si="81"/>
        <v>16749.939999999999</v>
      </c>
      <c r="AC153" s="449"/>
      <c r="AD153" s="428"/>
      <c r="AE153" s="428"/>
      <c r="AF153" s="402">
        <f t="shared" si="82"/>
        <v>0</v>
      </c>
      <c r="AG153" s="449"/>
      <c r="AH153" s="402">
        <f t="shared" si="83"/>
        <v>0</v>
      </c>
      <c r="AI153" s="457">
        <f t="shared" si="84"/>
        <v>0</v>
      </c>
      <c r="AK153" s="990">
        <f>+J153*80%</f>
        <v>14960</v>
      </c>
    </row>
    <row r="154" spans="1:41" ht="15" customHeight="1" x14ac:dyDescent="0.25">
      <c r="A154" s="444">
        <v>117</v>
      </c>
      <c r="B154" s="444" t="s">
        <v>1799</v>
      </c>
      <c r="C154" s="444" t="s">
        <v>3763</v>
      </c>
      <c r="D154" s="445">
        <v>30539</v>
      </c>
      <c r="E154" s="446">
        <v>41897</v>
      </c>
      <c r="F154" s="443">
        <f t="shared" si="73"/>
        <v>31</v>
      </c>
      <c r="G154" s="429" t="s">
        <v>1800</v>
      </c>
      <c r="H154" s="447" t="s">
        <v>1777</v>
      </c>
      <c r="I154" s="429" t="s">
        <v>1798</v>
      </c>
      <c r="J154" s="402">
        <v>18700</v>
      </c>
      <c r="K154" s="449">
        <f t="shared" si="74"/>
        <v>1325.83</v>
      </c>
      <c r="L154" s="449">
        <f t="shared" si="85"/>
        <v>18700</v>
      </c>
      <c r="M154" s="402"/>
      <c r="N154" s="450">
        <f t="shared" si="75"/>
        <v>568.48</v>
      </c>
      <c r="O154" s="450">
        <f t="shared" si="76"/>
        <v>536.69000000000005</v>
      </c>
      <c r="P154" s="450">
        <v>844.89</v>
      </c>
      <c r="Q154" s="449"/>
      <c r="R154" s="451">
        <f t="shared" si="77"/>
        <v>1950.06</v>
      </c>
      <c r="S154" s="449">
        <f t="shared" si="78"/>
        <v>16749.939999999999</v>
      </c>
      <c r="T154" s="452">
        <v>100010330028774</v>
      </c>
      <c r="U154" s="485" t="s">
        <v>3104</v>
      </c>
      <c r="V154" s="720">
        <f t="shared" si="79"/>
        <v>16749.939999999999</v>
      </c>
      <c r="W154" s="454" t="s">
        <v>4118</v>
      </c>
      <c r="X154" s="455"/>
      <c r="Y154" s="428">
        <v>0</v>
      </c>
      <c r="Z154" s="456">
        <v>0</v>
      </c>
      <c r="AA154" s="402">
        <f t="shared" si="80"/>
        <v>1950.06</v>
      </c>
      <c r="AB154" s="402">
        <f t="shared" si="81"/>
        <v>16749.939999999999</v>
      </c>
      <c r="AC154" s="449"/>
      <c r="AD154" s="428"/>
      <c r="AE154" s="428"/>
      <c r="AF154" s="402">
        <f t="shared" si="82"/>
        <v>0</v>
      </c>
      <c r="AG154" s="449"/>
      <c r="AH154" s="402">
        <f t="shared" si="83"/>
        <v>0</v>
      </c>
      <c r="AI154" s="457">
        <f t="shared" si="84"/>
        <v>0</v>
      </c>
      <c r="AK154" s="990">
        <f>+J154*80%</f>
        <v>14960</v>
      </c>
    </row>
    <row r="155" spans="1:41" ht="15" customHeight="1" x14ac:dyDescent="0.25">
      <c r="A155" s="444">
        <v>118</v>
      </c>
      <c r="B155" s="444" t="s">
        <v>2864</v>
      </c>
      <c r="C155" s="444" t="s">
        <v>3763</v>
      </c>
      <c r="D155" s="445">
        <v>28176</v>
      </c>
      <c r="E155" s="446">
        <v>41897</v>
      </c>
      <c r="F155" s="443">
        <f t="shared" si="73"/>
        <v>37</v>
      </c>
      <c r="G155" s="429" t="s">
        <v>1801</v>
      </c>
      <c r="H155" s="447" t="s">
        <v>1777</v>
      </c>
      <c r="I155" s="429" t="s">
        <v>1802</v>
      </c>
      <c r="J155" s="402">
        <v>33000</v>
      </c>
      <c r="K155" s="449">
        <f t="shared" si="74"/>
        <v>2339.6999999999998</v>
      </c>
      <c r="L155" s="449">
        <f t="shared" si="85"/>
        <v>33000</v>
      </c>
      <c r="M155" s="402"/>
      <c r="N155" s="450">
        <f t="shared" si="75"/>
        <v>1003.2</v>
      </c>
      <c r="O155" s="450">
        <f t="shared" si="76"/>
        <v>947.1</v>
      </c>
      <c r="P155" s="450"/>
      <c r="Q155" s="449"/>
      <c r="R155" s="451">
        <f t="shared" si="77"/>
        <v>1950.3000000000002</v>
      </c>
      <c r="S155" s="449">
        <f t="shared" si="78"/>
        <v>31049.7</v>
      </c>
      <c r="T155" s="452">
        <v>100010330028774</v>
      </c>
      <c r="U155" s="478" t="s">
        <v>3105</v>
      </c>
      <c r="V155" s="720">
        <f t="shared" si="79"/>
        <v>31049.7</v>
      </c>
      <c r="W155" s="454" t="s">
        <v>4119</v>
      </c>
      <c r="X155" s="455"/>
      <c r="Y155" s="428">
        <v>0</v>
      </c>
      <c r="Z155" s="456">
        <v>0</v>
      </c>
      <c r="AA155" s="402">
        <f t="shared" si="80"/>
        <v>1950.3000000000002</v>
      </c>
      <c r="AB155" s="402">
        <f t="shared" si="81"/>
        <v>31049.7</v>
      </c>
      <c r="AC155" s="449"/>
      <c r="AD155" s="428"/>
      <c r="AE155" s="428"/>
      <c r="AF155" s="402">
        <f t="shared" si="82"/>
        <v>0</v>
      </c>
      <c r="AG155" s="449"/>
      <c r="AH155" s="402">
        <f t="shared" si="83"/>
        <v>0</v>
      </c>
      <c r="AI155" s="457">
        <f t="shared" si="84"/>
        <v>0</v>
      </c>
      <c r="AK155" s="990">
        <f>+J155*60%</f>
        <v>19800</v>
      </c>
    </row>
    <row r="156" spans="1:41" ht="15" customHeight="1" x14ac:dyDescent="0.25">
      <c r="A156" s="444">
        <v>119</v>
      </c>
      <c r="B156" s="444" t="s">
        <v>1803</v>
      </c>
      <c r="C156" s="444" t="s">
        <v>3763</v>
      </c>
      <c r="D156" s="445">
        <v>32589</v>
      </c>
      <c r="E156" s="446">
        <v>41897</v>
      </c>
      <c r="F156" s="443">
        <f>DATEDIF(D156,E156,"Y")</f>
        <v>25</v>
      </c>
      <c r="G156" s="429" t="s">
        <v>1804</v>
      </c>
      <c r="H156" s="447" t="s">
        <v>1777</v>
      </c>
      <c r="I156" s="429" t="s">
        <v>4604</v>
      </c>
      <c r="J156" s="402">
        <v>33000</v>
      </c>
      <c r="K156" s="449">
        <f>J156/100*7.09</f>
        <v>2339.6999999999998</v>
      </c>
      <c r="L156" s="449">
        <f>J156</f>
        <v>33000</v>
      </c>
      <c r="M156" s="402"/>
      <c r="N156" s="450">
        <f>J156/100*3.04</f>
        <v>1003.2</v>
      </c>
      <c r="O156" s="450">
        <f>J156/100*2.87</f>
        <v>947.1</v>
      </c>
      <c r="P156" s="450"/>
      <c r="Q156" s="449"/>
      <c r="R156" s="451">
        <f t="shared" si="77"/>
        <v>1950.3000000000002</v>
      </c>
      <c r="S156" s="449">
        <f>J156-R156</f>
        <v>31049.7</v>
      </c>
      <c r="T156" s="452">
        <v>100010330028774</v>
      </c>
      <c r="U156" s="478" t="s">
        <v>3106</v>
      </c>
      <c r="V156" s="720">
        <f>+S156</f>
        <v>31049.7</v>
      </c>
      <c r="W156" s="454">
        <v>22300808528</v>
      </c>
      <c r="X156" s="455"/>
      <c r="Y156" s="428">
        <v>0</v>
      </c>
      <c r="Z156" s="456">
        <v>0</v>
      </c>
      <c r="AA156" s="402">
        <f>N156+O156+P156</f>
        <v>1950.3000000000002</v>
      </c>
      <c r="AB156" s="402">
        <f>J156-AA156</f>
        <v>31049.7</v>
      </c>
      <c r="AC156" s="449"/>
      <c r="AD156" s="428"/>
      <c r="AE156" s="428"/>
      <c r="AF156" s="402">
        <f>AD156*15%</f>
        <v>0</v>
      </c>
      <c r="AG156" s="449"/>
      <c r="AH156" s="402">
        <f>AF156+AG156</f>
        <v>0</v>
      </c>
      <c r="AI156" s="457">
        <f>AH156-M156</f>
        <v>0</v>
      </c>
      <c r="AK156" s="990">
        <f>+J156*60%</f>
        <v>19800</v>
      </c>
    </row>
    <row r="157" spans="1:41" ht="15" customHeight="1" x14ac:dyDescent="0.25">
      <c r="A157" s="444">
        <v>120</v>
      </c>
      <c r="B157" s="443" t="s">
        <v>1921</v>
      </c>
      <c r="C157" s="443" t="s">
        <v>3763</v>
      </c>
      <c r="D157" s="446">
        <v>27769</v>
      </c>
      <c r="E157" s="446">
        <v>41897</v>
      </c>
      <c r="F157" s="443">
        <f>DATEDIF(D157,E157,"Y")</f>
        <v>38</v>
      </c>
      <c r="G157" s="428" t="s">
        <v>1922</v>
      </c>
      <c r="H157" s="447" t="s">
        <v>1777</v>
      </c>
      <c r="I157" s="428" t="s">
        <v>4655</v>
      </c>
      <c r="J157" s="449">
        <v>33000</v>
      </c>
      <c r="K157" s="449">
        <f>J157/100*7.09</f>
        <v>2339.6999999999998</v>
      </c>
      <c r="L157" s="449">
        <f>J157</f>
        <v>33000</v>
      </c>
      <c r="M157" s="402"/>
      <c r="N157" s="450">
        <f>J157/100*3.04</f>
        <v>1003.2</v>
      </c>
      <c r="O157" s="450">
        <f>J157/100*2.87</f>
        <v>947.1</v>
      </c>
      <c r="P157" s="450"/>
      <c r="Q157" s="449"/>
      <c r="R157" s="451">
        <f t="shared" si="77"/>
        <v>1950.3000000000002</v>
      </c>
      <c r="S157" s="449">
        <f>J157-R157</f>
        <v>31049.7</v>
      </c>
      <c r="T157" s="452">
        <v>100010330028774</v>
      </c>
      <c r="U157" s="461" t="s">
        <v>3109</v>
      </c>
      <c r="V157" s="720">
        <f>+S157</f>
        <v>31049.7</v>
      </c>
      <c r="W157" s="463" t="s">
        <v>4085</v>
      </c>
      <c r="X157" s="455"/>
      <c r="Y157" s="428">
        <v>0</v>
      </c>
      <c r="Z157" s="456">
        <v>0</v>
      </c>
      <c r="AA157" s="402">
        <f>N157+O157+P157</f>
        <v>1950.3000000000002</v>
      </c>
      <c r="AB157" s="402">
        <f>J157-AA157</f>
        <v>31049.7</v>
      </c>
      <c r="AC157" s="449"/>
      <c r="AD157" s="428"/>
      <c r="AE157" s="428"/>
      <c r="AF157" s="402">
        <f>AD157*15%</f>
        <v>0</v>
      </c>
      <c r="AG157" s="449"/>
      <c r="AH157" s="402">
        <f>AF157+AG157</f>
        <v>0</v>
      </c>
      <c r="AI157" s="457">
        <f>AH157-M157</f>
        <v>0</v>
      </c>
      <c r="AK157" s="990">
        <f>+J157*60%</f>
        <v>19800</v>
      </c>
    </row>
    <row r="158" spans="1:41" ht="15" customHeight="1" x14ac:dyDescent="0.25">
      <c r="A158" s="444">
        <v>121</v>
      </c>
      <c r="B158" s="444" t="s">
        <v>1917</v>
      </c>
      <c r="C158" s="444" t="s">
        <v>3764</v>
      </c>
      <c r="D158" s="445">
        <v>24807</v>
      </c>
      <c r="E158" s="446">
        <v>41897</v>
      </c>
      <c r="F158" s="443">
        <f t="shared" si="73"/>
        <v>46</v>
      </c>
      <c r="G158" s="429" t="s">
        <v>1918</v>
      </c>
      <c r="H158" s="447" t="s">
        <v>1777</v>
      </c>
      <c r="I158" s="429" t="s">
        <v>1919</v>
      </c>
      <c r="J158" s="448">
        <v>22000</v>
      </c>
      <c r="K158" s="449">
        <f t="shared" si="74"/>
        <v>1559.8</v>
      </c>
      <c r="L158" s="449">
        <f t="shared" si="85"/>
        <v>22000</v>
      </c>
      <c r="M158" s="402"/>
      <c r="N158" s="450">
        <f t="shared" si="75"/>
        <v>668.8</v>
      </c>
      <c r="O158" s="450">
        <f t="shared" si="76"/>
        <v>631.4</v>
      </c>
      <c r="P158" s="450"/>
      <c r="Q158" s="449"/>
      <c r="R158" s="451">
        <f>M158+N158+O158+P158+Q158</f>
        <v>1300.1999999999998</v>
      </c>
      <c r="S158" s="449">
        <f t="shared" si="78"/>
        <v>20699.8</v>
      </c>
      <c r="T158" s="452">
        <v>100010330028774</v>
      </c>
      <c r="U158" s="461" t="s">
        <v>3108</v>
      </c>
      <c r="V158" s="720">
        <f t="shared" si="79"/>
        <v>20699.8</v>
      </c>
      <c r="W158" s="454" t="s">
        <v>4084</v>
      </c>
      <c r="X158" s="455"/>
      <c r="Y158" s="428">
        <v>0</v>
      </c>
      <c r="Z158" s="456">
        <v>0</v>
      </c>
      <c r="AA158" s="402">
        <f t="shared" si="80"/>
        <v>1300.1999999999998</v>
      </c>
      <c r="AB158" s="402">
        <f t="shared" si="81"/>
        <v>20699.8</v>
      </c>
      <c r="AC158" s="449"/>
      <c r="AD158" s="428"/>
      <c r="AE158" s="428"/>
      <c r="AF158" s="402">
        <f t="shared" si="82"/>
        <v>0</v>
      </c>
      <c r="AG158" s="449"/>
      <c r="AH158" s="402">
        <f t="shared" si="83"/>
        <v>0</v>
      </c>
      <c r="AI158" s="457">
        <f t="shared" si="84"/>
        <v>0</v>
      </c>
      <c r="AK158" s="990">
        <f>+J158*60%</f>
        <v>13200</v>
      </c>
    </row>
    <row r="159" spans="1:41" s="458" customFormat="1" ht="15" customHeight="1" x14ac:dyDescent="0.25">
      <c r="A159" s="444">
        <v>122</v>
      </c>
      <c r="B159" s="613" t="s">
        <v>3594</v>
      </c>
      <c r="C159" s="613" t="s">
        <v>3763</v>
      </c>
      <c r="D159" s="614">
        <v>33138</v>
      </c>
      <c r="E159" s="446">
        <v>41897</v>
      </c>
      <c r="F159" s="443">
        <f t="shared" si="73"/>
        <v>23</v>
      </c>
      <c r="G159" s="615" t="s">
        <v>3595</v>
      </c>
      <c r="H159" s="447" t="s">
        <v>1777</v>
      </c>
      <c r="I159" s="428" t="s">
        <v>1920</v>
      </c>
      <c r="J159" s="402">
        <v>16500</v>
      </c>
      <c r="K159" s="449">
        <f t="shared" si="74"/>
        <v>1169.8499999999999</v>
      </c>
      <c r="L159" s="402">
        <f t="shared" si="85"/>
        <v>16500</v>
      </c>
      <c r="M159" s="616"/>
      <c r="N159" s="617">
        <f t="shared" si="75"/>
        <v>501.6</v>
      </c>
      <c r="O159" s="617">
        <f t="shared" si="76"/>
        <v>473.55</v>
      </c>
      <c r="P159" s="617"/>
      <c r="Q159" s="402"/>
      <c r="R159" s="451">
        <f>M159+N159+O159+P159+Q159</f>
        <v>975.15000000000009</v>
      </c>
      <c r="S159" s="616">
        <f t="shared" si="78"/>
        <v>15524.85</v>
      </c>
      <c r="T159" s="452">
        <v>100010330028774</v>
      </c>
      <c r="U159" s="618" t="s">
        <v>3620</v>
      </c>
      <c r="V159" s="720">
        <f t="shared" si="79"/>
        <v>15524.85</v>
      </c>
      <c r="W159" s="454" t="s">
        <v>4304</v>
      </c>
      <c r="X159" s="504"/>
      <c r="Y159" s="429"/>
      <c r="Z159" s="505"/>
      <c r="AA159" s="402">
        <f t="shared" si="80"/>
        <v>975.15000000000009</v>
      </c>
      <c r="AB159" s="402">
        <f t="shared" si="81"/>
        <v>15524.85</v>
      </c>
      <c r="AC159" s="402"/>
      <c r="AD159" s="429"/>
      <c r="AE159" s="429"/>
      <c r="AF159" s="402"/>
      <c r="AG159" s="402"/>
      <c r="AH159" s="402"/>
      <c r="AI159" s="513"/>
      <c r="AK159" s="990">
        <f>+J159*80%</f>
        <v>13200</v>
      </c>
      <c r="AL159" s="539"/>
      <c r="AM159" s="539"/>
      <c r="AN159" s="539"/>
      <c r="AO159" s="539"/>
    </row>
    <row r="160" spans="1:41" ht="15" customHeight="1" x14ac:dyDescent="0.25">
      <c r="A160" s="444">
        <v>123</v>
      </c>
      <c r="B160" s="553" t="s">
        <v>2741</v>
      </c>
      <c r="C160" s="553" t="s">
        <v>3764</v>
      </c>
      <c r="D160" s="554">
        <v>34629</v>
      </c>
      <c r="E160" s="446">
        <v>41897</v>
      </c>
      <c r="F160" s="443">
        <f>DATEDIF(D160,E160,"Y")</f>
        <v>19</v>
      </c>
      <c r="G160" s="555" t="s">
        <v>2742</v>
      </c>
      <c r="H160" s="447" t="s">
        <v>1777</v>
      </c>
      <c r="I160" s="428" t="s">
        <v>1920</v>
      </c>
      <c r="J160" s="556">
        <v>16500</v>
      </c>
      <c r="K160" s="449">
        <f>J160/100*7.09</f>
        <v>1169.8499999999999</v>
      </c>
      <c r="L160" s="449">
        <f>J160</f>
        <v>16500</v>
      </c>
      <c r="M160" s="402"/>
      <c r="N160" s="450">
        <f>J160/100*3.04</f>
        <v>501.6</v>
      </c>
      <c r="O160" s="450">
        <f>J160/100*2.87</f>
        <v>473.55</v>
      </c>
      <c r="P160" s="450"/>
      <c r="Q160" s="449"/>
      <c r="R160" s="451">
        <f>M160+N160+O160+P160+Q160</f>
        <v>975.15000000000009</v>
      </c>
      <c r="S160" s="449">
        <f>J160-R160</f>
        <v>15524.85</v>
      </c>
      <c r="T160" s="452">
        <v>100010330028774</v>
      </c>
      <c r="U160" s="478" t="s">
        <v>3524</v>
      </c>
      <c r="V160" s="720">
        <f>+S160</f>
        <v>15524.85</v>
      </c>
      <c r="W160" s="557">
        <v>22301517243</v>
      </c>
      <c r="X160" s="455"/>
      <c r="Y160" s="428">
        <v>0</v>
      </c>
      <c r="Z160" s="456">
        <v>0</v>
      </c>
      <c r="AA160" s="402">
        <f>N160+O160+P160</f>
        <v>975.15000000000009</v>
      </c>
      <c r="AB160" s="402">
        <f>J160-AA160</f>
        <v>15524.85</v>
      </c>
      <c r="AC160" s="449"/>
      <c r="AD160" s="428"/>
      <c r="AE160" s="428"/>
      <c r="AF160" s="402">
        <f>AD160*15%</f>
        <v>0</v>
      </c>
      <c r="AG160" s="449"/>
      <c r="AH160" s="402">
        <f>AF160+AG160</f>
        <v>0</v>
      </c>
      <c r="AI160" s="457">
        <f>AH868-M868</f>
        <v>0</v>
      </c>
      <c r="AK160" s="990">
        <f>+J160*80%</f>
        <v>13200</v>
      </c>
    </row>
    <row r="161" spans="1:41" x14ac:dyDescent="0.25">
      <c r="A161" s="444">
        <v>124</v>
      </c>
      <c r="B161" s="443" t="s">
        <v>4652</v>
      </c>
      <c r="C161" s="443" t="s">
        <v>3764</v>
      </c>
      <c r="D161" s="446">
        <v>26858</v>
      </c>
      <c r="E161" s="446">
        <v>41897</v>
      </c>
      <c r="F161" s="443">
        <f>DATEDIF(D161,E161,"Y")</f>
        <v>41</v>
      </c>
      <c r="G161" s="428" t="s">
        <v>4653</v>
      </c>
      <c r="H161" s="447" t="s">
        <v>1777</v>
      </c>
      <c r="I161" s="428" t="s">
        <v>4651</v>
      </c>
      <c r="J161" s="479">
        <v>16500</v>
      </c>
      <c r="K161" s="449">
        <f>J161/100*7.09</f>
        <v>1169.8499999999999</v>
      </c>
      <c r="L161" s="449">
        <f>J161</f>
        <v>16500</v>
      </c>
      <c r="M161" s="449"/>
      <c r="N161" s="402"/>
      <c r="O161" s="450">
        <f>J161/100*3.04</f>
        <v>501.6</v>
      </c>
      <c r="P161" s="450">
        <f>J161/100*2.87</f>
        <v>473.55</v>
      </c>
      <c r="Q161" s="449"/>
      <c r="R161" s="451"/>
      <c r="S161" s="451">
        <f>N161+O161+P161+Q161</f>
        <v>975.15000000000009</v>
      </c>
      <c r="T161" s="449">
        <f>J161-S161</f>
        <v>15524.85</v>
      </c>
      <c r="U161" s="452">
        <v>100010330028774</v>
      </c>
      <c r="V161" s="485"/>
      <c r="W161" s="484">
        <f>+T161</f>
        <v>15524.85</v>
      </c>
      <c r="X161" s="492">
        <v>115002958</v>
      </c>
      <c r="Y161" s="6"/>
      <c r="Z161" s="6"/>
      <c r="AA161" s="6"/>
      <c r="AB161" s="6"/>
      <c r="AC161" s="6"/>
      <c r="AD161" s="6"/>
      <c r="AE161" s="6"/>
      <c r="AF161" s="6"/>
      <c r="AG161" s="6"/>
      <c r="AH161" s="6"/>
      <c r="AK161" s="990">
        <f>+J161*80%</f>
        <v>13200</v>
      </c>
      <c r="AL161" s="6"/>
      <c r="AM161" s="6"/>
      <c r="AN161" s="6"/>
      <c r="AO161" s="6"/>
    </row>
    <row r="162" spans="1:41" ht="15" customHeight="1" x14ac:dyDescent="0.25">
      <c r="A162" s="1712" t="s">
        <v>3656</v>
      </c>
      <c r="B162" s="1713"/>
      <c r="C162" s="1713"/>
      <c r="D162" s="1713"/>
      <c r="E162" s="1713"/>
      <c r="F162" s="1713"/>
      <c r="G162" s="1713"/>
      <c r="H162" s="1713"/>
      <c r="I162" s="1714"/>
      <c r="J162" s="405">
        <f>+J152+J153+J154+J155+J156+J157+J158+J159+J160+J161</f>
        <v>257400</v>
      </c>
      <c r="K162" s="449"/>
      <c r="L162" s="449">
        <v>0</v>
      </c>
      <c r="M162" s="405">
        <f t="shared" ref="M162:S162" si="86">SUM(M152:M159)</f>
        <v>1987.15</v>
      </c>
      <c r="N162" s="405">
        <f t="shared" si="86"/>
        <v>6821.76</v>
      </c>
      <c r="O162" s="405">
        <f t="shared" si="86"/>
        <v>6440.2800000000007</v>
      </c>
      <c r="P162" s="562">
        <f t="shared" si="86"/>
        <v>1689.78</v>
      </c>
      <c r="Q162" s="405">
        <f t="shared" si="86"/>
        <v>0</v>
      </c>
      <c r="R162" s="563">
        <f t="shared" si="86"/>
        <v>16938.97</v>
      </c>
      <c r="S162" s="405">
        <f t="shared" si="86"/>
        <v>207461.03000000003</v>
      </c>
      <c r="T162" s="452"/>
      <c r="U162" s="523"/>
      <c r="V162" s="720"/>
      <c r="W162" s="454"/>
      <c r="X162" s="455"/>
      <c r="Y162" s="428"/>
      <c r="Z162" s="456"/>
      <c r="AA162" s="402"/>
      <c r="AB162" s="402"/>
      <c r="AC162" s="449"/>
      <c r="AD162" s="428"/>
      <c r="AE162" s="428"/>
      <c r="AF162" s="402"/>
      <c r="AG162" s="449"/>
      <c r="AH162" s="402"/>
      <c r="AI162" s="457"/>
      <c r="AK162" s="1002">
        <f>SUM(AK152:AK161)</f>
        <v>156970</v>
      </c>
    </row>
    <row r="163" spans="1:41" ht="15" customHeight="1" x14ac:dyDescent="0.25">
      <c r="A163" s="1715" t="s">
        <v>3666</v>
      </c>
      <c r="B163" s="1716"/>
      <c r="C163" s="1716"/>
      <c r="D163" s="1716"/>
      <c r="E163" s="1716"/>
      <c r="F163" s="1716"/>
      <c r="G163" s="1716"/>
      <c r="H163" s="1716"/>
      <c r="I163" s="1717"/>
      <c r="J163" s="405"/>
      <c r="K163" s="449"/>
      <c r="L163" s="449"/>
      <c r="M163" s="405"/>
      <c r="N163" s="562"/>
      <c r="O163" s="562"/>
      <c r="P163" s="562"/>
      <c r="Q163" s="405"/>
      <c r="R163" s="563"/>
      <c r="S163" s="405"/>
      <c r="T163" s="452"/>
      <c r="U163" s="523"/>
      <c r="V163" s="720"/>
      <c r="W163" s="454"/>
      <c r="X163" s="455"/>
      <c r="Y163" s="428"/>
      <c r="Z163" s="456"/>
      <c r="AA163" s="402"/>
      <c r="AB163" s="402"/>
      <c r="AC163" s="449"/>
      <c r="AD163" s="428"/>
      <c r="AE163" s="428"/>
      <c r="AF163" s="402"/>
      <c r="AG163" s="449"/>
      <c r="AH163" s="402"/>
      <c r="AI163" s="457"/>
    </row>
    <row r="164" spans="1:41" ht="15" customHeight="1" x14ac:dyDescent="0.25">
      <c r="A164" s="444">
        <v>125</v>
      </c>
      <c r="B164" s="443" t="s">
        <v>1806</v>
      </c>
      <c r="C164" s="443" t="s">
        <v>3763</v>
      </c>
      <c r="D164" s="446">
        <v>19326</v>
      </c>
      <c r="E164" s="446">
        <v>41897</v>
      </c>
      <c r="F164" s="443">
        <f t="shared" ref="F164:F183" si="87">DATEDIF(D164,E164,"Y")</f>
        <v>61</v>
      </c>
      <c r="G164" s="428" t="s">
        <v>1807</v>
      </c>
      <c r="H164" s="447" t="s">
        <v>1777</v>
      </c>
      <c r="I164" s="428" t="s">
        <v>328</v>
      </c>
      <c r="J164" s="449">
        <v>49500</v>
      </c>
      <c r="K164" s="449">
        <f t="shared" ref="K164:K183" si="88">J164/100*7.09</f>
        <v>3509.5499999999997</v>
      </c>
      <c r="L164" s="449">
        <v>34580</v>
      </c>
      <c r="M164" s="402">
        <v>1860.19</v>
      </c>
      <c r="N164" s="450">
        <f t="shared" ref="N164:N183" si="89">J164/100*3.04</f>
        <v>1504.8</v>
      </c>
      <c r="O164" s="450">
        <f t="shared" ref="O164:O183" si="90">J164/100*2.87</f>
        <v>1420.65</v>
      </c>
      <c r="P164" s="450">
        <v>844.89</v>
      </c>
      <c r="Q164" s="449"/>
      <c r="R164" s="451">
        <f>M164+N164+O164+P164</f>
        <v>5630.53</v>
      </c>
      <c r="S164" s="449">
        <f t="shared" ref="S164:S183" si="91">J164-R164</f>
        <v>43869.47</v>
      </c>
      <c r="T164" s="452">
        <v>100010330028774</v>
      </c>
      <c r="U164" s="474">
        <v>200010330642840</v>
      </c>
      <c r="V164" s="720">
        <f t="shared" ref="V164:V183" si="92">+S164</f>
        <v>43869.47</v>
      </c>
      <c r="W164" s="463" t="s">
        <v>4086</v>
      </c>
      <c r="X164" s="455"/>
      <c r="Y164" s="428">
        <v>0</v>
      </c>
      <c r="Z164" s="456">
        <v>0</v>
      </c>
      <c r="AA164" s="402">
        <f>N164+O164+P164</f>
        <v>3770.3399999999997</v>
      </c>
      <c r="AB164" s="402">
        <f>J164-AA164</f>
        <v>45729.66</v>
      </c>
      <c r="AC164" s="449">
        <v>33326.910000000003</v>
      </c>
      <c r="AD164" s="449">
        <f>+AB164-AC164</f>
        <v>12402.75</v>
      </c>
      <c r="AE164" s="470">
        <v>0.15</v>
      </c>
      <c r="AF164" s="402">
        <f>AD164*15%</f>
        <v>1860.4124999999999</v>
      </c>
      <c r="AG164" s="449"/>
      <c r="AH164" s="402">
        <f>AF164+AG164</f>
        <v>1860.4124999999999</v>
      </c>
      <c r="AI164" s="457">
        <f>AH164-M164</f>
        <v>0.22249999999985448</v>
      </c>
      <c r="AK164" s="990">
        <f>+J164*30%</f>
        <v>14850</v>
      </c>
    </row>
    <row r="165" spans="1:41" ht="15" customHeight="1" x14ac:dyDescent="0.25">
      <c r="A165" s="443">
        <v>126</v>
      </c>
      <c r="B165" s="443" t="s">
        <v>1808</v>
      </c>
      <c r="C165" s="443" t="s">
        <v>3763</v>
      </c>
      <c r="D165" s="446">
        <v>25974</v>
      </c>
      <c r="E165" s="446">
        <v>41897</v>
      </c>
      <c r="F165" s="443">
        <f t="shared" si="87"/>
        <v>43</v>
      </c>
      <c r="G165" s="429" t="s">
        <v>1809</v>
      </c>
      <c r="H165" s="447" t="s">
        <v>1777</v>
      </c>
      <c r="I165" s="428" t="s">
        <v>1810</v>
      </c>
      <c r="J165" s="402">
        <v>33000</v>
      </c>
      <c r="K165" s="449">
        <f t="shared" si="88"/>
        <v>2339.6999999999998</v>
      </c>
      <c r="L165" s="449">
        <f t="shared" ref="L165:L183" si="93">J165</f>
        <v>33000</v>
      </c>
      <c r="M165" s="402"/>
      <c r="N165" s="450">
        <f t="shared" si="89"/>
        <v>1003.2</v>
      </c>
      <c r="O165" s="450">
        <f t="shared" si="90"/>
        <v>947.1</v>
      </c>
      <c r="P165" s="450">
        <v>844.89</v>
      </c>
      <c r="Q165" s="449"/>
      <c r="R165" s="451">
        <f>M165+N165+O165+P165</f>
        <v>2795.19</v>
      </c>
      <c r="S165" s="449">
        <f t="shared" si="91"/>
        <v>30204.81</v>
      </c>
      <c r="T165" s="452">
        <v>100010330028774</v>
      </c>
      <c r="U165" s="478" t="s">
        <v>3110</v>
      </c>
      <c r="V165" s="720">
        <f t="shared" si="92"/>
        <v>30204.81</v>
      </c>
      <c r="W165" s="463" t="s">
        <v>4087</v>
      </c>
      <c r="X165" s="455"/>
      <c r="Y165" s="428">
        <v>0</v>
      </c>
      <c r="Z165" s="456">
        <v>0</v>
      </c>
      <c r="AA165" s="402">
        <f>N165+O165+P165</f>
        <v>2795.19</v>
      </c>
      <c r="AB165" s="402">
        <f>J165-AA165</f>
        <v>30204.81</v>
      </c>
      <c r="AC165" s="449"/>
      <c r="AD165" s="428"/>
      <c r="AE165" s="428"/>
      <c r="AF165" s="402">
        <f>AD165*15%</f>
        <v>0</v>
      </c>
      <c r="AG165" s="449"/>
      <c r="AH165" s="402">
        <f>AF165+AG165</f>
        <v>0</v>
      </c>
      <c r="AI165" s="457">
        <f>AH165-M165</f>
        <v>0</v>
      </c>
      <c r="AK165" s="990">
        <f t="shared" ref="AK165:AK170" si="94">+J165*60%</f>
        <v>19800</v>
      </c>
    </row>
    <row r="166" spans="1:41" ht="15" customHeight="1" x14ac:dyDescent="0.25">
      <c r="A166" s="444">
        <v>127</v>
      </c>
      <c r="B166" s="444" t="s">
        <v>1811</v>
      </c>
      <c r="C166" s="444" t="s">
        <v>3763</v>
      </c>
      <c r="D166" s="445">
        <v>23404</v>
      </c>
      <c r="E166" s="446">
        <v>41897</v>
      </c>
      <c r="F166" s="443">
        <f t="shared" si="87"/>
        <v>50</v>
      </c>
      <c r="G166" s="429" t="s">
        <v>1812</v>
      </c>
      <c r="H166" s="447" t="s">
        <v>1777</v>
      </c>
      <c r="I166" s="429" t="s">
        <v>1813</v>
      </c>
      <c r="J166" s="402">
        <v>33000</v>
      </c>
      <c r="K166" s="449">
        <f t="shared" si="88"/>
        <v>2339.6999999999998</v>
      </c>
      <c r="L166" s="449">
        <f t="shared" si="93"/>
        <v>33000</v>
      </c>
      <c r="M166" s="402"/>
      <c r="N166" s="450">
        <f t="shared" si="89"/>
        <v>1003.2</v>
      </c>
      <c r="O166" s="450">
        <f t="shared" si="90"/>
        <v>947.1</v>
      </c>
      <c r="P166" s="450"/>
      <c r="Q166" s="449"/>
      <c r="R166" s="451">
        <f>M166+N166+O166+P166</f>
        <v>1950.3000000000002</v>
      </c>
      <c r="S166" s="449">
        <f t="shared" si="91"/>
        <v>31049.7</v>
      </c>
      <c r="T166" s="452">
        <v>100010330028774</v>
      </c>
      <c r="U166" s="478" t="s">
        <v>3111</v>
      </c>
      <c r="V166" s="720">
        <f t="shared" si="92"/>
        <v>31049.7</v>
      </c>
      <c r="W166" s="454" t="s">
        <v>4088</v>
      </c>
      <c r="X166" s="455"/>
      <c r="Y166" s="428">
        <v>0</v>
      </c>
      <c r="Z166" s="456">
        <v>0</v>
      </c>
      <c r="AA166" s="402">
        <f>N166+O166+P166</f>
        <v>1950.3000000000002</v>
      </c>
      <c r="AB166" s="402">
        <f>J166-AA166</f>
        <v>31049.7</v>
      </c>
      <c r="AC166" s="449"/>
      <c r="AD166" s="428"/>
      <c r="AE166" s="428"/>
      <c r="AF166" s="402">
        <f>AD166*15%</f>
        <v>0</v>
      </c>
      <c r="AG166" s="449"/>
      <c r="AH166" s="402">
        <f>AF166+AG166</f>
        <v>0</v>
      </c>
      <c r="AI166" s="457">
        <f>AH166-M166</f>
        <v>0</v>
      </c>
      <c r="AK166" s="990">
        <f t="shared" si="94"/>
        <v>19800</v>
      </c>
    </row>
    <row r="167" spans="1:41" ht="15" customHeight="1" x14ac:dyDescent="0.25">
      <c r="A167" s="443">
        <v>128</v>
      </c>
      <c r="B167" s="613" t="s">
        <v>2997</v>
      </c>
      <c r="C167" s="613" t="s">
        <v>3763</v>
      </c>
      <c r="D167" s="614">
        <v>28794</v>
      </c>
      <c r="E167" s="446">
        <v>41897</v>
      </c>
      <c r="F167" s="443">
        <f t="shared" si="87"/>
        <v>35</v>
      </c>
      <c r="G167" s="615" t="s">
        <v>2998</v>
      </c>
      <c r="H167" s="447" t="s">
        <v>1777</v>
      </c>
      <c r="I167" s="615" t="s">
        <v>3571</v>
      </c>
      <c r="J167" s="616">
        <v>16500</v>
      </c>
      <c r="K167" s="449">
        <f t="shared" si="88"/>
        <v>1169.8499999999999</v>
      </c>
      <c r="L167" s="449">
        <f t="shared" si="93"/>
        <v>16500</v>
      </c>
      <c r="M167" s="616"/>
      <c r="N167" s="450">
        <f t="shared" si="89"/>
        <v>501.6</v>
      </c>
      <c r="O167" s="450">
        <f t="shared" si="90"/>
        <v>473.55</v>
      </c>
      <c r="P167" s="619"/>
      <c r="Q167" s="449"/>
      <c r="R167" s="451">
        <f>M167+N167+O167+P167</f>
        <v>975.15000000000009</v>
      </c>
      <c r="S167" s="449">
        <f t="shared" si="91"/>
        <v>15524.85</v>
      </c>
      <c r="T167" s="452">
        <v>100010330028774</v>
      </c>
      <c r="U167" s="620" t="s">
        <v>3601</v>
      </c>
      <c r="V167" s="720">
        <f t="shared" si="92"/>
        <v>15524.85</v>
      </c>
      <c r="W167" s="454" t="s">
        <v>4227</v>
      </c>
      <c r="X167" s="455"/>
      <c r="Y167" s="428"/>
      <c r="Z167" s="456"/>
      <c r="AA167" s="402"/>
      <c r="AB167" s="402"/>
      <c r="AC167" s="449"/>
      <c r="AD167" s="428"/>
      <c r="AE167" s="428"/>
      <c r="AF167" s="402"/>
      <c r="AG167" s="449"/>
      <c r="AH167" s="402"/>
      <c r="AI167" s="457"/>
      <c r="AK167" s="990">
        <f>+J167*80%</f>
        <v>13200</v>
      </c>
    </row>
    <row r="168" spans="1:41" ht="15" customHeight="1" x14ac:dyDescent="0.25">
      <c r="A168" s="444">
        <v>129</v>
      </c>
      <c r="B168" s="621" t="s">
        <v>1814</v>
      </c>
      <c r="C168" s="621" t="s">
        <v>3763</v>
      </c>
      <c r="D168" s="622">
        <v>28993</v>
      </c>
      <c r="E168" s="446">
        <v>41897</v>
      </c>
      <c r="F168" s="443">
        <f t="shared" si="87"/>
        <v>35</v>
      </c>
      <c r="G168" s="615" t="s">
        <v>1815</v>
      </c>
      <c r="H168" s="447" t="s">
        <v>1777</v>
      </c>
      <c r="I168" s="623" t="s">
        <v>1816</v>
      </c>
      <c r="J168" s="624">
        <v>22000</v>
      </c>
      <c r="K168" s="449">
        <f t="shared" si="88"/>
        <v>1559.8</v>
      </c>
      <c r="L168" s="449">
        <f t="shared" si="93"/>
        <v>22000</v>
      </c>
      <c r="M168" s="616"/>
      <c r="N168" s="450">
        <f t="shared" si="89"/>
        <v>668.8</v>
      </c>
      <c r="O168" s="450">
        <f t="shared" si="90"/>
        <v>631.4</v>
      </c>
      <c r="P168" s="619"/>
      <c r="Q168" s="449"/>
      <c r="R168" s="451">
        <f>M168+N168+O168+P168+Q168</f>
        <v>1300.1999999999998</v>
      </c>
      <c r="S168" s="449">
        <f t="shared" si="91"/>
        <v>20699.8</v>
      </c>
      <c r="T168" s="452">
        <v>100010330028774</v>
      </c>
      <c r="U168" s="523" t="s">
        <v>3112</v>
      </c>
      <c r="V168" s="720">
        <f t="shared" si="92"/>
        <v>20699.8</v>
      </c>
      <c r="W168" s="463" t="s">
        <v>4089</v>
      </c>
      <c r="X168" s="455"/>
      <c r="Y168" s="428">
        <v>0</v>
      </c>
      <c r="Z168" s="456">
        <v>0</v>
      </c>
      <c r="AA168" s="402">
        <f t="shared" ref="AA168:AA183" si="95">N168+O168+P168</f>
        <v>1300.1999999999998</v>
      </c>
      <c r="AB168" s="402">
        <f t="shared" ref="AB168:AB183" si="96">J168-AA168</f>
        <v>20699.8</v>
      </c>
      <c r="AC168" s="449"/>
      <c r="AD168" s="428"/>
      <c r="AE168" s="428"/>
      <c r="AF168" s="402">
        <f t="shared" ref="AF168:AF183" si="97">AD168*15%</f>
        <v>0</v>
      </c>
      <c r="AG168" s="449"/>
      <c r="AH168" s="402">
        <f t="shared" ref="AH168:AH183" si="98">AF168+AG168</f>
        <v>0</v>
      </c>
      <c r="AI168" s="457">
        <f>AH168-M168</f>
        <v>0</v>
      </c>
      <c r="AK168" s="990">
        <f t="shared" si="94"/>
        <v>13200</v>
      </c>
    </row>
    <row r="169" spans="1:41" ht="15" customHeight="1" x14ac:dyDescent="0.25">
      <c r="A169" s="443">
        <v>130</v>
      </c>
      <c r="B169" s="443" t="s">
        <v>4392</v>
      </c>
      <c r="C169" s="443" t="s">
        <v>3763</v>
      </c>
      <c r="D169" s="446">
        <v>33117</v>
      </c>
      <c r="E169" s="446">
        <v>41897</v>
      </c>
      <c r="F169" s="443">
        <f>DATEDIF(D169,E169,"Y")</f>
        <v>24</v>
      </c>
      <c r="G169" s="428" t="s">
        <v>4393</v>
      </c>
      <c r="H169" s="447" t="s">
        <v>1777</v>
      </c>
      <c r="I169" s="623" t="s">
        <v>1816</v>
      </c>
      <c r="J169" s="449">
        <v>22000</v>
      </c>
      <c r="K169" s="449">
        <f>J169/100*7.09</f>
        <v>1559.8</v>
      </c>
      <c r="L169" s="449">
        <f>J169</f>
        <v>22000</v>
      </c>
      <c r="M169" s="402"/>
      <c r="N169" s="450">
        <f>J169/100*3.04</f>
        <v>668.8</v>
      </c>
      <c r="O169" s="450">
        <f>J169/100*2.87</f>
        <v>631.4</v>
      </c>
      <c r="P169" s="450"/>
      <c r="Q169" s="449"/>
      <c r="R169" s="451">
        <f>M169+N169+O169+P169+Q169</f>
        <v>1300.1999999999998</v>
      </c>
      <c r="S169" s="449">
        <f>J169-R169</f>
        <v>20699.8</v>
      </c>
      <c r="T169" s="452">
        <v>100010330028774</v>
      </c>
      <c r="U169" s="602">
        <v>200010330696100</v>
      </c>
      <c r="V169" s="720">
        <f>+S169</f>
        <v>20699.8</v>
      </c>
      <c r="W169" s="463" t="s">
        <v>4394</v>
      </c>
      <c r="X169" s="455"/>
      <c r="Y169" s="428">
        <v>0</v>
      </c>
      <c r="Z169" s="456">
        <v>0</v>
      </c>
      <c r="AA169" s="402">
        <f>N169+O169+P169</f>
        <v>1300.1999999999998</v>
      </c>
      <c r="AB169" s="402">
        <f>J169-AA169</f>
        <v>20699.8</v>
      </c>
      <c r="AC169" s="449"/>
      <c r="AD169" s="428"/>
      <c r="AE169" s="428"/>
      <c r="AF169" s="402">
        <f>AD169*15%</f>
        <v>0</v>
      </c>
      <c r="AG169" s="449"/>
      <c r="AH169" s="402">
        <f>AF169+AG169</f>
        <v>0</v>
      </c>
      <c r="AI169" s="457">
        <f>AH169-M169</f>
        <v>0</v>
      </c>
      <c r="AK169" s="990">
        <f t="shared" si="94"/>
        <v>13200</v>
      </c>
    </row>
    <row r="170" spans="1:41" ht="15" customHeight="1" x14ac:dyDescent="0.25">
      <c r="A170" s="444">
        <v>131</v>
      </c>
      <c r="B170" s="443" t="s">
        <v>1817</v>
      </c>
      <c r="C170" s="443" t="s">
        <v>3763</v>
      </c>
      <c r="D170" s="446">
        <v>29459</v>
      </c>
      <c r="E170" s="446">
        <v>41897</v>
      </c>
      <c r="F170" s="443">
        <f t="shared" si="87"/>
        <v>34</v>
      </c>
      <c r="G170" s="429" t="s">
        <v>1818</v>
      </c>
      <c r="H170" s="447" t="s">
        <v>1777</v>
      </c>
      <c r="I170" s="623" t="s">
        <v>1816</v>
      </c>
      <c r="J170" s="449">
        <v>22000</v>
      </c>
      <c r="K170" s="449">
        <f t="shared" si="88"/>
        <v>1559.8</v>
      </c>
      <c r="L170" s="449">
        <f t="shared" si="93"/>
        <v>22000</v>
      </c>
      <c r="M170" s="402"/>
      <c r="N170" s="450">
        <f t="shared" si="89"/>
        <v>668.8</v>
      </c>
      <c r="O170" s="450">
        <f t="shared" si="90"/>
        <v>631.4</v>
      </c>
      <c r="P170" s="450"/>
      <c r="Q170" s="449"/>
      <c r="R170" s="451">
        <f>M170+N170+O170+P170+Q170</f>
        <v>1300.1999999999998</v>
      </c>
      <c r="S170" s="449">
        <f t="shared" si="91"/>
        <v>20699.8</v>
      </c>
      <c r="T170" s="452">
        <v>100010330028774</v>
      </c>
      <c r="U170" s="523" t="s">
        <v>3113</v>
      </c>
      <c r="V170" s="720">
        <f t="shared" si="92"/>
        <v>20699.8</v>
      </c>
      <c r="W170" s="463" t="s">
        <v>4326</v>
      </c>
      <c r="X170" s="455"/>
      <c r="Y170" s="428">
        <v>0</v>
      </c>
      <c r="Z170" s="456">
        <v>0</v>
      </c>
      <c r="AA170" s="402">
        <f t="shared" si="95"/>
        <v>1300.1999999999998</v>
      </c>
      <c r="AB170" s="402">
        <f t="shared" si="96"/>
        <v>20699.8</v>
      </c>
      <c r="AC170" s="449"/>
      <c r="AD170" s="428"/>
      <c r="AE170" s="428"/>
      <c r="AF170" s="402">
        <f t="shared" si="97"/>
        <v>0</v>
      </c>
      <c r="AG170" s="449"/>
      <c r="AH170" s="402">
        <f t="shared" si="98"/>
        <v>0</v>
      </c>
      <c r="AI170" s="457">
        <f t="shared" ref="AI170:AI181" si="99">AH170-M170</f>
        <v>0</v>
      </c>
      <c r="AK170" s="990">
        <f t="shared" si="94"/>
        <v>13200</v>
      </c>
    </row>
    <row r="171" spans="1:41" ht="15" customHeight="1" x14ac:dyDescent="0.25">
      <c r="A171" s="443">
        <v>132</v>
      </c>
      <c r="B171" s="444" t="s">
        <v>1821</v>
      </c>
      <c r="C171" s="444" t="s">
        <v>3763</v>
      </c>
      <c r="D171" s="445">
        <v>30769</v>
      </c>
      <c r="E171" s="446">
        <v>41897</v>
      </c>
      <c r="F171" s="443">
        <f t="shared" si="87"/>
        <v>30</v>
      </c>
      <c r="G171" s="429" t="s">
        <v>3583</v>
      </c>
      <c r="H171" s="447" t="s">
        <v>1777</v>
      </c>
      <c r="I171" s="429" t="s">
        <v>1822</v>
      </c>
      <c r="J171" s="402">
        <v>16500</v>
      </c>
      <c r="K171" s="449">
        <f t="shared" si="88"/>
        <v>1169.8499999999999</v>
      </c>
      <c r="L171" s="449">
        <f t="shared" si="93"/>
        <v>16500</v>
      </c>
      <c r="M171" s="402"/>
      <c r="N171" s="450">
        <f t="shared" si="89"/>
        <v>501.6</v>
      </c>
      <c r="O171" s="450">
        <f t="shared" si="90"/>
        <v>473.55</v>
      </c>
      <c r="P171" s="450">
        <v>844.89</v>
      </c>
      <c r="Q171" s="449"/>
      <c r="R171" s="451">
        <f t="shared" ref="R171:R183" si="100">M171+N171+O171+P171+Q171</f>
        <v>1820.04</v>
      </c>
      <c r="S171" s="449">
        <f t="shared" si="91"/>
        <v>14679.96</v>
      </c>
      <c r="T171" s="452">
        <v>100010330028774</v>
      </c>
      <c r="U171" s="485" t="s">
        <v>3115</v>
      </c>
      <c r="V171" s="720">
        <f t="shared" si="92"/>
        <v>14679.96</v>
      </c>
      <c r="W171" s="454" t="s">
        <v>4188</v>
      </c>
      <c r="X171" s="455"/>
      <c r="Y171" s="428">
        <v>0</v>
      </c>
      <c r="Z171" s="456">
        <v>0</v>
      </c>
      <c r="AA171" s="402">
        <f t="shared" si="95"/>
        <v>1820.04</v>
      </c>
      <c r="AB171" s="402">
        <f t="shared" si="96"/>
        <v>14679.96</v>
      </c>
      <c r="AC171" s="449"/>
      <c r="AD171" s="428"/>
      <c r="AE171" s="428"/>
      <c r="AF171" s="402">
        <f t="shared" si="97"/>
        <v>0</v>
      </c>
      <c r="AG171" s="449"/>
      <c r="AH171" s="402">
        <f t="shared" si="98"/>
        <v>0</v>
      </c>
      <c r="AI171" s="457">
        <f t="shared" si="99"/>
        <v>0</v>
      </c>
      <c r="AK171" s="990">
        <f t="shared" ref="AK171:AK184" si="101">+J171*80%</f>
        <v>13200</v>
      </c>
    </row>
    <row r="172" spans="1:41" ht="15" customHeight="1" x14ac:dyDescent="0.25">
      <c r="A172" s="444">
        <v>133</v>
      </c>
      <c r="B172" s="444" t="s">
        <v>1823</v>
      </c>
      <c r="C172" s="444" t="s">
        <v>3763</v>
      </c>
      <c r="D172" s="445">
        <v>27808</v>
      </c>
      <c r="E172" s="446">
        <v>41897</v>
      </c>
      <c r="F172" s="443">
        <f t="shared" si="87"/>
        <v>38</v>
      </c>
      <c r="G172" s="429" t="s">
        <v>1824</v>
      </c>
      <c r="H172" s="447" t="s">
        <v>1777</v>
      </c>
      <c r="I172" s="429" t="s">
        <v>1822</v>
      </c>
      <c r="J172" s="402">
        <v>16500</v>
      </c>
      <c r="K172" s="449">
        <f t="shared" si="88"/>
        <v>1169.8499999999999</v>
      </c>
      <c r="L172" s="449">
        <f t="shared" si="93"/>
        <v>16500</v>
      </c>
      <c r="M172" s="402"/>
      <c r="N172" s="450">
        <f t="shared" si="89"/>
        <v>501.6</v>
      </c>
      <c r="O172" s="450">
        <f t="shared" si="90"/>
        <v>473.55</v>
      </c>
      <c r="P172" s="450"/>
      <c r="Q172" s="449"/>
      <c r="R172" s="451">
        <f t="shared" si="100"/>
        <v>975.15000000000009</v>
      </c>
      <c r="S172" s="449">
        <f t="shared" si="91"/>
        <v>15524.85</v>
      </c>
      <c r="T172" s="452">
        <v>100010330028774</v>
      </c>
      <c r="U172" s="478" t="s">
        <v>3116</v>
      </c>
      <c r="V172" s="720">
        <f t="shared" si="92"/>
        <v>15524.85</v>
      </c>
      <c r="W172" s="454" t="s">
        <v>4091</v>
      </c>
      <c r="X172" s="455"/>
      <c r="Y172" s="428">
        <v>0</v>
      </c>
      <c r="Z172" s="456">
        <v>0</v>
      </c>
      <c r="AA172" s="402">
        <f t="shared" si="95"/>
        <v>975.15000000000009</v>
      </c>
      <c r="AB172" s="402">
        <f t="shared" si="96"/>
        <v>15524.85</v>
      </c>
      <c r="AC172" s="449"/>
      <c r="AD172" s="428"/>
      <c r="AE172" s="428"/>
      <c r="AF172" s="402">
        <f t="shared" si="97"/>
        <v>0</v>
      </c>
      <c r="AG172" s="449"/>
      <c r="AH172" s="402">
        <f t="shared" si="98"/>
        <v>0</v>
      </c>
      <c r="AI172" s="457">
        <f t="shared" si="99"/>
        <v>0</v>
      </c>
      <c r="AK172" s="990">
        <f t="shared" si="101"/>
        <v>13200</v>
      </c>
    </row>
    <row r="173" spans="1:41" ht="15" customHeight="1" x14ac:dyDescent="0.25">
      <c r="A173" s="443">
        <v>134</v>
      </c>
      <c r="B173" s="444" t="s">
        <v>1827</v>
      </c>
      <c r="C173" s="444" t="s">
        <v>3764</v>
      </c>
      <c r="D173" s="445">
        <v>34290</v>
      </c>
      <c r="E173" s="446">
        <v>41897</v>
      </c>
      <c r="F173" s="443">
        <f t="shared" si="87"/>
        <v>20</v>
      </c>
      <c r="G173" s="429" t="s">
        <v>1828</v>
      </c>
      <c r="H173" s="447" t="s">
        <v>1777</v>
      </c>
      <c r="I173" s="429" t="s">
        <v>1822</v>
      </c>
      <c r="J173" s="402">
        <v>16500</v>
      </c>
      <c r="K173" s="449">
        <f t="shared" si="88"/>
        <v>1169.8499999999999</v>
      </c>
      <c r="L173" s="449">
        <f t="shared" si="93"/>
        <v>16500</v>
      </c>
      <c r="M173" s="402"/>
      <c r="N173" s="450">
        <f t="shared" si="89"/>
        <v>501.6</v>
      </c>
      <c r="O173" s="450">
        <f t="shared" si="90"/>
        <v>473.55</v>
      </c>
      <c r="P173" s="450"/>
      <c r="Q173" s="449"/>
      <c r="R173" s="451">
        <f t="shared" si="100"/>
        <v>975.15000000000009</v>
      </c>
      <c r="S173" s="449">
        <f t="shared" si="91"/>
        <v>15524.85</v>
      </c>
      <c r="T173" s="452">
        <v>100010330028774</v>
      </c>
      <c r="U173" s="490" t="s">
        <v>3117</v>
      </c>
      <c r="V173" s="720">
        <f t="shared" si="92"/>
        <v>15524.85</v>
      </c>
      <c r="W173" s="454">
        <v>22301523423</v>
      </c>
      <c r="X173" s="455"/>
      <c r="Y173" s="428">
        <v>0</v>
      </c>
      <c r="Z173" s="456">
        <v>0</v>
      </c>
      <c r="AA173" s="402">
        <f t="shared" si="95"/>
        <v>975.15000000000009</v>
      </c>
      <c r="AB173" s="402">
        <f t="shared" si="96"/>
        <v>15524.85</v>
      </c>
      <c r="AC173" s="449"/>
      <c r="AD173" s="428"/>
      <c r="AE173" s="428"/>
      <c r="AF173" s="402">
        <f t="shared" si="97"/>
        <v>0</v>
      </c>
      <c r="AG173" s="449"/>
      <c r="AH173" s="402">
        <f t="shared" si="98"/>
        <v>0</v>
      </c>
      <c r="AI173" s="457">
        <f t="shared" si="99"/>
        <v>0</v>
      </c>
      <c r="AK173" s="990">
        <f t="shared" si="101"/>
        <v>13200</v>
      </c>
    </row>
    <row r="174" spans="1:41" ht="15" customHeight="1" x14ac:dyDescent="0.25">
      <c r="A174" s="444">
        <v>135</v>
      </c>
      <c r="B174" s="444" t="s">
        <v>1829</v>
      </c>
      <c r="C174" s="444" t="s">
        <v>3763</v>
      </c>
      <c r="D174" s="445">
        <v>25849</v>
      </c>
      <c r="E174" s="446">
        <v>41897</v>
      </c>
      <c r="F174" s="443">
        <f t="shared" si="87"/>
        <v>43</v>
      </c>
      <c r="G174" s="429" t="s">
        <v>1830</v>
      </c>
      <c r="H174" s="447" t="s">
        <v>1777</v>
      </c>
      <c r="I174" s="429" t="s">
        <v>1822</v>
      </c>
      <c r="J174" s="402">
        <v>16500</v>
      </c>
      <c r="K174" s="449">
        <f t="shared" si="88"/>
        <v>1169.8499999999999</v>
      </c>
      <c r="L174" s="449">
        <f t="shared" si="93"/>
        <v>16500</v>
      </c>
      <c r="M174" s="402"/>
      <c r="N174" s="450">
        <f t="shared" si="89"/>
        <v>501.6</v>
      </c>
      <c r="O174" s="450">
        <f t="shared" si="90"/>
        <v>473.55</v>
      </c>
      <c r="P174" s="450"/>
      <c r="Q174" s="449"/>
      <c r="R174" s="451">
        <f t="shared" si="100"/>
        <v>975.15000000000009</v>
      </c>
      <c r="S174" s="449">
        <f t="shared" si="91"/>
        <v>15524.85</v>
      </c>
      <c r="T174" s="452">
        <v>100010330028774</v>
      </c>
      <c r="U174" s="501" t="s">
        <v>3118</v>
      </c>
      <c r="V174" s="720">
        <f t="shared" si="92"/>
        <v>15524.85</v>
      </c>
      <c r="W174" s="454" t="s">
        <v>4092</v>
      </c>
      <c r="X174" s="455"/>
      <c r="Y174" s="428">
        <v>0</v>
      </c>
      <c r="Z174" s="456">
        <v>0</v>
      </c>
      <c r="AA174" s="402">
        <f t="shared" si="95"/>
        <v>975.15000000000009</v>
      </c>
      <c r="AB174" s="402">
        <f t="shared" si="96"/>
        <v>15524.85</v>
      </c>
      <c r="AC174" s="449"/>
      <c r="AD174" s="428"/>
      <c r="AE174" s="428"/>
      <c r="AF174" s="402">
        <f t="shared" si="97"/>
        <v>0</v>
      </c>
      <c r="AG174" s="449"/>
      <c r="AH174" s="402">
        <f t="shared" si="98"/>
        <v>0</v>
      </c>
      <c r="AI174" s="457">
        <f t="shared" si="99"/>
        <v>0</v>
      </c>
      <c r="AK174" s="990">
        <f t="shared" si="101"/>
        <v>13200</v>
      </c>
    </row>
    <row r="175" spans="1:41" ht="15" customHeight="1" x14ac:dyDescent="0.25">
      <c r="A175" s="443">
        <v>136</v>
      </c>
      <c r="B175" s="444" t="s">
        <v>1831</v>
      </c>
      <c r="C175" s="444" t="s">
        <v>3763</v>
      </c>
      <c r="D175" s="445">
        <v>24755</v>
      </c>
      <c r="E175" s="446">
        <v>41897</v>
      </c>
      <c r="F175" s="443">
        <f t="shared" si="87"/>
        <v>46</v>
      </c>
      <c r="G175" s="429" t="s">
        <v>1832</v>
      </c>
      <c r="H175" s="447" t="s">
        <v>1777</v>
      </c>
      <c r="I175" s="429" t="s">
        <v>1822</v>
      </c>
      <c r="J175" s="402">
        <v>16500</v>
      </c>
      <c r="K175" s="449">
        <f t="shared" si="88"/>
        <v>1169.8499999999999</v>
      </c>
      <c r="L175" s="449">
        <f t="shared" si="93"/>
        <v>16500</v>
      </c>
      <c r="M175" s="402"/>
      <c r="N175" s="450">
        <f t="shared" si="89"/>
        <v>501.6</v>
      </c>
      <c r="O175" s="450">
        <f t="shared" si="90"/>
        <v>473.55</v>
      </c>
      <c r="P175" s="450"/>
      <c r="Q175" s="449"/>
      <c r="R175" s="451">
        <f t="shared" si="100"/>
        <v>975.15000000000009</v>
      </c>
      <c r="S175" s="449">
        <f t="shared" si="91"/>
        <v>15524.85</v>
      </c>
      <c r="T175" s="452">
        <v>100010330028774</v>
      </c>
      <c r="U175" s="490" t="s">
        <v>3119</v>
      </c>
      <c r="V175" s="720">
        <f t="shared" si="92"/>
        <v>15524.85</v>
      </c>
      <c r="W175" s="454" t="s">
        <v>4093</v>
      </c>
      <c r="X175" s="455"/>
      <c r="Y175" s="428">
        <v>0</v>
      </c>
      <c r="Z175" s="456">
        <v>0</v>
      </c>
      <c r="AA175" s="402">
        <f t="shared" si="95"/>
        <v>975.15000000000009</v>
      </c>
      <c r="AB175" s="402">
        <f t="shared" si="96"/>
        <v>15524.85</v>
      </c>
      <c r="AC175" s="449"/>
      <c r="AD175" s="428"/>
      <c r="AE175" s="428"/>
      <c r="AF175" s="402">
        <f t="shared" si="97"/>
        <v>0</v>
      </c>
      <c r="AG175" s="449"/>
      <c r="AH175" s="402">
        <f t="shared" si="98"/>
        <v>0</v>
      </c>
      <c r="AI175" s="457">
        <f t="shared" si="99"/>
        <v>0</v>
      </c>
      <c r="AK175" s="990">
        <f t="shared" si="101"/>
        <v>13200</v>
      </c>
    </row>
    <row r="176" spans="1:41" ht="15" customHeight="1" x14ac:dyDescent="0.25">
      <c r="A176" s="444">
        <v>137</v>
      </c>
      <c r="B176" s="444" t="s">
        <v>1833</v>
      </c>
      <c r="C176" s="444" t="s">
        <v>3763</v>
      </c>
      <c r="D176" s="445">
        <v>29156</v>
      </c>
      <c r="E176" s="446">
        <v>41897</v>
      </c>
      <c r="F176" s="443">
        <f t="shared" si="87"/>
        <v>34</v>
      </c>
      <c r="G176" s="429" t="s">
        <v>1834</v>
      </c>
      <c r="H176" s="447" t="s">
        <v>1777</v>
      </c>
      <c r="I176" s="429" t="s">
        <v>1822</v>
      </c>
      <c r="J176" s="402">
        <v>16500</v>
      </c>
      <c r="K176" s="449">
        <f t="shared" si="88"/>
        <v>1169.8499999999999</v>
      </c>
      <c r="L176" s="449">
        <f t="shared" si="93"/>
        <v>16500</v>
      </c>
      <c r="M176" s="402"/>
      <c r="N176" s="450">
        <f t="shared" si="89"/>
        <v>501.6</v>
      </c>
      <c r="O176" s="450">
        <f t="shared" si="90"/>
        <v>473.55</v>
      </c>
      <c r="P176" s="450"/>
      <c r="Q176" s="449"/>
      <c r="R176" s="451">
        <f t="shared" si="100"/>
        <v>975.15000000000009</v>
      </c>
      <c r="S176" s="449">
        <f t="shared" si="91"/>
        <v>15524.85</v>
      </c>
      <c r="T176" s="452">
        <v>100010330028774</v>
      </c>
      <c r="U176" s="490" t="s">
        <v>3120</v>
      </c>
      <c r="V176" s="720">
        <f t="shared" si="92"/>
        <v>15524.85</v>
      </c>
      <c r="W176" s="454" t="s">
        <v>4094</v>
      </c>
      <c r="X176" s="455"/>
      <c r="Y176" s="428">
        <v>0</v>
      </c>
      <c r="Z176" s="456">
        <v>0</v>
      </c>
      <c r="AA176" s="402">
        <f t="shared" si="95"/>
        <v>975.15000000000009</v>
      </c>
      <c r="AB176" s="402">
        <f t="shared" si="96"/>
        <v>15524.85</v>
      </c>
      <c r="AC176" s="449"/>
      <c r="AD176" s="428"/>
      <c r="AE176" s="428"/>
      <c r="AF176" s="402">
        <f t="shared" si="97"/>
        <v>0</v>
      </c>
      <c r="AG176" s="449"/>
      <c r="AH176" s="402">
        <f t="shared" si="98"/>
        <v>0</v>
      </c>
      <c r="AI176" s="457">
        <f t="shared" si="99"/>
        <v>0</v>
      </c>
      <c r="AK176" s="990">
        <f t="shared" si="101"/>
        <v>13200</v>
      </c>
    </row>
    <row r="177" spans="1:41" ht="15" customHeight="1" x14ac:dyDescent="0.25">
      <c r="A177" s="443">
        <v>138</v>
      </c>
      <c r="B177" s="444" t="s">
        <v>1835</v>
      </c>
      <c r="C177" s="444" t="s">
        <v>3763</v>
      </c>
      <c r="D177" s="445">
        <v>31817</v>
      </c>
      <c r="E177" s="446">
        <v>41897</v>
      </c>
      <c r="F177" s="443">
        <f t="shared" si="87"/>
        <v>27</v>
      </c>
      <c r="G177" s="429" t="s">
        <v>1836</v>
      </c>
      <c r="H177" s="447" t="s">
        <v>1777</v>
      </c>
      <c r="I177" s="429" t="s">
        <v>1822</v>
      </c>
      <c r="J177" s="402">
        <v>16500</v>
      </c>
      <c r="K177" s="449">
        <f t="shared" si="88"/>
        <v>1169.8499999999999</v>
      </c>
      <c r="L177" s="449">
        <f t="shared" si="93"/>
        <v>16500</v>
      </c>
      <c r="M177" s="402"/>
      <c r="N177" s="450">
        <f t="shared" si="89"/>
        <v>501.6</v>
      </c>
      <c r="O177" s="450">
        <f t="shared" si="90"/>
        <v>473.55</v>
      </c>
      <c r="P177" s="450"/>
      <c r="Q177" s="449"/>
      <c r="R177" s="451">
        <f t="shared" si="100"/>
        <v>975.15000000000009</v>
      </c>
      <c r="S177" s="449">
        <f t="shared" si="91"/>
        <v>15524.85</v>
      </c>
      <c r="T177" s="452">
        <v>100010330028774</v>
      </c>
      <c r="U177" s="490" t="s">
        <v>3121</v>
      </c>
      <c r="V177" s="720">
        <f t="shared" si="92"/>
        <v>15524.85</v>
      </c>
      <c r="W177" s="454" t="s">
        <v>4095</v>
      </c>
      <c r="X177" s="455"/>
      <c r="Y177" s="428">
        <v>0</v>
      </c>
      <c r="Z177" s="456">
        <v>0</v>
      </c>
      <c r="AA177" s="402">
        <f t="shared" si="95"/>
        <v>975.15000000000009</v>
      </c>
      <c r="AB177" s="402">
        <f t="shared" si="96"/>
        <v>15524.85</v>
      </c>
      <c r="AC177" s="449"/>
      <c r="AD177" s="428"/>
      <c r="AE177" s="428"/>
      <c r="AF177" s="402">
        <f t="shared" si="97"/>
        <v>0</v>
      </c>
      <c r="AG177" s="449"/>
      <c r="AH177" s="402">
        <f t="shared" si="98"/>
        <v>0</v>
      </c>
      <c r="AI177" s="457">
        <f t="shared" si="99"/>
        <v>0</v>
      </c>
      <c r="AK177" s="990">
        <f t="shared" si="101"/>
        <v>13200</v>
      </c>
    </row>
    <row r="178" spans="1:41" ht="15" customHeight="1" x14ac:dyDescent="0.25">
      <c r="A178" s="444">
        <v>139</v>
      </c>
      <c r="B178" s="444" t="s">
        <v>1837</v>
      </c>
      <c r="C178" s="444" t="s">
        <v>3763</v>
      </c>
      <c r="D178" s="445">
        <v>29241</v>
      </c>
      <c r="E178" s="446">
        <v>41897</v>
      </c>
      <c r="F178" s="443">
        <f t="shared" si="87"/>
        <v>34</v>
      </c>
      <c r="G178" s="429" t="s">
        <v>1838</v>
      </c>
      <c r="H178" s="447" t="s">
        <v>1777</v>
      </c>
      <c r="I178" s="429" t="s">
        <v>1822</v>
      </c>
      <c r="J178" s="402">
        <v>16500</v>
      </c>
      <c r="K178" s="449">
        <f t="shared" si="88"/>
        <v>1169.8499999999999</v>
      </c>
      <c r="L178" s="449">
        <f t="shared" si="93"/>
        <v>16500</v>
      </c>
      <c r="M178" s="402"/>
      <c r="N178" s="450">
        <f t="shared" si="89"/>
        <v>501.6</v>
      </c>
      <c r="O178" s="450">
        <f t="shared" si="90"/>
        <v>473.55</v>
      </c>
      <c r="P178" s="450"/>
      <c r="Q178" s="449"/>
      <c r="R178" s="451">
        <f t="shared" si="100"/>
        <v>975.15000000000009</v>
      </c>
      <c r="S178" s="449">
        <f t="shared" si="91"/>
        <v>15524.85</v>
      </c>
      <c r="T178" s="452">
        <v>100010330028774</v>
      </c>
      <c r="U178" s="490" t="s">
        <v>3122</v>
      </c>
      <c r="V178" s="720">
        <f t="shared" si="92"/>
        <v>15524.85</v>
      </c>
      <c r="W178" s="454" t="s">
        <v>4096</v>
      </c>
      <c r="X178" s="455"/>
      <c r="Y178" s="428">
        <v>0</v>
      </c>
      <c r="Z178" s="456">
        <v>0</v>
      </c>
      <c r="AA178" s="402">
        <f t="shared" si="95"/>
        <v>975.15000000000009</v>
      </c>
      <c r="AB178" s="402">
        <f t="shared" si="96"/>
        <v>15524.85</v>
      </c>
      <c r="AC178" s="449"/>
      <c r="AD178" s="428"/>
      <c r="AE178" s="428"/>
      <c r="AF178" s="402">
        <f t="shared" si="97"/>
        <v>0</v>
      </c>
      <c r="AG178" s="449"/>
      <c r="AH178" s="402">
        <f t="shared" si="98"/>
        <v>0</v>
      </c>
      <c r="AI178" s="457">
        <f t="shared" si="99"/>
        <v>0</v>
      </c>
      <c r="AK178" s="990">
        <f t="shared" si="101"/>
        <v>13200</v>
      </c>
    </row>
    <row r="179" spans="1:41" ht="15" customHeight="1" x14ac:dyDescent="0.25">
      <c r="A179" s="443">
        <v>140</v>
      </c>
      <c r="B179" s="444" t="s">
        <v>1839</v>
      </c>
      <c r="C179" s="444" t="s">
        <v>3763</v>
      </c>
      <c r="D179" s="445">
        <v>25475</v>
      </c>
      <c r="E179" s="446">
        <v>41897</v>
      </c>
      <c r="F179" s="443">
        <f t="shared" si="87"/>
        <v>44</v>
      </c>
      <c r="G179" s="429" t="s">
        <v>1840</v>
      </c>
      <c r="H179" s="447" t="s">
        <v>1777</v>
      </c>
      <c r="I179" s="429" t="s">
        <v>1822</v>
      </c>
      <c r="J179" s="402">
        <v>16500</v>
      </c>
      <c r="K179" s="449">
        <f t="shared" si="88"/>
        <v>1169.8499999999999</v>
      </c>
      <c r="L179" s="449">
        <f t="shared" si="93"/>
        <v>16500</v>
      </c>
      <c r="M179" s="402"/>
      <c r="N179" s="450">
        <f t="shared" si="89"/>
        <v>501.6</v>
      </c>
      <c r="O179" s="450">
        <f t="shared" si="90"/>
        <v>473.55</v>
      </c>
      <c r="P179" s="450"/>
      <c r="Q179" s="449"/>
      <c r="R179" s="451">
        <f t="shared" si="100"/>
        <v>975.15000000000009</v>
      </c>
      <c r="S179" s="449">
        <f t="shared" si="91"/>
        <v>15524.85</v>
      </c>
      <c r="T179" s="452">
        <v>100010330028774</v>
      </c>
      <c r="U179" s="490" t="s">
        <v>3123</v>
      </c>
      <c r="V179" s="720">
        <f t="shared" si="92"/>
        <v>15524.85</v>
      </c>
      <c r="W179" s="454" t="s">
        <v>4097</v>
      </c>
      <c r="X179" s="455"/>
      <c r="Y179" s="428">
        <v>0</v>
      </c>
      <c r="Z179" s="456">
        <v>0</v>
      </c>
      <c r="AA179" s="402">
        <f t="shared" si="95"/>
        <v>975.15000000000009</v>
      </c>
      <c r="AB179" s="402">
        <f t="shared" si="96"/>
        <v>15524.85</v>
      </c>
      <c r="AC179" s="449"/>
      <c r="AD179" s="428"/>
      <c r="AE179" s="428"/>
      <c r="AF179" s="402">
        <f t="shared" si="97"/>
        <v>0</v>
      </c>
      <c r="AG179" s="449"/>
      <c r="AH179" s="402">
        <f t="shared" si="98"/>
        <v>0</v>
      </c>
      <c r="AI179" s="457">
        <f t="shared" si="99"/>
        <v>0</v>
      </c>
      <c r="AK179" s="990">
        <f t="shared" si="101"/>
        <v>13200</v>
      </c>
    </row>
    <row r="180" spans="1:41" ht="15" customHeight="1" x14ac:dyDescent="0.25">
      <c r="A180" s="444">
        <v>141</v>
      </c>
      <c r="B180" s="443" t="s">
        <v>1841</v>
      </c>
      <c r="C180" s="443" t="s">
        <v>3763</v>
      </c>
      <c r="D180" s="446">
        <v>31938</v>
      </c>
      <c r="E180" s="446">
        <v>41897</v>
      </c>
      <c r="F180" s="443">
        <f t="shared" si="87"/>
        <v>27</v>
      </c>
      <c r="G180" s="428" t="s">
        <v>1842</v>
      </c>
      <c r="H180" s="447" t="s">
        <v>1777</v>
      </c>
      <c r="I180" s="428" t="s">
        <v>1822</v>
      </c>
      <c r="J180" s="402">
        <v>16500</v>
      </c>
      <c r="K180" s="449">
        <f t="shared" si="88"/>
        <v>1169.8499999999999</v>
      </c>
      <c r="L180" s="449">
        <f t="shared" si="93"/>
        <v>16500</v>
      </c>
      <c r="M180" s="402"/>
      <c r="N180" s="450">
        <f t="shared" si="89"/>
        <v>501.6</v>
      </c>
      <c r="O180" s="450">
        <f t="shared" si="90"/>
        <v>473.55</v>
      </c>
      <c r="P180" s="450"/>
      <c r="Q180" s="449"/>
      <c r="R180" s="451">
        <f t="shared" si="100"/>
        <v>975.15000000000009</v>
      </c>
      <c r="S180" s="449">
        <f t="shared" si="91"/>
        <v>15524.85</v>
      </c>
      <c r="T180" s="452">
        <v>100010330028774</v>
      </c>
      <c r="U180" s="490" t="s">
        <v>3124</v>
      </c>
      <c r="V180" s="720">
        <f t="shared" si="92"/>
        <v>15524.85</v>
      </c>
      <c r="W180" s="463">
        <v>22300473315</v>
      </c>
      <c r="X180" s="455"/>
      <c r="Y180" s="428">
        <v>0</v>
      </c>
      <c r="Z180" s="456">
        <v>0</v>
      </c>
      <c r="AA180" s="402">
        <f t="shared" si="95"/>
        <v>975.15000000000009</v>
      </c>
      <c r="AB180" s="402">
        <f t="shared" si="96"/>
        <v>15524.85</v>
      </c>
      <c r="AC180" s="449"/>
      <c r="AD180" s="428"/>
      <c r="AE180" s="428"/>
      <c r="AF180" s="402">
        <f t="shared" si="97"/>
        <v>0</v>
      </c>
      <c r="AG180" s="449"/>
      <c r="AH180" s="402">
        <f t="shared" si="98"/>
        <v>0</v>
      </c>
      <c r="AI180" s="457">
        <f t="shared" si="99"/>
        <v>0</v>
      </c>
      <c r="AK180" s="990">
        <f t="shared" si="101"/>
        <v>13200</v>
      </c>
    </row>
    <row r="181" spans="1:41" ht="15" customHeight="1" x14ac:dyDescent="0.25">
      <c r="A181" s="443">
        <v>142</v>
      </c>
      <c r="B181" s="444" t="s">
        <v>1843</v>
      </c>
      <c r="C181" s="444" t="s">
        <v>3763</v>
      </c>
      <c r="D181" s="445">
        <v>27662</v>
      </c>
      <c r="E181" s="446">
        <v>41897</v>
      </c>
      <c r="F181" s="443">
        <f t="shared" si="87"/>
        <v>38</v>
      </c>
      <c r="G181" s="429" t="s">
        <v>3630</v>
      </c>
      <c r="H181" s="447" t="s">
        <v>1777</v>
      </c>
      <c r="I181" s="429" t="s">
        <v>1822</v>
      </c>
      <c r="J181" s="402">
        <v>16500</v>
      </c>
      <c r="K181" s="449">
        <f t="shared" si="88"/>
        <v>1169.8499999999999</v>
      </c>
      <c r="L181" s="449">
        <f t="shared" si="93"/>
        <v>16500</v>
      </c>
      <c r="M181" s="402"/>
      <c r="N181" s="450">
        <f t="shared" si="89"/>
        <v>501.6</v>
      </c>
      <c r="O181" s="450">
        <f t="shared" si="90"/>
        <v>473.55</v>
      </c>
      <c r="P181" s="450"/>
      <c r="Q181" s="449"/>
      <c r="R181" s="451">
        <f t="shared" si="100"/>
        <v>975.15000000000009</v>
      </c>
      <c r="S181" s="449">
        <f t="shared" si="91"/>
        <v>15524.85</v>
      </c>
      <c r="T181" s="452">
        <v>100010330028774</v>
      </c>
      <c r="U181" s="604" t="s">
        <v>3125</v>
      </c>
      <c r="V181" s="720">
        <f t="shared" si="92"/>
        <v>15524.85</v>
      </c>
      <c r="W181" s="454" t="s">
        <v>4098</v>
      </c>
      <c r="X181" s="455"/>
      <c r="Y181" s="428">
        <v>0</v>
      </c>
      <c r="Z181" s="456">
        <v>0</v>
      </c>
      <c r="AA181" s="402">
        <f t="shared" si="95"/>
        <v>975.15000000000009</v>
      </c>
      <c r="AB181" s="402">
        <f t="shared" si="96"/>
        <v>15524.85</v>
      </c>
      <c r="AC181" s="449"/>
      <c r="AD181" s="428"/>
      <c r="AE181" s="428"/>
      <c r="AF181" s="402">
        <f t="shared" si="97"/>
        <v>0</v>
      </c>
      <c r="AG181" s="449"/>
      <c r="AH181" s="402">
        <f t="shared" si="98"/>
        <v>0</v>
      </c>
      <c r="AI181" s="457">
        <f t="shared" si="99"/>
        <v>0</v>
      </c>
      <c r="AK181" s="990">
        <f t="shared" si="101"/>
        <v>13200</v>
      </c>
    </row>
    <row r="182" spans="1:41" ht="15" customHeight="1" x14ac:dyDescent="0.25">
      <c r="A182" s="444">
        <v>143</v>
      </c>
      <c r="B182" s="444" t="s">
        <v>1825</v>
      </c>
      <c r="C182" s="444" t="s">
        <v>3763</v>
      </c>
      <c r="D182" s="445">
        <v>33965</v>
      </c>
      <c r="E182" s="446">
        <v>41897</v>
      </c>
      <c r="F182" s="443">
        <f t="shared" si="87"/>
        <v>21</v>
      </c>
      <c r="G182" s="429" t="s">
        <v>1826</v>
      </c>
      <c r="H182" s="447" t="s">
        <v>1777</v>
      </c>
      <c r="I182" s="429" t="s">
        <v>1822</v>
      </c>
      <c r="J182" s="402">
        <v>16500</v>
      </c>
      <c r="K182" s="449">
        <f t="shared" si="88"/>
        <v>1169.8499999999999</v>
      </c>
      <c r="L182" s="449">
        <f t="shared" si="93"/>
        <v>16500</v>
      </c>
      <c r="M182" s="402"/>
      <c r="N182" s="450">
        <f t="shared" si="89"/>
        <v>501.6</v>
      </c>
      <c r="O182" s="450">
        <f t="shared" si="90"/>
        <v>473.55</v>
      </c>
      <c r="P182" s="450"/>
      <c r="Q182" s="449"/>
      <c r="R182" s="451">
        <f t="shared" si="100"/>
        <v>975.15000000000009</v>
      </c>
      <c r="S182" s="449">
        <f t="shared" si="91"/>
        <v>15524.85</v>
      </c>
      <c r="T182" s="452">
        <v>100010330028774</v>
      </c>
      <c r="U182" s="478" t="s">
        <v>3126</v>
      </c>
      <c r="V182" s="720">
        <f t="shared" si="92"/>
        <v>15524.85</v>
      </c>
      <c r="W182" s="454">
        <v>40221088913</v>
      </c>
      <c r="X182" s="455"/>
      <c r="Y182" s="428">
        <v>0</v>
      </c>
      <c r="Z182" s="456">
        <v>0</v>
      </c>
      <c r="AA182" s="402">
        <f t="shared" si="95"/>
        <v>975.15000000000009</v>
      </c>
      <c r="AB182" s="402">
        <f t="shared" si="96"/>
        <v>15524.85</v>
      </c>
      <c r="AC182" s="449"/>
      <c r="AD182" s="428"/>
      <c r="AE182" s="428"/>
      <c r="AF182" s="402">
        <f t="shared" si="97"/>
        <v>0</v>
      </c>
      <c r="AG182" s="449"/>
      <c r="AH182" s="402">
        <f t="shared" si="98"/>
        <v>0</v>
      </c>
      <c r="AK182" s="990">
        <f t="shared" si="101"/>
        <v>13200</v>
      </c>
    </row>
    <row r="183" spans="1:41" ht="15" customHeight="1" x14ac:dyDescent="0.25">
      <c r="A183" s="443">
        <v>144</v>
      </c>
      <c r="B183" s="444" t="s">
        <v>1844</v>
      </c>
      <c r="C183" s="444" t="s">
        <v>3763</v>
      </c>
      <c r="D183" s="445">
        <v>27439</v>
      </c>
      <c r="E183" s="446">
        <v>41897</v>
      </c>
      <c r="F183" s="443">
        <f t="shared" si="87"/>
        <v>39</v>
      </c>
      <c r="G183" s="429" t="s">
        <v>1845</v>
      </c>
      <c r="H183" s="447" t="s">
        <v>1777</v>
      </c>
      <c r="I183" s="429" t="s">
        <v>1822</v>
      </c>
      <c r="J183" s="402">
        <v>16500</v>
      </c>
      <c r="K183" s="449">
        <f t="shared" si="88"/>
        <v>1169.8499999999999</v>
      </c>
      <c r="L183" s="449">
        <f t="shared" si="93"/>
        <v>16500</v>
      </c>
      <c r="M183" s="402"/>
      <c r="N183" s="450">
        <f t="shared" si="89"/>
        <v>501.6</v>
      </c>
      <c r="O183" s="450">
        <f t="shared" si="90"/>
        <v>473.55</v>
      </c>
      <c r="P183" s="450">
        <v>844.89</v>
      </c>
      <c r="Q183" s="449"/>
      <c r="R183" s="451">
        <f t="shared" si="100"/>
        <v>1820.04</v>
      </c>
      <c r="S183" s="449">
        <f t="shared" si="91"/>
        <v>14679.96</v>
      </c>
      <c r="T183" s="452">
        <v>100010330028774</v>
      </c>
      <c r="U183" s="490" t="s">
        <v>3127</v>
      </c>
      <c r="V183" s="720">
        <f t="shared" si="92"/>
        <v>14679.96</v>
      </c>
      <c r="W183" s="454" t="s">
        <v>4137</v>
      </c>
      <c r="X183" s="455"/>
      <c r="Y183" s="428">
        <v>0</v>
      </c>
      <c r="Z183" s="456">
        <v>0</v>
      </c>
      <c r="AA183" s="402">
        <f t="shared" si="95"/>
        <v>1820.04</v>
      </c>
      <c r="AB183" s="402">
        <f t="shared" si="96"/>
        <v>14679.96</v>
      </c>
      <c r="AC183" s="449"/>
      <c r="AD183" s="428"/>
      <c r="AE183" s="428"/>
      <c r="AF183" s="402">
        <f t="shared" si="97"/>
        <v>0</v>
      </c>
      <c r="AG183" s="449"/>
      <c r="AH183" s="402">
        <f t="shared" si="98"/>
        <v>0</v>
      </c>
      <c r="AI183" s="457">
        <f>AH183-M183</f>
        <v>0</v>
      </c>
      <c r="AK183" s="990">
        <f t="shared" si="101"/>
        <v>13200</v>
      </c>
    </row>
    <row r="184" spans="1:41" x14ac:dyDescent="0.25">
      <c r="A184" s="444">
        <v>145</v>
      </c>
      <c r="B184" s="443" t="s">
        <v>4619</v>
      </c>
      <c r="C184" s="443" t="s">
        <v>3763</v>
      </c>
      <c r="D184" s="446"/>
      <c r="E184" s="446">
        <v>41897</v>
      </c>
      <c r="F184" s="443"/>
      <c r="G184" s="428" t="s">
        <v>4620</v>
      </c>
      <c r="H184" s="447" t="s">
        <v>1777</v>
      </c>
      <c r="I184" s="429" t="s">
        <v>1822</v>
      </c>
      <c r="J184" s="479">
        <v>16500</v>
      </c>
      <c r="K184" s="449">
        <f>J184/100*7.09</f>
        <v>1169.8499999999999</v>
      </c>
      <c r="L184" s="449">
        <f>J184</f>
        <v>16500</v>
      </c>
      <c r="M184" s="449"/>
      <c r="N184" s="402"/>
      <c r="O184" s="450">
        <f>J184/100*3.04</f>
        <v>501.6</v>
      </c>
      <c r="P184" s="450">
        <f>J184/100*2.87</f>
        <v>473.55</v>
      </c>
      <c r="Q184" s="450"/>
      <c r="R184" s="449"/>
      <c r="S184" s="451">
        <f>N184+O184+P184+Q184</f>
        <v>975.15000000000009</v>
      </c>
      <c r="T184" s="449">
        <f>J184-S184</f>
        <v>15524.85</v>
      </c>
      <c r="U184" s="452">
        <v>100010330028774</v>
      </c>
      <c r="V184" s="485"/>
      <c r="W184" s="484">
        <f>+T184</f>
        <v>15524.85</v>
      </c>
      <c r="X184" s="518">
        <v>10854441</v>
      </c>
      <c r="Y184" s="6"/>
      <c r="Z184" s="6"/>
      <c r="AA184" s="6"/>
      <c r="AB184" s="6"/>
      <c r="AC184" s="6"/>
      <c r="AD184" s="6"/>
      <c r="AE184" s="6"/>
      <c r="AF184" s="6"/>
      <c r="AG184" s="6"/>
      <c r="AH184" s="6"/>
      <c r="AK184" s="990">
        <f t="shared" si="101"/>
        <v>13200</v>
      </c>
      <c r="AL184" s="6"/>
      <c r="AM184" s="6"/>
      <c r="AN184" s="6"/>
      <c r="AO184" s="6"/>
    </row>
    <row r="185" spans="1:41" ht="15" customHeight="1" x14ac:dyDescent="0.25">
      <c r="A185" s="1712" t="s">
        <v>3656</v>
      </c>
      <c r="B185" s="1713"/>
      <c r="C185" s="1713"/>
      <c r="D185" s="1713"/>
      <c r="E185" s="1713"/>
      <c r="F185" s="1713"/>
      <c r="G185" s="1713"/>
      <c r="H185" s="1713"/>
      <c r="I185" s="1714"/>
      <c r="J185" s="403">
        <f>SUM(J164:J184)</f>
        <v>429000</v>
      </c>
      <c r="K185" s="449"/>
      <c r="L185" s="449">
        <v>0</v>
      </c>
      <c r="M185" s="403">
        <f t="shared" ref="M185:S185" si="102">SUM(M164:M183)</f>
        <v>1860.19</v>
      </c>
      <c r="N185" s="403">
        <f t="shared" si="102"/>
        <v>12540.000000000004</v>
      </c>
      <c r="O185" s="403">
        <f t="shared" si="102"/>
        <v>11838.749999999995</v>
      </c>
      <c r="P185" s="567">
        <f t="shared" si="102"/>
        <v>3379.56</v>
      </c>
      <c r="Q185" s="403">
        <f t="shared" si="102"/>
        <v>0</v>
      </c>
      <c r="R185" s="568">
        <f t="shared" si="102"/>
        <v>29618.500000000018</v>
      </c>
      <c r="S185" s="403">
        <f t="shared" si="102"/>
        <v>382881.49999999988</v>
      </c>
      <c r="T185" s="452"/>
      <c r="U185" s="490"/>
      <c r="V185" s="720"/>
      <c r="W185" s="454"/>
      <c r="X185" s="455"/>
      <c r="Y185" s="428"/>
      <c r="Z185" s="456"/>
      <c r="AA185" s="402"/>
      <c r="AB185" s="402"/>
      <c r="AC185" s="449"/>
      <c r="AD185" s="428"/>
      <c r="AE185" s="428"/>
      <c r="AF185" s="402"/>
      <c r="AG185" s="449"/>
      <c r="AH185" s="402"/>
      <c r="AI185" s="457"/>
      <c r="AK185" s="1002">
        <f>SUM(AK164:AK184)</f>
        <v>292050</v>
      </c>
    </row>
    <row r="186" spans="1:41" ht="15" customHeight="1" x14ac:dyDescent="0.25">
      <c r="A186" s="1715" t="s">
        <v>3667</v>
      </c>
      <c r="B186" s="1716"/>
      <c r="C186" s="1716"/>
      <c r="D186" s="1716"/>
      <c r="E186" s="1716"/>
      <c r="F186" s="1716"/>
      <c r="G186" s="1716"/>
      <c r="H186" s="1716"/>
      <c r="I186" s="1717"/>
      <c r="J186" s="403"/>
      <c r="K186" s="449"/>
      <c r="L186" s="449"/>
      <c r="M186" s="403"/>
      <c r="N186" s="567"/>
      <c r="O186" s="567"/>
      <c r="P186" s="567"/>
      <c r="Q186" s="403"/>
      <c r="R186" s="568"/>
      <c r="S186" s="403"/>
      <c r="T186" s="452"/>
      <c r="U186" s="490"/>
      <c r="V186" s="720"/>
      <c r="W186" s="454"/>
      <c r="X186" s="455"/>
      <c r="Y186" s="428"/>
      <c r="Z186" s="456"/>
      <c r="AA186" s="402"/>
      <c r="AB186" s="402"/>
      <c r="AC186" s="449"/>
      <c r="AD186" s="428"/>
      <c r="AE186" s="428"/>
      <c r="AF186" s="402"/>
      <c r="AG186" s="449"/>
      <c r="AH186" s="402"/>
      <c r="AI186" s="457"/>
    </row>
    <row r="187" spans="1:41" ht="15" customHeight="1" x14ac:dyDescent="0.25">
      <c r="A187" s="444">
        <v>146</v>
      </c>
      <c r="B187" s="444" t="s">
        <v>1846</v>
      </c>
      <c r="C187" s="444" t="s">
        <v>3763</v>
      </c>
      <c r="D187" s="445">
        <v>27962</v>
      </c>
      <c r="E187" s="446">
        <v>41897</v>
      </c>
      <c r="F187" s="443">
        <f>DATEDIF(D187,E187,"Y")</f>
        <v>38</v>
      </c>
      <c r="G187" s="429" t="s">
        <v>1847</v>
      </c>
      <c r="H187" s="447" t="s">
        <v>1777</v>
      </c>
      <c r="I187" s="429" t="s">
        <v>1848</v>
      </c>
      <c r="J187" s="448">
        <v>49500</v>
      </c>
      <c r="K187" s="449">
        <f>J187/100*7.09</f>
        <v>3509.5499999999997</v>
      </c>
      <c r="L187" s="449">
        <v>34580</v>
      </c>
      <c r="M187" s="402">
        <v>1987.15</v>
      </c>
      <c r="N187" s="450">
        <f>J187/100*3.04</f>
        <v>1504.8</v>
      </c>
      <c r="O187" s="450">
        <f>J187/100*2.87</f>
        <v>1420.65</v>
      </c>
      <c r="P187" s="450"/>
      <c r="Q187" s="449"/>
      <c r="R187" s="451">
        <f>M187+N187+O187+P187</f>
        <v>4912.6000000000004</v>
      </c>
      <c r="S187" s="402">
        <f>J187-R187</f>
        <v>44587.4</v>
      </c>
      <c r="T187" s="452">
        <v>100010330028774</v>
      </c>
      <c r="U187" s="487" t="s">
        <v>3128</v>
      </c>
      <c r="V187" s="720">
        <f>+S187</f>
        <v>44587.4</v>
      </c>
      <c r="W187" s="454" t="s">
        <v>4099</v>
      </c>
      <c r="X187" s="455"/>
      <c r="Y187" s="428">
        <v>0</v>
      </c>
      <c r="Z187" s="456">
        <v>0</v>
      </c>
      <c r="AA187" s="402">
        <f>N187+O187+P187</f>
        <v>2925.45</v>
      </c>
      <c r="AB187" s="402">
        <f>J187-AA187</f>
        <v>46574.55</v>
      </c>
      <c r="AC187" s="449">
        <v>33326.910000000003</v>
      </c>
      <c r="AD187" s="449">
        <f>+AB187-AC187</f>
        <v>13247.64</v>
      </c>
      <c r="AE187" s="470">
        <v>0.15</v>
      </c>
      <c r="AF187" s="402">
        <f>AD187*15%</f>
        <v>1987.1459999999997</v>
      </c>
      <c r="AG187" s="449"/>
      <c r="AH187" s="402">
        <f>AF187+AG187</f>
        <v>1987.1459999999997</v>
      </c>
      <c r="AI187" s="457">
        <f>AH187-M187</f>
        <v>-4.0000000003601599E-3</v>
      </c>
      <c r="AK187" s="990">
        <f>+J187*30%</f>
        <v>14850</v>
      </c>
    </row>
    <row r="188" spans="1:41" ht="15" customHeight="1" x14ac:dyDescent="0.25">
      <c r="A188" s="444">
        <v>147</v>
      </c>
      <c r="B188" s="444" t="s">
        <v>4365</v>
      </c>
      <c r="C188" s="444" t="s">
        <v>3763</v>
      </c>
      <c r="D188" s="445"/>
      <c r="E188" s="446"/>
      <c r="F188" s="443"/>
      <c r="G188" s="429" t="s">
        <v>4366</v>
      </c>
      <c r="H188" s="447" t="s">
        <v>1777</v>
      </c>
      <c r="I188" s="429" t="s">
        <v>1851</v>
      </c>
      <c r="J188" s="448">
        <v>18700</v>
      </c>
      <c r="K188" s="449">
        <f>J188/100*7.09</f>
        <v>1325.83</v>
      </c>
      <c r="L188" s="449">
        <f>J188</f>
        <v>18700</v>
      </c>
      <c r="M188" s="402"/>
      <c r="N188" s="450">
        <f>J188/100*3.04</f>
        <v>568.48</v>
      </c>
      <c r="O188" s="450">
        <f>J188/100*2.87</f>
        <v>536.69000000000005</v>
      </c>
      <c r="P188" s="450"/>
      <c r="Q188" s="449"/>
      <c r="R188" s="451">
        <f>M188+N188+O188+P188</f>
        <v>1105.17</v>
      </c>
      <c r="S188" s="402">
        <f>J188-R188</f>
        <v>17594.830000000002</v>
      </c>
      <c r="T188" s="452">
        <v>100010330028774</v>
      </c>
      <c r="U188" s="499" t="s">
        <v>4375</v>
      </c>
      <c r="V188" s="720">
        <f>+S188</f>
        <v>17594.830000000002</v>
      </c>
      <c r="W188" s="454" t="s">
        <v>4367</v>
      </c>
      <c r="X188" s="455"/>
      <c r="Y188" s="428"/>
      <c r="Z188" s="456"/>
      <c r="AA188" s="402"/>
      <c r="AB188" s="402"/>
      <c r="AC188" s="449"/>
      <c r="AD188" s="449"/>
      <c r="AE188" s="470"/>
      <c r="AF188" s="402"/>
      <c r="AG188" s="449"/>
      <c r="AH188" s="402"/>
      <c r="AI188" s="457"/>
      <c r="AK188" s="990">
        <f>+J188*80%</f>
        <v>14960</v>
      </c>
    </row>
    <row r="189" spans="1:41" ht="15" customHeight="1" x14ac:dyDescent="0.25">
      <c r="A189" s="444">
        <v>148</v>
      </c>
      <c r="B189" s="443" t="s">
        <v>1887</v>
      </c>
      <c r="C189" s="443" t="s">
        <v>3763</v>
      </c>
      <c r="D189" s="446"/>
      <c r="E189" s="446">
        <v>41897</v>
      </c>
      <c r="F189" s="443"/>
      <c r="G189" s="429" t="s">
        <v>1888</v>
      </c>
      <c r="H189" s="447" t="s">
        <v>1777</v>
      </c>
      <c r="I189" s="429" t="s">
        <v>4607</v>
      </c>
      <c r="J189" s="449">
        <v>22000</v>
      </c>
      <c r="K189" s="449">
        <f>J189/100*7.09</f>
        <v>1559.8</v>
      </c>
      <c r="L189" s="449">
        <f>J189</f>
        <v>22000</v>
      </c>
      <c r="M189" s="402"/>
      <c r="N189" s="450">
        <f>J189/100*3.04</f>
        <v>668.8</v>
      </c>
      <c r="O189" s="450">
        <f>J189/100*2.87</f>
        <v>631.4</v>
      </c>
      <c r="P189" s="450">
        <v>844.89</v>
      </c>
      <c r="Q189" s="449"/>
      <c r="R189" s="451">
        <f>M189+N189+O189+P189+Q189</f>
        <v>2145.0899999999997</v>
      </c>
      <c r="S189" s="449">
        <f>J189-R189</f>
        <v>19854.91</v>
      </c>
      <c r="T189" s="452">
        <v>100010330028774</v>
      </c>
      <c r="U189" s="523" t="s">
        <v>3141</v>
      </c>
      <c r="V189" s="720">
        <f>+S189</f>
        <v>19854.91</v>
      </c>
      <c r="W189" s="463" t="s">
        <v>4107</v>
      </c>
      <c r="X189" s="455"/>
      <c r="Y189" s="428">
        <v>0</v>
      </c>
      <c r="Z189" s="456">
        <v>0</v>
      </c>
      <c r="AA189" s="402">
        <f>N189+O189+P189</f>
        <v>2145.0899999999997</v>
      </c>
      <c r="AB189" s="402">
        <f>J189-AA189</f>
        <v>19854.91</v>
      </c>
      <c r="AC189" s="449"/>
      <c r="AD189" s="428"/>
      <c r="AE189" s="428"/>
      <c r="AF189" s="402">
        <f>AD189*15%</f>
        <v>0</v>
      </c>
      <c r="AG189" s="449"/>
      <c r="AH189" s="402">
        <f>AF189+AG189</f>
        <v>0</v>
      </c>
      <c r="AI189" s="457">
        <f>AH189-M189</f>
        <v>0</v>
      </c>
      <c r="AK189" s="990">
        <f>+J189*60%</f>
        <v>13200</v>
      </c>
    </row>
    <row r="190" spans="1:41" x14ac:dyDescent="0.25">
      <c r="A190" s="444">
        <v>149</v>
      </c>
      <c r="B190" s="443" t="s">
        <v>4900</v>
      </c>
      <c r="C190" s="443" t="s">
        <v>3764</v>
      </c>
      <c r="D190" s="784">
        <v>26858</v>
      </c>
      <c r="E190" s="446">
        <v>41897</v>
      </c>
      <c r="F190" s="609">
        <f>DATEDIF(D190,E190,"Y")</f>
        <v>41</v>
      </c>
      <c r="G190" s="428" t="s">
        <v>4898</v>
      </c>
      <c r="H190" s="855" t="s">
        <v>1777</v>
      </c>
      <c r="I190" s="428" t="s">
        <v>4899</v>
      </c>
      <c r="J190" s="479">
        <v>18700</v>
      </c>
      <c r="K190" s="449">
        <f>J190/100*7.09</f>
        <v>1325.83</v>
      </c>
      <c r="L190" s="449">
        <f>J190</f>
        <v>18700</v>
      </c>
      <c r="M190" s="449"/>
      <c r="N190" s="402"/>
      <c r="O190" s="450">
        <f>J190/100*3.04</f>
        <v>568.48</v>
      </c>
      <c r="P190" s="450">
        <f>J190/100*2.87</f>
        <v>536.69000000000005</v>
      </c>
      <c r="Q190" s="449"/>
      <c r="R190" s="451"/>
      <c r="S190" s="451">
        <f>N190+O190+P190+Q190</f>
        <v>1105.17</v>
      </c>
      <c r="T190" s="449">
        <f>J190-S190</f>
        <v>17594.830000000002</v>
      </c>
      <c r="U190" s="452">
        <v>100010330028774</v>
      </c>
      <c r="V190" s="528">
        <v>200010330915263</v>
      </c>
      <c r="W190" s="484">
        <f>+T190</f>
        <v>17594.830000000002</v>
      </c>
      <c r="X190" s="518">
        <v>103567020</v>
      </c>
      <c r="Y190" s="6"/>
      <c r="Z190" s="6"/>
      <c r="AA190" s="6"/>
      <c r="AB190" s="6"/>
      <c r="AC190" s="6"/>
      <c r="AD190" s="6"/>
      <c r="AE190" s="6"/>
      <c r="AF190" s="6"/>
      <c r="AG190" s="6"/>
      <c r="AH190" s="6"/>
      <c r="AK190" s="990">
        <f>+J190*80%</f>
        <v>14960</v>
      </c>
      <c r="AL190" s="6"/>
      <c r="AM190" s="6"/>
      <c r="AN190" s="6"/>
      <c r="AO190" s="6"/>
    </row>
    <row r="191" spans="1:41" ht="15" customHeight="1" x14ac:dyDescent="0.25">
      <c r="A191" s="1712" t="s">
        <v>3656</v>
      </c>
      <c r="B191" s="1713"/>
      <c r="C191" s="1713"/>
      <c r="D191" s="1713"/>
      <c r="E191" s="1713"/>
      <c r="F191" s="1713"/>
      <c r="G191" s="1713"/>
      <c r="H191" s="1713"/>
      <c r="I191" s="1714"/>
      <c r="J191" s="403">
        <f>+J187+J188+J189+J190</f>
        <v>108900</v>
      </c>
      <c r="K191" s="449"/>
      <c r="L191" s="449">
        <v>0</v>
      </c>
      <c r="M191" s="403">
        <f t="shared" ref="M191:S191" si="103">SUM(M187:M188)</f>
        <v>1987.15</v>
      </c>
      <c r="N191" s="403">
        <f t="shared" si="103"/>
        <v>2073.2799999999997</v>
      </c>
      <c r="O191" s="403">
        <f t="shared" si="103"/>
        <v>1957.3400000000001</v>
      </c>
      <c r="P191" s="567">
        <f t="shared" si="103"/>
        <v>0</v>
      </c>
      <c r="Q191" s="403">
        <f t="shared" si="103"/>
        <v>0</v>
      </c>
      <c r="R191" s="568">
        <f t="shared" si="103"/>
        <v>6017.77</v>
      </c>
      <c r="S191" s="403">
        <f t="shared" si="103"/>
        <v>62182.23</v>
      </c>
      <c r="T191" s="452"/>
      <c r="U191" s="523"/>
      <c r="V191" s="720"/>
      <c r="W191" s="454"/>
      <c r="X191" s="455"/>
      <c r="Y191" s="428"/>
      <c r="Z191" s="456"/>
      <c r="AA191" s="402"/>
      <c r="AB191" s="402"/>
      <c r="AC191" s="449"/>
      <c r="AD191" s="428"/>
      <c r="AE191" s="428"/>
      <c r="AF191" s="402"/>
      <c r="AG191" s="449"/>
      <c r="AH191" s="402"/>
      <c r="AI191" s="457"/>
      <c r="AK191" s="1002">
        <f>SUM(AK187:AK190)</f>
        <v>57970</v>
      </c>
    </row>
    <row r="192" spans="1:41" ht="15" customHeight="1" x14ac:dyDescent="0.25">
      <c r="A192" s="1715" t="s">
        <v>3668</v>
      </c>
      <c r="B192" s="1716"/>
      <c r="C192" s="1716"/>
      <c r="D192" s="1716"/>
      <c r="E192" s="1716"/>
      <c r="F192" s="1716"/>
      <c r="G192" s="1716"/>
      <c r="H192" s="1716"/>
      <c r="I192" s="1717"/>
      <c r="J192" s="403"/>
      <c r="K192" s="449"/>
      <c r="L192" s="449"/>
      <c r="M192" s="403"/>
      <c r="N192" s="567"/>
      <c r="O192" s="567"/>
      <c r="P192" s="567"/>
      <c r="Q192" s="403"/>
      <c r="R192" s="568"/>
      <c r="S192" s="403"/>
      <c r="T192" s="452"/>
      <c r="U192" s="523"/>
      <c r="V192" s="720"/>
      <c r="W192" s="454"/>
      <c r="X192" s="455"/>
      <c r="Y192" s="428"/>
      <c r="Z192" s="456"/>
      <c r="AA192" s="402"/>
      <c r="AB192" s="402"/>
      <c r="AC192" s="449"/>
      <c r="AD192" s="428"/>
      <c r="AE192" s="428"/>
      <c r="AF192" s="402"/>
      <c r="AG192" s="449"/>
      <c r="AH192" s="402"/>
      <c r="AI192" s="457"/>
    </row>
    <row r="193" spans="1:41" x14ac:dyDescent="0.25">
      <c r="A193" s="443">
        <v>150</v>
      </c>
      <c r="B193" s="443" t="s">
        <v>4820</v>
      </c>
      <c r="C193" s="443" t="s">
        <v>3764</v>
      </c>
      <c r="D193" s="784">
        <v>26858</v>
      </c>
      <c r="E193" s="446">
        <v>41897</v>
      </c>
      <c r="F193" s="609">
        <f>DATEDIF(D193,E193,"Y")</f>
        <v>41</v>
      </c>
      <c r="G193" s="428" t="s">
        <v>4821</v>
      </c>
      <c r="H193" s="447" t="s">
        <v>1588</v>
      </c>
      <c r="I193" s="428" t="s">
        <v>1852</v>
      </c>
      <c r="J193" s="479">
        <v>49500</v>
      </c>
      <c r="K193" s="449">
        <f>J193/100*7.09</f>
        <v>3509.5499999999997</v>
      </c>
      <c r="L193" s="449">
        <f>J193</f>
        <v>49500</v>
      </c>
      <c r="M193" s="449"/>
      <c r="N193" s="402">
        <v>938.67</v>
      </c>
      <c r="O193" s="450">
        <f>J193/100*3.04</f>
        <v>1504.8</v>
      </c>
      <c r="P193" s="450">
        <f>J193/100*2.87</f>
        <v>1420.65</v>
      </c>
      <c r="Q193" s="449"/>
      <c r="R193" s="451"/>
      <c r="S193" s="451">
        <f>N193+O193+P193+Q193</f>
        <v>3864.12</v>
      </c>
      <c r="T193" s="449">
        <f>J193-S193</f>
        <v>45635.88</v>
      </c>
      <c r="U193" s="452">
        <v>100010330028774</v>
      </c>
      <c r="V193" s="528"/>
      <c r="W193" s="484">
        <f>+T193</f>
        <v>45635.88</v>
      </c>
      <c r="X193" s="816">
        <v>800293151</v>
      </c>
      <c r="Y193" s="6"/>
      <c r="Z193" s="6"/>
      <c r="AA193" s="6"/>
      <c r="AB193" s="6"/>
      <c r="AC193" s="6"/>
      <c r="AD193" s="6"/>
      <c r="AE193" s="6"/>
      <c r="AF193" s="6"/>
      <c r="AG193" s="6"/>
      <c r="AH193" s="6"/>
      <c r="AK193" s="990">
        <f>+J193*30%</f>
        <v>14850</v>
      </c>
      <c r="AL193" s="6"/>
      <c r="AM193" s="6"/>
      <c r="AN193" s="6"/>
      <c r="AO193" s="6"/>
    </row>
    <row r="194" spans="1:41" ht="15" customHeight="1" x14ac:dyDescent="0.25">
      <c r="A194" s="444">
        <v>151</v>
      </c>
      <c r="B194" s="443" t="s">
        <v>1854</v>
      </c>
      <c r="C194" s="443" t="s">
        <v>3763</v>
      </c>
      <c r="D194" s="446">
        <v>29470</v>
      </c>
      <c r="E194" s="446">
        <v>41897</v>
      </c>
      <c r="F194" s="443">
        <f t="shared" ref="F194:F220" si="104">DATEDIF(D194,E194,"Y")</f>
        <v>34</v>
      </c>
      <c r="G194" s="428" t="s">
        <v>1855</v>
      </c>
      <c r="H194" s="447" t="s">
        <v>1777</v>
      </c>
      <c r="I194" s="428" t="s">
        <v>1856</v>
      </c>
      <c r="J194" s="449">
        <f>34650*1.1</f>
        <v>38115</v>
      </c>
      <c r="K194" s="449">
        <f t="shared" ref="K194:K235" si="105">J194/100*7.09</f>
        <v>2702.3534999999997</v>
      </c>
      <c r="L194" s="449">
        <v>34580</v>
      </c>
      <c r="M194" s="402">
        <v>253.36</v>
      </c>
      <c r="N194" s="450">
        <f t="shared" ref="N194:N232" si="106">J194/100*3.04</f>
        <v>1158.6959999999999</v>
      </c>
      <c r="O194" s="450">
        <f t="shared" ref="O194:O232" si="107">J194/100*2.87</f>
        <v>1093.9005</v>
      </c>
      <c r="P194" s="450">
        <v>844.89</v>
      </c>
      <c r="Q194" s="449">
        <v>0</v>
      </c>
      <c r="R194" s="451">
        <f>M194+N194+O194+P194+Q194</f>
        <v>3350.8465000000001</v>
      </c>
      <c r="S194" s="449">
        <f t="shared" ref="S194:S232" si="108">J194-R194</f>
        <v>34764.1535</v>
      </c>
      <c r="T194" s="452">
        <v>100010330028774</v>
      </c>
      <c r="U194" s="474">
        <v>200010330494519</v>
      </c>
      <c r="V194" s="720">
        <f t="shared" ref="V194:V232" si="109">+S194</f>
        <v>34764.1535</v>
      </c>
      <c r="W194" s="463" t="s">
        <v>4100</v>
      </c>
      <c r="X194" s="455"/>
      <c r="Y194" s="428">
        <v>0</v>
      </c>
      <c r="Z194" s="456">
        <v>0</v>
      </c>
      <c r="AA194" s="402">
        <f t="shared" ref="AA194:AA216" si="110">N194+O194+P194</f>
        <v>3097.4864999999995</v>
      </c>
      <c r="AB194" s="402">
        <f t="shared" ref="AB194:AB216" si="111">J194-AA194</f>
        <v>35017.513500000001</v>
      </c>
      <c r="AC194" s="449">
        <v>33326.910000000003</v>
      </c>
      <c r="AD194" s="449">
        <f>+AB194-AC194</f>
        <v>1690.6034999999974</v>
      </c>
      <c r="AE194" s="470">
        <v>0.15</v>
      </c>
      <c r="AF194" s="402">
        <f t="shared" ref="AF194:AF214" si="112">AD194*15%</f>
        <v>253.59052499999962</v>
      </c>
      <c r="AG194" s="449"/>
      <c r="AH194" s="402">
        <f t="shared" ref="AH194:AH214" si="113">AF194+AG194</f>
        <v>253.59052499999962</v>
      </c>
      <c r="AI194" s="457">
        <f t="shared" ref="AI194:AI213" si="114">AH194-M194</f>
        <v>0.23052499999960219</v>
      </c>
      <c r="AK194" s="990">
        <f>+J194*60%</f>
        <v>22869</v>
      </c>
    </row>
    <row r="195" spans="1:41" ht="15" customHeight="1" x14ac:dyDescent="0.25">
      <c r="A195" s="443">
        <v>152</v>
      </c>
      <c r="B195" s="443" t="s">
        <v>1857</v>
      </c>
      <c r="C195" s="443" t="s">
        <v>3763</v>
      </c>
      <c r="D195" s="446">
        <v>32580</v>
      </c>
      <c r="E195" s="446">
        <v>41897</v>
      </c>
      <c r="F195" s="443">
        <f t="shared" si="104"/>
        <v>25</v>
      </c>
      <c r="G195" s="428" t="s">
        <v>1858</v>
      </c>
      <c r="H195" s="447" t="s">
        <v>1777</v>
      </c>
      <c r="I195" s="428" t="s">
        <v>1859</v>
      </c>
      <c r="J195" s="449">
        <v>38115</v>
      </c>
      <c r="K195" s="449">
        <f t="shared" si="105"/>
        <v>2702.3534999999997</v>
      </c>
      <c r="L195" s="449">
        <v>34580</v>
      </c>
      <c r="M195" s="402">
        <v>380.322</v>
      </c>
      <c r="N195" s="450">
        <f t="shared" si="106"/>
        <v>1158.6959999999999</v>
      </c>
      <c r="O195" s="450">
        <f t="shared" si="107"/>
        <v>1093.9005</v>
      </c>
      <c r="P195" s="450"/>
      <c r="Q195" s="449"/>
      <c r="R195" s="451">
        <f t="shared" ref="R195:R201" si="115">M195+N195+O195+P195</f>
        <v>2632.9184999999998</v>
      </c>
      <c r="S195" s="449">
        <f t="shared" si="108"/>
        <v>35482.0815</v>
      </c>
      <c r="T195" s="452">
        <v>100010330028774</v>
      </c>
      <c r="U195" s="474">
        <v>200010330496753</v>
      </c>
      <c r="V195" s="720">
        <f t="shared" si="109"/>
        <v>35482.0815</v>
      </c>
      <c r="W195" s="463">
        <v>22500290022</v>
      </c>
      <c r="X195" s="455"/>
      <c r="Y195" s="428">
        <v>0</v>
      </c>
      <c r="Z195" s="456">
        <v>0</v>
      </c>
      <c r="AA195" s="402">
        <f t="shared" si="110"/>
        <v>2252.5964999999997</v>
      </c>
      <c r="AB195" s="402">
        <f t="shared" si="111"/>
        <v>35862.4035</v>
      </c>
      <c r="AC195" s="449">
        <v>33326.910000000003</v>
      </c>
      <c r="AD195" s="449">
        <f>+AB195-AC195</f>
        <v>2535.4934999999969</v>
      </c>
      <c r="AE195" s="470">
        <v>0.15</v>
      </c>
      <c r="AF195" s="402">
        <f t="shared" si="112"/>
        <v>380.32402499999949</v>
      </c>
      <c r="AG195" s="449"/>
      <c r="AH195" s="402">
        <f t="shared" si="113"/>
        <v>380.32402499999949</v>
      </c>
      <c r="AI195" s="457">
        <f t="shared" si="114"/>
        <v>2.0249999994916834E-3</v>
      </c>
      <c r="AK195" s="990">
        <f>+J195*60%</f>
        <v>22869</v>
      </c>
    </row>
    <row r="196" spans="1:41" ht="15" customHeight="1" x14ac:dyDescent="0.25">
      <c r="A196" s="444">
        <v>153</v>
      </c>
      <c r="B196" s="444" t="s">
        <v>1860</v>
      </c>
      <c r="C196" s="444" t="s">
        <v>3763</v>
      </c>
      <c r="D196" s="445">
        <v>28908</v>
      </c>
      <c r="E196" s="446">
        <v>41897</v>
      </c>
      <c r="F196" s="443">
        <f t="shared" si="104"/>
        <v>35</v>
      </c>
      <c r="G196" s="429" t="s">
        <v>1861</v>
      </c>
      <c r="H196" s="447" t="s">
        <v>1777</v>
      </c>
      <c r="I196" s="429" t="s">
        <v>1862</v>
      </c>
      <c r="J196" s="625">
        <v>22000</v>
      </c>
      <c r="K196" s="449">
        <f t="shared" si="105"/>
        <v>1559.8</v>
      </c>
      <c r="L196" s="449">
        <f t="shared" ref="L196:L229" si="116">J196</f>
        <v>22000</v>
      </c>
      <c r="M196" s="402"/>
      <c r="N196" s="450">
        <f t="shared" si="106"/>
        <v>668.8</v>
      </c>
      <c r="O196" s="450">
        <f t="shared" si="107"/>
        <v>631.4</v>
      </c>
      <c r="P196" s="450"/>
      <c r="Q196" s="449"/>
      <c r="R196" s="451">
        <f t="shared" si="115"/>
        <v>1300.1999999999998</v>
      </c>
      <c r="S196" s="449">
        <f t="shared" si="108"/>
        <v>20699.8</v>
      </c>
      <c r="T196" s="452">
        <v>100010330028774</v>
      </c>
      <c r="U196" s="487" t="s">
        <v>3130</v>
      </c>
      <c r="V196" s="720">
        <f t="shared" si="109"/>
        <v>20699.8</v>
      </c>
      <c r="W196" s="454" t="s">
        <v>4101</v>
      </c>
      <c r="X196" s="455"/>
      <c r="Y196" s="428">
        <v>0</v>
      </c>
      <c r="Z196" s="456">
        <v>0</v>
      </c>
      <c r="AA196" s="402">
        <f t="shared" si="110"/>
        <v>1300.1999999999998</v>
      </c>
      <c r="AB196" s="402">
        <f t="shared" si="111"/>
        <v>20699.8</v>
      </c>
      <c r="AC196" s="449"/>
      <c r="AD196" s="428"/>
      <c r="AE196" s="428"/>
      <c r="AF196" s="402">
        <f t="shared" si="112"/>
        <v>0</v>
      </c>
      <c r="AG196" s="449"/>
      <c r="AH196" s="402">
        <f t="shared" si="113"/>
        <v>0</v>
      </c>
      <c r="AI196" s="457">
        <f t="shared" si="114"/>
        <v>0</v>
      </c>
      <c r="AK196" s="990">
        <f>+J196*60%</f>
        <v>13200</v>
      </c>
    </row>
    <row r="197" spans="1:41" ht="15" customHeight="1" x14ac:dyDescent="0.25">
      <c r="A197" s="443">
        <v>154</v>
      </c>
      <c r="B197" s="444" t="s">
        <v>1863</v>
      </c>
      <c r="C197" s="444" t="s">
        <v>3764</v>
      </c>
      <c r="D197" s="445">
        <v>28902</v>
      </c>
      <c r="E197" s="446">
        <v>41897</v>
      </c>
      <c r="F197" s="443">
        <f t="shared" si="104"/>
        <v>35</v>
      </c>
      <c r="G197" s="429" t="s">
        <v>1864</v>
      </c>
      <c r="H197" s="447" t="s">
        <v>1777</v>
      </c>
      <c r="I197" s="429" t="s">
        <v>1865</v>
      </c>
      <c r="J197" s="402">
        <v>22000</v>
      </c>
      <c r="K197" s="449">
        <f t="shared" si="105"/>
        <v>1559.8</v>
      </c>
      <c r="L197" s="449">
        <f t="shared" si="116"/>
        <v>22000</v>
      </c>
      <c r="M197" s="402"/>
      <c r="N197" s="450">
        <f t="shared" si="106"/>
        <v>668.8</v>
      </c>
      <c r="O197" s="450">
        <f t="shared" si="107"/>
        <v>631.4</v>
      </c>
      <c r="P197" s="450"/>
      <c r="Q197" s="449"/>
      <c r="R197" s="451">
        <f t="shared" si="115"/>
        <v>1300.1999999999998</v>
      </c>
      <c r="S197" s="449">
        <f t="shared" si="108"/>
        <v>20699.8</v>
      </c>
      <c r="T197" s="452">
        <v>100010330028774</v>
      </c>
      <c r="U197" s="490" t="s">
        <v>3131</v>
      </c>
      <c r="V197" s="720">
        <f t="shared" si="109"/>
        <v>20699.8</v>
      </c>
      <c r="W197" s="454" t="s">
        <v>4102</v>
      </c>
      <c r="X197" s="455"/>
      <c r="Y197" s="428">
        <v>0</v>
      </c>
      <c r="Z197" s="456">
        <v>0</v>
      </c>
      <c r="AA197" s="402">
        <f t="shared" si="110"/>
        <v>1300.1999999999998</v>
      </c>
      <c r="AB197" s="402">
        <f t="shared" si="111"/>
        <v>20699.8</v>
      </c>
      <c r="AC197" s="449"/>
      <c r="AD197" s="428"/>
      <c r="AE197" s="428"/>
      <c r="AF197" s="402">
        <f t="shared" si="112"/>
        <v>0</v>
      </c>
      <c r="AG197" s="449"/>
      <c r="AH197" s="402">
        <f t="shared" si="113"/>
        <v>0</v>
      </c>
      <c r="AI197" s="457">
        <f t="shared" si="114"/>
        <v>0</v>
      </c>
      <c r="AK197" s="990">
        <f>+J197*60%</f>
        <v>13200</v>
      </c>
    </row>
    <row r="198" spans="1:41" ht="15" customHeight="1" x14ac:dyDescent="0.25">
      <c r="A198" s="444">
        <v>155</v>
      </c>
      <c r="B198" s="443" t="s">
        <v>1866</v>
      </c>
      <c r="C198" s="443" t="s">
        <v>3763</v>
      </c>
      <c r="D198" s="446">
        <v>33725</v>
      </c>
      <c r="E198" s="446">
        <v>41897</v>
      </c>
      <c r="F198" s="443">
        <f t="shared" si="104"/>
        <v>22</v>
      </c>
      <c r="G198" s="428" t="s">
        <v>1867</v>
      </c>
      <c r="H198" s="447" t="s">
        <v>1777</v>
      </c>
      <c r="I198" s="428" t="s">
        <v>3690</v>
      </c>
      <c r="J198" s="449">
        <v>22000</v>
      </c>
      <c r="K198" s="449">
        <f t="shared" si="105"/>
        <v>1559.8</v>
      </c>
      <c r="L198" s="449">
        <f t="shared" si="116"/>
        <v>22000</v>
      </c>
      <c r="M198" s="402"/>
      <c r="N198" s="450">
        <f t="shared" si="106"/>
        <v>668.8</v>
      </c>
      <c r="O198" s="450">
        <f t="shared" si="107"/>
        <v>631.4</v>
      </c>
      <c r="P198" s="450"/>
      <c r="Q198" s="449"/>
      <c r="R198" s="451">
        <f t="shared" si="115"/>
        <v>1300.1999999999998</v>
      </c>
      <c r="S198" s="449">
        <f t="shared" si="108"/>
        <v>20699.8</v>
      </c>
      <c r="T198" s="452">
        <v>100010330028774</v>
      </c>
      <c r="U198" s="461" t="s">
        <v>3132</v>
      </c>
      <c r="V198" s="720">
        <f t="shared" si="109"/>
        <v>20699.8</v>
      </c>
      <c r="W198" s="463">
        <v>40221117829</v>
      </c>
      <c r="X198" s="455"/>
      <c r="Y198" s="428">
        <v>0</v>
      </c>
      <c r="Z198" s="456">
        <v>0</v>
      </c>
      <c r="AA198" s="402">
        <f t="shared" si="110"/>
        <v>1300.1999999999998</v>
      </c>
      <c r="AB198" s="402">
        <f t="shared" si="111"/>
        <v>20699.8</v>
      </c>
      <c r="AC198" s="449"/>
      <c r="AD198" s="428"/>
      <c r="AE198" s="428"/>
      <c r="AF198" s="402">
        <f t="shared" si="112"/>
        <v>0</v>
      </c>
      <c r="AG198" s="449"/>
      <c r="AH198" s="402">
        <f t="shared" si="113"/>
        <v>0</v>
      </c>
      <c r="AI198" s="457">
        <f t="shared" si="114"/>
        <v>0</v>
      </c>
      <c r="AK198" s="990">
        <f>+J198*60%</f>
        <v>13200</v>
      </c>
    </row>
    <row r="199" spans="1:41" ht="15" customHeight="1" x14ac:dyDescent="0.25">
      <c r="A199" s="443">
        <v>156</v>
      </c>
      <c r="B199" s="443" t="s">
        <v>1869</v>
      </c>
      <c r="C199" s="443" t="s">
        <v>3763</v>
      </c>
      <c r="D199" s="446">
        <v>33577</v>
      </c>
      <c r="E199" s="446">
        <v>41897</v>
      </c>
      <c r="F199" s="443">
        <f t="shared" si="104"/>
        <v>22</v>
      </c>
      <c r="G199" s="428" t="s">
        <v>1870</v>
      </c>
      <c r="H199" s="447" t="s">
        <v>1777</v>
      </c>
      <c r="I199" s="428" t="s">
        <v>1868</v>
      </c>
      <c r="J199" s="449">
        <v>16500</v>
      </c>
      <c r="K199" s="449">
        <f t="shared" si="105"/>
        <v>1169.8499999999999</v>
      </c>
      <c r="L199" s="449">
        <f t="shared" si="116"/>
        <v>16500</v>
      </c>
      <c r="M199" s="402"/>
      <c r="N199" s="450">
        <f t="shared" si="106"/>
        <v>501.6</v>
      </c>
      <c r="O199" s="450">
        <f t="shared" si="107"/>
        <v>473.55</v>
      </c>
      <c r="P199" s="450"/>
      <c r="Q199" s="449"/>
      <c r="R199" s="451">
        <f t="shared" si="115"/>
        <v>975.15000000000009</v>
      </c>
      <c r="S199" s="449">
        <f t="shared" si="108"/>
        <v>15524.85</v>
      </c>
      <c r="T199" s="452">
        <v>100010330028774</v>
      </c>
      <c r="U199" s="461" t="s">
        <v>3133</v>
      </c>
      <c r="V199" s="720">
        <f t="shared" si="109"/>
        <v>15524.85</v>
      </c>
      <c r="W199" s="463">
        <v>40222069557</v>
      </c>
      <c r="X199" s="455"/>
      <c r="Y199" s="428">
        <v>0</v>
      </c>
      <c r="Z199" s="456">
        <v>0</v>
      </c>
      <c r="AA199" s="402">
        <f t="shared" si="110"/>
        <v>975.15000000000009</v>
      </c>
      <c r="AB199" s="402">
        <f t="shared" si="111"/>
        <v>15524.85</v>
      </c>
      <c r="AC199" s="449"/>
      <c r="AD199" s="428"/>
      <c r="AE199" s="428"/>
      <c r="AF199" s="402">
        <f t="shared" si="112"/>
        <v>0</v>
      </c>
      <c r="AG199" s="449"/>
      <c r="AH199" s="402">
        <f t="shared" si="113"/>
        <v>0</v>
      </c>
      <c r="AI199" s="457">
        <f t="shared" si="114"/>
        <v>0</v>
      </c>
      <c r="AK199" s="990">
        <f>+J199*80%</f>
        <v>13200</v>
      </c>
    </row>
    <row r="200" spans="1:41" ht="15" customHeight="1" x14ac:dyDescent="0.25">
      <c r="A200" s="444">
        <v>157</v>
      </c>
      <c r="B200" s="443" t="s">
        <v>1871</v>
      </c>
      <c r="C200" s="443" t="s">
        <v>3763</v>
      </c>
      <c r="D200" s="446">
        <v>29270</v>
      </c>
      <c r="E200" s="446">
        <v>41897</v>
      </c>
      <c r="F200" s="443">
        <f t="shared" si="104"/>
        <v>34</v>
      </c>
      <c r="G200" s="428" t="s">
        <v>1872</v>
      </c>
      <c r="H200" s="447" t="s">
        <v>1777</v>
      </c>
      <c r="I200" s="428" t="s">
        <v>1868</v>
      </c>
      <c r="J200" s="449">
        <v>16500</v>
      </c>
      <c r="K200" s="449">
        <f t="shared" si="105"/>
        <v>1169.8499999999999</v>
      </c>
      <c r="L200" s="449">
        <f t="shared" si="116"/>
        <v>16500</v>
      </c>
      <c r="M200" s="402"/>
      <c r="N200" s="450">
        <f t="shared" si="106"/>
        <v>501.6</v>
      </c>
      <c r="O200" s="450">
        <f t="shared" si="107"/>
        <v>473.55</v>
      </c>
      <c r="P200" s="450"/>
      <c r="Q200" s="449"/>
      <c r="R200" s="451">
        <f t="shared" si="115"/>
        <v>975.15000000000009</v>
      </c>
      <c r="S200" s="449">
        <f t="shared" si="108"/>
        <v>15524.85</v>
      </c>
      <c r="T200" s="452">
        <v>100010330028774</v>
      </c>
      <c r="U200" s="485" t="s">
        <v>3134</v>
      </c>
      <c r="V200" s="720">
        <f t="shared" si="109"/>
        <v>15524.85</v>
      </c>
      <c r="W200" s="463" t="s">
        <v>4103</v>
      </c>
      <c r="X200" s="455"/>
      <c r="Y200" s="428">
        <v>0</v>
      </c>
      <c r="Z200" s="456">
        <v>0</v>
      </c>
      <c r="AA200" s="402">
        <f t="shared" si="110"/>
        <v>975.15000000000009</v>
      </c>
      <c r="AB200" s="402">
        <f t="shared" si="111"/>
        <v>15524.85</v>
      </c>
      <c r="AC200" s="449"/>
      <c r="AD200" s="428"/>
      <c r="AE200" s="428"/>
      <c r="AF200" s="402">
        <f t="shared" si="112"/>
        <v>0</v>
      </c>
      <c r="AG200" s="449"/>
      <c r="AH200" s="402">
        <f t="shared" si="113"/>
        <v>0</v>
      </c>
      <c r="AI200" s="457">
        <f t="shared" si="114"/>
        <v>0</v>
      </c>
      <c r="AK200" s="990">
        <f t="shared" ref="AK200:AK252" si="117">+J200*80%</f>
        <v>13200</v>
      </c>
    </row>
    <row r="201" spans="1:41" ht="15" customHeight="1" x14ac:dyDescent="0.25">
      <c r="A201" s="443">
        <v>158</v>
      </c>
      <c r="B201" s="443" t="s">
        <v>1876</v>
      </c>
      <c r="C201" s="443" t="s">
        <v>3764</v>
      </c>
      <c r="D201" s="446">
        <v>28487</v>
      </c>
      <c r="E201" s="446">
        <v>41897</v>
      </c>
      <c r="F201" s="443">
        <f t="shared" si="104"/>
        <v>36</v>
      </c>
      <c r="G201" s="429" t="s">
        <v>3757</v>
      </c>
      <c r="H201" s="447" t="s">
        <v>1777</v>
      </c>
      <c r="I201" s="428" t="s">
        <v>1868</v>
      </c>
      <c r="J201" s="449">
        <v>16500</v>
      </c>
      <c r="K201" s="449">
        <f t="shared" si="105"/>
        <v>1169.8499999999999</v>
      </c>
      <c r="L201" s="449">
        <f t="shared" si="116"/>
        <v>16500</v>
      </c>
      <c r="M201" s="402"/>
      <c r="N201" s="450">
        <f t="shared" si="106"/>
        <v>501.6</v>
      </c>
      <c r="O201" s="450">
        <f t="shared" si="107"/>
        <v>473.55</v>
      </c>
      <c r="P201" s="450"/>
      <c r="Q201" s="449"/>
      <c r="R201" s="451">
        <f t="shared" si="115"/>
        <v>975.15000000000009</v>
      </c>
      <c r="S201" s="449">
        <f t="shared" si="108"/>
        <v>15524.85</v>
      </c>
      <c r="T201" s="452">
        <v>100010330028774</v>
      </c>
      <c r="U201" s="523" t="s">
        <v>3135</v>
      </c>
      <c r="V201" s="720">
        <f t="shared" si="109"/>
        <v>15524.85</v>
      </c>
      <c r="W201" s="463" t="s">
        <v>4104</v>
      </c>
      <c r="X201" s="455"/>
      <c r="Y201" s="428">
        <v>0</v>
      </c>
      <c r="Z201" s="456">
        <v>0</v>
      </c>
      <c r="AA201" s="402">
        <f t="shared" si="110"/>
        <v>975.15000000000009</v>
      </c>
      <c r="AB201" s="402">
        <f t="shared" si="111"/>
        <v>15524.85</v>
      </c>
      <c r="AC201" s="449"/>
      <c r="AD201" s="428"/>
      <c r="AE201" s="428"/>
      <c r="AF201" s="402">
        <f t="shared" si="112"/>
        <v>0</v>
      </c>
      <c r="AG201" s="449"/>
      <c r="AH201" s="402">
        <f t="shared" si="113"/>
        <v>0</v>
      </c>
      <c r="AI201" s="457">
        <f t="shared" si="114"/>
        <v>0</v>
      </c>
      <c r="AK201" s="990">
        <f t="shared" si="117"/>
        <v>13200</v>
      </c>
    </row>
    <row r="202" spans="1:41" ht="15" customHeight="1" x14ac:dyDescent="0.25">
      <c r="A202" s="444">
        <v>159</v>
      </c>
      <c r="B202" s="443" t="s">
        <v>1877</v>
      </c>
      <c r="C202" s="443" t="s">
        <v>3763</v>
      </c>
      <c r="D202" s="446">
        <v>32750</v>
      </c>
      <c r="E202" s="446">
        <v>41897</v>
      </c>
      <c r="F202" s="443">
        <f t="shared" si="104"/>
        <v>25</v>
      </c>
      <c r="G202" s="429" t="s">
        <v>1878</v>
      </c>
      <c r="H202" s="447" t="s">
        <v>1777</v>
      </c>
      <c r="I202" s="428" t="s">
        <v>1868</v>
      </c>
      <c r="J202" s="449">
        <v>16500</v>
      </c>
      <c r="K202" s="449">
        <f t="shared" si="105"/>
        <v>1169.8499999999999</v>
      </c>
      <c r="L202" s="449">
        <f t="shared" si="116"/>
        <v>16500</v>
      </c>
      <c r="M202" s="402"/>
      <c r="N202" s="450">
        <f t="shared" si="106"/>
        <v>501.6</v>
      </c>
      <c r="O202" s="450">
        <f t="shared" si="107"/>
        <v>473.55</v>
      </c>
      <c r="P202" s="450"/>
      <c r="Q202" s="449"/>
      <c r="R202" s="451">
        <f>M202+N202+O202+P202+Q202</f>
        <v>975.15000000000009</v>
      </c>
      <c r="S202" s="449">
        <f t="shared" si="108"/>
        <v>15524.85</v>
      </c>
      <c r="T202" s="452">
        <v>100010330028774</v>
      </c>
      <c r="U202" s="523" t="s">
        <v>3136</v>
      </c>
      <c r="V202" s="720">
        <f t="shared" si="109"/>
        <v>15524.85</v>
      </c>
      <c r="W202" s="463">
        <v>22500534619</v>
      </c>
      <c r="X202" s="455"/>
      <c r="Y202" s="428">
        <v>0</v>
      </c>
      <c r="Z202" s="456">
        <v>0</v>
      </c>
      <c r="AA202" s="402">
        <f t="shared" si="110"/>
        <v>975.15000000000009</v>
      </c>
      <c r="AB202" s="402">
        <f t="shared" si="111"/>
        <v>15524.85</v>
      </c>
      <c r="AC202" s="449"/>
      <c r="AD202" s="428"/>
      <c r="AE202" s="428"/>
      <c r="AF202" s="402">
        <f t="shared" si="112"/>
        <v>0</v>
      </c>
      <c r="AG202" s="449"/>
      <c r="AH202" s="402">
        <f t="shared" si="113"/>
        <v>0</v>
      </c>
      <c r="AI202" s="457">
        <f t="shared" si="114"/>
        <v>0</v>
      </c>
      <c r="AK202" s="990">
        <f t="shared" si="117"/>
        <v>13200</v>
      </c>
    </row>
    <row r="203" spans="1:41" ht="15" customHeight="1" x14ac:dyDescent="0.25">
      <c r="A203" s="443">
        <v>160</v>
      </c>
      <c r="B203" s="443" t="s">
        <v>1879</v>
      </c>
      <c r="C203" s="443" t="s">
        <v>3764</v>
      </c>
      <c r="D203" s="446">
        <v>30197</v>
      </c>
      <c r="E203" s="446">
        <v>41897</v>
      </c>
      <c r="F203" s="443">
        <f t="shared" si="104"/>
        <v>32</v>
      </c>
      <c r="G203" s="429" t="s">
        <v>1880</v>
      </c>
      <c r="H203" s="447" t="s">
        <v>1777</v>
      </c>
      <c r="I203" s="428" t="s">
        <v>1868</v>
      </c>
      <c r="J203" s="449">
        <v>16500</v>
      </c>
      <c r="K203" s="449">
        <f t="shared" si="105"/>
        <v>1169.8499999999999</v>
      </c>
      <c r="L203" s="449">
        <f t="shared" si="116"/>
        <v>16500</v>
      </c>
      <c r="M203" s="402"/>
      <c r="N203" s="450">
        <f t="shared" si="106"/>
        <v>501.6</v>
      </c>
      <c r="O203" s="450">
        <f t="shared" si="107"/>
        <v>473.55</v>
      </c>
      <c r="P203" s="450"/>
      <c r="Q203" s="449"/>
      <c r="R203" s="451">
        <f>M203+N203+O203+P203</f>
        <v>975.15000000000009</v>
      </c>
      <c r="S203" s="449">
        <f t="shared" si="108"/>
        <v>15524.85</v>
      </c>
      <c r="T203" s="452">
        <v>100010330028774</v>
      </c>
      <c r="U203" s="523" t="s">
        <v>3137</v>
      </c>
      <c r="V203" s="720">
        <f t="shared" si="109"/>
        <v>15524.85</v>
      </c>
      <c r="W203" s="463" t="s">
        <v>4105</v>
      </c>
      <c r="X203" s="455"/>
      <c r="Y203" s="428">
        <v>0</v>
      </c>
      <c r="Z203" s="456">
        <v>0</v>
      </c>
      <c r="AA203" s="402">
        <f t="shared" si="110"/>
        <v>975.15000000000009</v>
      </c>
      <c r="AB203" s="402">
        <f t="shared" si="111"/>
        <v>15524.85</v>
      </c>
      <c r="AC203" s="449"/>
      <c r="AD203" s="428"/>
      <c r="AE203" s="428"/>
      <c r="AF203" s="402">
        <f t="shared" si="112"/>
        <v>0</v>
      </c>
      <c r="AG203" s="449"/>
      <c r="AH203" s="402">
        <f t="shared" si="113"/>
        <v>0</v>
      </c>
      <c r="AI203" s="457">
        <f t="shared" si="114"/>
        <v>0</v>
      </c>
      <c r="AK203" s="990">
        <f t="shared" si="117"/>
        <v>13200</v>
      </c>
    </row>
    <row r="204" spans="1:41" ht="15" customHeight="1" x14ac:dyDescent="0.25">
      <c r="A204" s="444">
        <v>161</v>
      </c>
      <c r="B204" s="443" t="s">
        <v>1881</v>
      </c>
      <c r="C204" s="443" t="s">
        <v>3763</v>
      </c>
      <c r="D204" s="446">
        <v>25787</v>
      </c>
      <c r="E204" s="446">
        <v>41897</v>
      </c>
      <c r="F204" s="443">
        <f t="shared" si="104"/>
        <v>44</v>
      </c>
      <c r="G204" s="429" t="s">
        <v>1882</v>
      </c>
      <c r="H204" s="447" t="s">
        <v>1777</v>
      </c>
      <c r="I204" s="428" t="s">
        <v>1868</v>
      </c>
      <c r="J204" s="449">
        <v>16500</v>
      </c>
      <c r="K204" s="449">
        <f t="shared" si="105"/>
        <v>1169.8499999999999</v>
      </c>
      <c r="L204" s="449">
        <f t="shared" si="116"/>
        <v>16500</v>
      </c>
      <c r="M204" s="402"/>
      <c r="N204" s="450">
        <f t="shared" si="106"/>
        <v>501.6</v>
      </c>
      <c r="O204" s="450">
        <f t="shared" si="107"/>
        <v>473.55</v>
      </c>
      <c r="P204" s="450"/>
      <c r="Q204" s="449"/>
      <c r="R204" s="451">
        <f>M204+N204+O204+P204</f>
        <v>975.15000000000009</v>
      </c>
      <c r="S204" s="449">
        <f t="shared" si="108"/>
        <v>15524.85</v>
      </c>
      <c r="T204" s="452">
        <v>100010330028774</v>
      </c>
      <c r="U204" s="523" t="s">
        <v>3138</v>
      </c>
      <c r="V204" s="720">
        <f t="shared" si="109"/>
        <v>15524.85</v>
      </c>
      <c r="W204" s="463" t="s">
        <v>4106</v>
      </c>
      <c r="X204" s="455"/>
      <c r="Y204" s="428">
        <v>0</v>
      </c>
      <c r="Z204" s="456">
        <v>0</v>
      </c>
      <c r="AA204" s="402">
        <f t="shared" si="110"/>
        <v>975.15000000000009</v>
      </c>
      <c r="AB204" s="402">
        <f t="shared" si="111"/>
        <v>15524.85</v>
      </c>
      <c r="AC204" s="449"/>
      <c r="AD204" s="428"/>
      <c r="AE204" s="428"/>
      <c r="AF204" s="402">
        <f t="shared" si="112"/>
        <v>0</v>
      </c>
      <c r="AG204" s="449"/>
      <c r="AH204" s="402">
        <f t="shared" si="113"/>
        <v>0</v>
      </c>
      <c r="AI204" s="457">
        <f t="shared" si="114"/>
        <v>0</v>
      </c>
      <c r="AK204" s="990">
        <f t="shared" si="117"/>
        <v>13200</v>
      </c>
    </row>
    <row r="205" spans="1:41" ht="15" customHeight="1" x14ac:dyDescent="0.25">
      <c r="A205" s="443">
        <v>162</v>
      </c>
      <c r="B205" s="443" t="s">
        <v>1883</v>
      </c>
      <c r="C205" s="443" t="s">
        <v>3763</v>
      </c>
      <c r="D205" s="446">
        <v>32544</v>
      </c>
      <c r="E205" s="446">
        <v>41897</v>
      </c>
      <c r="F205" s="443">
        <f t="shared" si="104"/>
        <v>25</v>
      </c>
      <c r="G205" s="429" t="s">
        <v>1884</v>
      </c>
      <c r="H205" s="447" t="s">
        <v>1777</v>
      </c>
      <c r="I205" s="428" t="s">
        <v>1868</v>
      </c>
      <c r="J205" s="449">
        <v>16500</v>
      </c>
      <c r="K205" s="449">
        <f t="shared" si="105"/>
        <v>1169.8499999999999</v>
      </c>
      <c r="L205" s="449">
        <f t="shared" si="116"/>
        <v>16500</v>
      </c>
      <c r="M205" s="402"/>
      <c r="N205" s="450">
        <f t="shared" si="106"/>
        <v>501.6</v>
      </c>
      <c r="O205" s="450">
        <f t="shared" si="107"/>
        <v>473.55</v>
      </c>
      <c r="P205" s="450"/>
      <c r="Q205" s="449"/>
      <c r="R205" s="451">
        <f>M205+N205+O205+P205</f>
        <v>975.15000000000009</v>
      </c>
      <c r="S205" s="449">
        <f t="shared" si="108"/>
        <v>15524.85</v>
      </c>
      <c r="T205" s="452">
        <v>100010330028774</v>
      </c>
      <c r="U205" s="523" t="s">
        <v>3139</v>
      </c>
      <c r="V205" s="720">
        <f t="shared" si="109"/>
        <v>15524.85</v>
      </c>
      <c r="W205" s="463">
        <v>22500438563</v>
      </c>
      <c r="X205" s="455"/>
      <c r="Y205" s="428">
        <v>0</v>
      </c>
      <c r="Z205" s="456">
        <v>0</v>
      </c>
      <c r="AA205" s="402">
        <f t="shared" si="110"/>
        <v>975.15000000000009</v>
      </c>
      <c r="AB205" s="402">
        <f t="shared" si="111"/>
        <v>15524.85</v>
      </c>
      <c r="AC205" s="449"/>
      <c r="AD205" s="428"/>
      <c r="AE205" s="428"/>
      <c r="AF205" s="402">
        <f t="shared" si="112"/>
        <v>0</v>
      </c>
      <c r="AG205" s="449"/>
      <c r="AH205" s="402">
        <f t="shared" si="113"/>
        <v>0</v>
      </c>
      <c r="AI205" s="457">
        <f t="shared" si="114"/>
        <v>0</v>
      </c>
      <c r="AK205" s="990">
        <f t="shared" si="117"/>
        <v>13200</v>
      </c>
    </row>
    <row r="206" spans="1:41" ht="15" customHeight="1" x14ac:dyDescent="0.25">
      <c r="A206" s="444">
        <v>163</v>
      </c>
      <c r="B206" s="443" t="s">
        <v>1885</v>
      </c>
      <c r="C206" s="443" t="s">
        <v>3763</v>
      </c>
      <c r="D206" s="446">
        <v>30430</v>
      </c>
      <c r="E206" s="446">
        <v>41897</v>
      </c>
      <c r="F206" s="443">
        <f t="shared" si="104"/>
        <v>31</v>
      </c>
      <c r="G206" s="429" t="s">
        <v>1886</v>
      </c>
      <c r="H206" s="447" t="s">
        <v>1777</v>
      </c>
      <c r="I206" s="428" t="s">
        <v>1868</v>
      </c>
      <c r="J206" s="449">
        <v>16500</v>
      </c>
      <c r="K206" s="449">
        <f t="shared" si="105"/>
        <v>1169.8499999999999</v>
      </c>
      <c r="L206" s="449">
        <f t="shared" si="116"/>
        <v>16500</v>
      </c>
      <c r="M206" s="402"/>
      <c r="N206" s="450">
        <f t="shared" si="106"/>
        <v>501.6</v>
      </c>
      <c r="O206" s="450">
        <f t="shared" si="107"/>
        <v>473.55</v>
      </c>
      <c r="P206" s="450"/>
      <c r="Q206" s="449"/>
      <c r="R206" s="451">
        <f t="shared" ref="R206:R221" si="118">M206+N206+O206+P206+Q206</f>
        <v>975.15000000000009</v>
      </c>
      <c r="S206" s="449">
        <f t="shared" si="108"/>
        <v>15524.85</v>
      </c>
      <c r="T206" s="452">
        <v>100010330028774</v>
      </c>
      <c r="U206" s="523" t="s">
        <v>3140</v>
      </c>
      <c r="V206" s="720">
        <f t="shared" si="109"/>
        <v>15524.85</v>
      </c>
      <c r="W206" s="463">
        <v>22400041939</v>
      </c>
      <c r="X206" s="455"/>
      <c r="Y206" s="428">
        <v>0</v>
      </c>
      <c r="Z206" s="456">
        <v>0</v>
      </c>
      <c r="AA206" s="402">
        <f t="shared" si="110"/>
        <v>975.15000000000009</v>
      </c>
      <c r="AB206" s="402">
        <f t="shared" si="111"/>
        <v>15524.85</v>
      </c>
      <c r="AC206" s="449"/>
      <c r="AD206" s="428"/>
      <c r="AE206" s="428"/>
      <c r="AF206" s="402">
        <f t="shared" si="112"/>
        <v>0</v>
      </c>
      <c r="AG206" s="449"/>
      <c r="AH206" s="402">
        <f t="shared" si="113"/>
        <v>0</v>
      </c>
      <c r="AI206" s="457">
        <f t="shared" si="114"/>
        <v>0</v>
      </c>
      <c r="AK206" s="990">
        <f t="shared" si="117"/>
        <v>13200</v>
      </c>
    </row>
    <row r="207" spans="1:41" ht="15" customHeight="1" x14ac:dyDescent="0.25">
      <c r="A207" s="443">
        <v>164</v>
      </c>
      <c r="B207" s="443" t="s">
        <v>1889</v>
      </c>
      <c r="C207" s="443" t="s">
        <v>3764</v>
      </c>
      <c r="D207" s="446">
        <v>28214</v>
      </c>
      <c r="E207" s="446">
        <v>41897</v>
      </c>
      <c r="F207" s="443">
        <f t="shared" si="104"/>
        <v>37</v>
      </c>
      <c r="G207" s="429" t="s">
        <v>1890</v>
      </c>
      <c r="H207" s="447" t="s">
        <v>1777</v>
      </c>
      <c r="I207" s="428" t="s">
        <v>1868</v>
      </c>
      <c r="J207" s="449">
        <v>16500</v>
      </c>
      <c r="K207" s="449">
        <f t="shared" si="105"/>
        <v>1169.8499999999999</v>
      </c>
      <c r="L207" s="449">
        <f t="shared" si="116"/>
        <v>16500</v>
      </c>
      <c r="M207" s="402"/>
      <c r="N207" s="450">
        <f t="shared" si="106"/>
        <v>501.6</v>
      </c>
      <c r="O207" s="450">
        <f t="shared" si="107"/>
        <v>473.55</v>
      </c>
      <c r="P207" s="450"/>
      <c r="Q207" s="449"/>
      <c r="R207" s="451">
        <f t="shared" si="118"/>
        <v>975.15000000000009</v>
      </c>
      <c r="S207" s="449">
        <f t="shared" si="108"/>
        <v>15524.85</v>
      </c>
      <c r="T207" s="452">
        <v>100010330028774</v>
      </c>
      <c r="U207" s="523" t="s">
        <v>3142</v>
      </c>
      <c r="V207" s="720">
        <f t="shared" si="109"/>
        <v>15524.85</v>
      </c>
      <c r="W207" s="463" t="s">
        <v>4108</v>
      </c>
      <c r="X207" s="455"/>
      <c r="Y207" s="428">
        <v>0</v>
      </c>
      <c r="Z207" s="456">
        <v>0</v>
      </c>
      <c r="AA207" s="402">
        <f t="shared" si="110"/>
        <v>975.15000000000009</v>
      </c>
      <c r="AB207" s="402">
        <f t="shared" si="111"/>
        <v>15524.85</v>
      </c>
      <c r="AC207" s="449"/>
      <c r="AD207" s="428"/>
      <c r="AE207" s="428"/>
      <c r="AF207" s="402">
        <f t="shared" si="112"/>
        <v>0</v>
      </c>
      <c r="AG207" s="449"/>
      <c r="AH207" s="402">
        <f t="shared" si="113"/>
        <v>0</v>
      </c>
      <c r="AI207" s="457">
        <f t="shared" si="114"/>
        <v>0</v>
      </c>
      <c r="AK207" s="990">
        <f t="shared" si="117"/>
        <v>13200</v>
      </c>
    </row>
    <row r="208" spans="1:41" ht="15" customHeight="1" x14ac:dyDescent="0.25">
      <c r="A208" s="444">
        <v>165</v>
      </c>
      <c r="B208" s="444" t="s">
        <v>1892</v>
      </c>
      <c r="C208" s="444" t="s">
        <v>3763</v>
      </c>
      <c r="D208" s="445">
        <v>32954</v>
      </c>
      <c r="E208" s="446">
        <v>41897</v>
      </c>
      <c r="F208" s="443">
        <f t="shared" si="104"/>
        <v>24</v>
      </c>
      <c r="G208" s="429" t="s">
        <v>1893</v>
      </c>
      <c r="H208" s="447" t="s">
        <v>1777</v>
      </c>
      <c r="I208" s="429" t="s">
        <v>3690</v>
      </c>
      <c r="J208" s="449">
        <v>16500</v>
      </c>
      <c r="K208" s="449">
        <f t="shared" si="105"/>
        <v>1169.8499999999999</v>
      </c>
      <c r="L208" s="449">
        <f t="shared" si="116"/>
        <v>16500</v>
      </c>
      <c r="M208" s="402"/>
      <c r="N208" s="450">
        <f t="shared" si="106"/>
        <v>501.6</v>
      </c>
      <c r="O208" s="450">
        <f t="shared" si="107"/>
        <v>473.55</v>
      </c>
      <c r="P208" s="450"/>
      <c r="Q208" s="449"/>
      <c r="R208" s="451">
        <f t="shared" si="118"/>
        <v>975.15000000000009</v>
      </c>
      <c r="S208" s="449">
        <f t="shared" si="108"/>
        <v>15524.85</v>
      </c>
      <c r="T208" s="452">
        <v>100010330028774</v>
      </c>
      <c r="U208" s="490" t="s">
        <v>3143</v>
      </c>
      <c r="V208" s="720">
        <f t="shared" si="109"/>
        <v>15524.85</v>
      </c>
      <c r="W208" s="454">
        <v>22500586304</v>
      </c>
      <c r="X208" s="455"/>
      <c r="Y208" s="428">
        <v>0</v>
      </c>
      <c r="Z208" s="456">
        <v>0</v>
      </c>
      <c r="AA208" s="402">
        <f t="shared" si="110"/>
        <v>975.15000000000009</v>
      </c>
      <c r="AB208" s="402">
        <f t="shared" si="111"/>
        <v>15524.85</v>
      </c>
      <c r="AC208" s="449"/>
      <c r="AD208" s="428"/>
      <c r="AE208" s="428"/>
      <c r="AF208" s="402">
        <f t="shared" si="112"/>
        <v>0</v>
      </c>
      <c r="AG208" s="449"/>
      <c r="AH208" s="402">
        <f t="shared" si="113"/>
        <v>0</v>
      </c>
      <c r="AI208" s="457">
        <f t="shared" si="114"/>
        <v>0</v>
      </c>
      <c r="AK208" s="990">
        <f t="shared" si="117"/>
        <v>13200</v>
      </c>
    </row>
    <row r="209" spans="1:41" ht="15" customHeight="1" x14ac:dyDescent="0.25">
      <c r="A209" s="443">
        <v>166</v>
      </c>
      <c r="B209" s="444" t="s">
        <v>1894</v>
      </c>
      <c r="C209" s="444" t="s">
        <v>3763</v>
      </c>
      <c r="D209" s="445">
        <v>27043</v>
      </c>
      <c r="E209" s="446">
        <v>41897</v>
      </c>
      <c r="F209" s="443">
        <f t="shared" si="104"/>
        <v>40</v>
      </c>
      <c r="G209" s="429" t="s">
        <v>1895</v>
      </c>
      <c r="H209" s="447" t="s">
        <v>1777</v>
      </c>
      <c r="I209" s="429" t="s">
        <v>1891</v>
      </c>
      <c r="J209" s="449">
        <v>16500</v>
      </c>
      <c r="K209" s="449">
        <f t="shared" si="105"/>
        <v>1169.8499999999999</v>
      </c>
      <c r="L209" s="449">
        <f t="shared" si="116"/>
        <v>16500</v>
      </c>
      <c r="M209" s="402"/>
      <c r="N209" s="450">
        <f t="shared" si="106"/>
        <v>501.6</v>
      </c>
      <c r="O209" s="450">
        <f t="shared" si="107"/>
        <v>473.55</v>
      </c>
      <c r="P209" s="450"/>
      <c r="Q209" s="449"/>
      <c r="R209" s="451">
        <f t="shared" si="118"/>
        <v>975.15000000000009</v>
      </c>
      <c r="S209" s="449">
        <f t="shared" si="108"/>
        <v>15524.85</v>
      </c>
      <c r="T209" s="452">
        <v>100010330028774</v>
      </c>
      <c r="U209" s="478" t="s">
        <v>3144</v>
      </c>
      <c r="V209" s="720">
        <f t="shared" si="109"/>
        <v>15524.85</v>
      </c>
      <c r="W209" s="454" t="s">
        <v>4109</v>
      </c>
      <c r="X209" s="455"/>
      <c r="Y209" s="428">
        <v>0</v>
      </c>
      <c r="Z209" s="456">
        <v>0</v>
      </c>
      <c r="AA209" s="402">
        <f t="shared" si="110"/>
        <v>975.15000000000009</v>
      </c>
      <c r="AB209" s="402">
        <f t="shared" si="111"/>
        <v>15524.85</v>
      </c>
      <c r="AC209" s="449"/>
      <c r="AD209" s="428"/>
      <c r="AE209" s="428"/>
      <c r="AF209" s="402">
        <f t="shared" si="112"/>
        <v>0</v>
      </c>
      <c r="AG209" s="449"/>
      <c r="AH209" s="402">
        <f t="shared" si="113"/>
        <v>0</v>
      </c>
      <c r="AI209" s="457">
        <f t="shared" si="114"/>
        <v>0</v>
      </c>
      <c r="AK209" s="990">
        <f t="shared" si="117"/>
        <v>13200</v>
      </c>
    </row>
    <row r="210" spans="1:41" ht="15" customHeight="1" x14ac:dyDescent="0.25">
      <c r="A210" s="444">
        <v>167</v>
      </c>
      <c r="B210" s="444" t="s">
        <v>1896</v>
      </c>
      <c r="C210" s="444" t="s">
        <v>3763</v>
      </c>
      <c r="D210" s="445">
        <v>33332</v>
      </c>
      <c r="E210" s="446">
        <v>41897</v>
      </c>
      <c r="F210" s="443">
        <f t="shared" si="104"/>
        <v>23</v>
      </c>
      <c r="G210" s="429" t="s">
        <v>1897</v>
      </c>
      <c r="H210" s="447" t="s">
        <v>1777</v>
      </c>
      <c r="I210" s="429" t="s">
        <v>1891</v>
      </c>
      <c r="J210" s="449">
        <v>16500</v>
      </c>
      <c r="K210" s="449">
        <f t="shared" si="105"/>
        <v>1169.8499999999999</v>
      </c>
      <c r="L210" s="449">
        <f t="shared" si="116"/>
        <v>16500</v>
      </c>
      <c r="M210" s="402"/>
      <c r="N210" s="450">
        <f t="shared" si="106"/>
        <v>501.6</v>
      </c>
      <c r="O210" s="450">
        <f t="shared" si="107"/>
        <v>473.55</v>
      </c>
      <c r="P210" s="450"/>
      <c r="Q210" s="449"/>
      <c r="R210" s="451">
        <f t="shared" si="118"/>
        <v>975.15000000000009</v>
      </c>
      <c r="S210" s="449">
        <f t="shared" si="108"/>
        <v>15524.85</v>
      </c>
      <c r="T210" s="452">
        <v>100010330028774</v>
      </c>
      <c r="U210" s="478" t="s">
        <v>3145</v>
      </c>
      <c r="V210" s="720">
        <f t="shared" si="109"/>
        <v>15524.85</v>
      </c>
      <c r="W210" s="454">
        <v>22500578244</v>
      </c>
      <c r="X210" s="455"/>
      <c r="Y210" s="428">
        <v>0</v>
      </c>
      <c r="Z210" s="456">
        <v>0</v>
      </c>
      <c r="AA210" s="402">
        <f t="shared" si="110"/>
        <v>975.15000000000009</v>
      </c>
      <c r="AB210" s="402">
        <f t="shared" si="111"/>
        <v>15524.85</v>
      </c>
      <c r="AC210" s="449"/>
      <c r="AD210" s="428"/>
      <c r="AE210" s="428"/>
      <c r="AF210" s="402">
        <f t="shared" si="112"/>
        <v>0</v>
      </c>
      <c r="AG210" s="449"/>
      <c r="AH210" s="402">
        <f t="shared" si="113"/>
        <v>0</v>
      </c>
      <c r="AI210" s="457">
        <f t="shared" si="114"/>
        <v>0</v>
      </c>
      <c r="AK210" s="990">
        <f t="shared" si="117"/>
        <v>13200</v>
      </c>
    </row>
    <row r="211" spans="1:41" ht="15" customHeight="1" x14ac:dyDescent="0.25">
      <c r="A211" s="443">
        <v>168</v>
      </c>
      <c r="B211" s="444" t="s">
        <v>1902</v>
      </c>
      <c r="C211" s="444" t="s">
        <v>3764</v>
      </c>
      <c r="D211" s="445">
        <v>28417</v>
      </c>
      <c r="E211" s="446">
        <v>41897</v>
      </c>
      <c r="F211" s="443">
        <f t="shared" si="104"/>
        <v>36</v>
      </c>
      <c r="G211" s="429" t="s">
        <v>1903</v>
      </c>
      <c r="H211" s="447" t="s">
        <v>1777</v>
      </c>
      <c r="I211" s="429" t="s">
        <v>1891</v>
      </c>
      <c r="J211" s="449">
        <v>16500</v>
      </c>
      <c r="K211" s="449">
        <f t="shared" si="105"/>
        <v>1169.8499999999999</v>
      </c>
      <c r="L211" s="449">
        <f t="shared" si="116"/>
        <v>16500</v>
      </c>
      <c r="M211" s="402"/>
      <c r="N211" s="450">
        <f t="shared" si="106"/>
        <v>501.6</v>
      </c>
      <c r="O211" s="450">
        <f t="shared" si="107"/>
        <v>473.55</v>
      </c>
      <c r="P211" s="450"/>
      <c r="Q211" s="449"/>
      <c r="R211" s="451">
        <f t="shared" si="118"/>
        <v>975.15000000000009</v>
      </c>
      <c r="S211" s="449">
        <f t="shared" si="108"/>
        <v>15524.85</v>
      </c>
      <c r="T211" s="452">
        <v>100010330028774</v>
      </c>
      <c r="U211" s="478" t="s">
        <v>3148</v>
      </c>
      <c r="V211" s="720">
        <f t="shared" si="109"/>
        <v>15524.85</v>
      </c>
      <c r="W211" s="454" t="s">
        <v>4111</v>
      </c>
      <c r="X211" s="455"/>
      <c r="Y211" s="428">
        <v>0</v>
      </c>
      <c r="Z211" s="456">
        <v>0</v>
      </c>
      <c r="AA211" s="402">
        <f t="shared" si="110"/>
        <v>975.15000000000009</v>
      </c>
      <c r="AB211" s="402">
        <f t="shared" si="111"/>
        <v>15524.85</v>
      </c>
      <c r="AC211" s="449"/>
      <c r="AD211" s="428"/>
      <c r="AE211" s="428"/>
      <c r="AF211" s="402">
        <f t="shared" si="112"/>
        <v>0</v>
      </c>
      <c r="AG211" s="449"/>
      <c r="AH211" s="402">
        <f t="shared" si="113"/>
        <v>0</v>
      </c>
      <c r="AI211" s="457">
        <f t="shared" si="114"/>
        <v>0</v>
      </c>
      <c r="AK211" s="990">
        <f t="shared" si="117"/>
        <v>13200</v>
      </c>
    </row>
    <row r="212" spans="1:41" ht="15" customHeight="1" x14ac:dyDescent="0.25">
      <c r="A212" s="444">
        <v>169</v>
      </c>
      <c r="B212" s="444" t="s">
        <v>1906</v>
      </c>
      <c r="C212" s="444" t="s">
        <v>3763</v>
      </c>
      <c r="D212" s="445">
        <v>33270</v>
      </c>
      <c r="E212" s="446">
        <v>41897</v>
      </c>
      <c r="F212" s="443">
        <f t="shared" si="104"/>
        <v>23</v>
      </c>
      <c r="G212" s="429" t="s">
        <v>1907</v>
      </c>
      <c r="H212" s="447" t="s">
        <v>1777</v>
      </c>
      <c r="I212" s="429" t="s">
        <v>1891</v>
      </c>
      <c r="J212" s="449">
        <v>16500</v>
      </c>
      <c r="K212" s="449">
        <f t="shared" si="105"/>
        <v>1169.8499999999999</v>
      </c>
      <c r="L212" s="449">
        <f t="shared" si="116"/>
        <v>16500</v>
      </c>
      <c r="M212" s="402"/>
      <c r="N212" s="450">
        <f t="shared" si="106"/>
        <v>501.6</v>
      </c>
      <c r="O212" s="450">
        <f t="shared" si="107"/>
        <v>473.55</v>
      </c>
      <c r="P212" s="450"/>
      <c r="Q212" s="449"/>
      <c r="R212" s="451">
        <f t="shared" si="118"/>
        <v>975.15000000000009</v>
      </c>
      <c r="S212" s="449">
        <f t="shared" si="108"/>
        <v>15524.85</v>
      </c>
      <c r="T212" s="452">
        <v>100010330028774</v>
      </c>
      <c r="U212" s="478" t="s">
        <v>3150</v>
      </c>
      <c r="V212" s="720">
        <f t="shared" si="109"/>
        <v>15524.85</v>
      </c>
      <c r="W212" s="454">
        <v>22500619303</v>
      </c>
      <c r="X212" s="455"/>
      <c r="Y212" s="428">
        <v>0</v>
      </c>
      <c r="Z212" s="456">
        <v>0</v>
      </c>
      <c r="AA212" s="402">
        <f t="shared" si="110"/>
        <v>975.15000000000009</v>
      </c>
      <c r="AB212" s="402">
        <f t="shared" si="111"/>
        <v>15524.85</v>
      </c>
      <c r="AC212" s="449"/>
      <c r="AD212" s="428"/>
      <c r="AE212" s="428"/>
      <c r="AF212" s="402">
        <f t="shared" si="112"/>
        <v>0</v>
      </c>
      <c r="AG212" s="449"/>
      <c r="AH212" s="402">
        <f t="shared" si="113"/>
        <v>0</v>
      </c>
      <c r="AI212" s="457">
        <f t="shared" si="114"/>
        <v>0</v>
      </c>
      <c r="AK212" s="990">
        <f t="shared" si="117"/>
        <v>13200</v>
      </c>
    </row>
    <row r="213" spans="1:41" ht="15" customHeight="1" x14ac:dyDescent="0.25">
      <c r="A213" s="443">
        <v>170</v>
      </c>
      <c r="B213" s="444" t="s">
        <v>1910</v>
      </c>
      <c r="C213" s="444" t="s">
        <v>3763</v>
      </c>
      <c r="D213" s="445">
        <v>26344</v>
      </c>
      <c r="E213" s="446">
        <v>41897</v>
      </c>
      <c r="F213" s="443">
        <f t="shared" si="104"/>
        <v>42</v>
      </c>
      <c r="G213" s="429" t="s">
        <v>1911</v>
      </c>
      <c r="H213" s="447" t="s">
        <v>1777</v>
      </c>
      <c r="I213" s="429" t="s">
        <v>1891</v>
      </c>
      <c r="J213" s="449">
        <v>16500</v>
      </c>
      <c r="K213" s="449">
        <f t="shared" si="105"/>
        <v>1169.8499999999999</v>
      </c>
      <c r="L213" s="449">
        <f t="shared" si="116"/>
        <v>16500</v>
      </c>
      <c r="M213" s="402"/>
      <c r="N213" s="450">
        <f t="shared" si="106"/>
        <v>501.6</v>
      </c>
      <c r="O213" s="450">
        <f t="shared" si="107"/>
        <v>473.55</v>
      </c>
      <c r="P213" s="450"/>
      <c r="Q213" s="449"/>
      <c r="R213" s="451">
        <f t="shared" si="118"/>
        <v>975.15000000000009</v>
      </c>
      <c r="S213" s="449">
        <f t="shared" si="108"/>
        <v>15524.85</v>
      </c>
      <c r="T213" s="452">
        <v>100010330028774</v>
      </c>
      <c r="U213" s="478" t="s">
        <v>3152</v>
      </c>
      <c r="V213" s="720">
        <f t="shared" si="109"/>
        <v>15524.85</v>
      </c>
      <c r="W213" s="454" t="s">
        <v>4112</v>
      </c>
      <c r="X213" s="455"/>
      <c r="Y213" s="428">
        <v>0</v>
      </c>
      <c r="Z213" s="456">
        <v>0</v>
      </c>
      <c r="AA213" s="402">
        <f t="shared" si="110"/>
        <v>975.15000000000009</v>
      </c>
      <c r="AB213" s="402">
        <f t="shared" si="111"/>
        <v>15524.85</v>
      </c>
      <c r="AC213" s="449"/>
      <c r="AD213" s="428"/>
      <c r="AE213" s="428"/>
      <c r="AF213" s="402">
        <f t="shared" si="112"/>
        <v>0</v>
      </c>
      <c r="AG213" s="449"/>
      <c r="AH213" s="402">
        <f t="shared" si="113"/>
        <v>0</v>
      </c>
      <c r="AI213" s="457">
        <f t="shared" si="114"/>
        <v>0</v>
      </c>
      <c r="AK213" s="990">
        <f t="shared" si="117"/>
        <v>13200</v>
      </c>
    </row>
    <row r="214" spans="1:41" ht="15" customHeight="1" x14ac:dyDescent="0.25">
      <c r="A214" s="444">
        <v>171</v>
      </c>
      <c r="B214" s="443" t="s">
        <v>1874</v>
      </c>
      <c r="C214" s="443" t="s">
        <v>3763</v>
      </c>
      <c r="D214" s="446">
        <v>27602</v>
      </c>
      <c r="E214" s="446">
        <v>41897</v>
      </c>
      <c r="F214" s="443">
        <f t="shared" si="104"/>
        <v>39</v>
      </c>
      <c r="G214" s="429" t="s">
        <v>1875</v>
      </c>
      <c r="H214" s="447" t="s">
        <v>1777</v>
      </c>
      <c r="I214" s="428" t="s">
        <v>1868</v>
      </c>
      <c r="J214" s="449">
        <v>16500</v>
      </c>
      <c r="K214" s="449">
        <f t="shared" si="105"/>
        <v>1169.8499999999999</v>
      </c>
      <c r="L214" s="449">
        <f t="shared" si="116"/>
        <v>16500</v>
      </c>
      <c r="M214" s="402"/>
      <c r="N214" s="450">
        <f t="shared" si="106"/>
        <v>501.6</v>
      </c>
      <c r="O214" s="450">
        <f t="shared" si="107"/>
        <v>473.55</v>
      </c>
      <c r="P214" s="450"/>
      <c r="Q214" s="449"/>
      <c r="R214" s="451">
        <f t="shared" si="118"/>
        <v>975.15000000000009</v>
      </c>
      <c r="S214" s="449">
        <f t="shared" si="108"/>
        <v>15524.85</v>
      </c>
      <c r="T214" s="452">
        <v>100010330028774</v>
      </c>
      <c r="U214" s="523" t="s">
        <v>3153</v>
      </c>
      <c r="V214" s="720">
        <f t="shared" si="109"/>
        <v>15524.85</v>
      </c>
      <c r="W214" s="463" t="s">
        <v>4113</v>
      </c>
      <c r="X214" s="455"/>
      <c r="Y214" s="428">
        <v>0</v>
      </c>
      <c r="Z214" s="456">
        <v>0</v>
      </c>
      <c r="AA214" s="402">
        <f t="shared" si="110"/>
        <v>975.15000000000009</v>
      </c>
      <c r="AB214" s="402">
        <f t="shared" si="111"/>
        <v>15524.85</v>
      </c>
      <c r="AC214" s="449"/>
      <c r="AD214" s="428"/>
      <c r="AE214" s="428"/>
      <c r="AF214" s="402">
        <f t="shared" si="112"/>
        <v>0</v>
      </c>
      <c r="AG214" s="449"/>
      <c r="AH214" s="402">
        <f t="shared" si="113"/>
        <v>0</v>
      </c>
      <c r="AI214" s="457"/>
      <c r="AK214" s="990">
        <f t="shared" si="117"/>
        <v>13200</v>
      </c>
    </row>
    <row r="215" spans="1:41" ht="15" customHeight="1" x14ac:dyDescent="0.25">
      <c r="A215" s="443">
        <v>172</v>
      </c>
      <c r="B215" s="443" t="s">
        <v>2978</v>
      </c>
      <c r="C215" s="443" t="s">
        <v>3763</v>
      </c>
      <c r="D215" s="446">
        <v>29538</v>
      </c>
      <c r="E215" s="446">
        <v>41897</v>
      </c>
      <c r="F215" s="443">
        <f t="shared" si="104"/>
        <v>33</v>
      </c>
      <c r="G215" s="428" t="s">
        <v>2979</v>
      </c>
      <c r="H215" s="447" t="s">
        <v>1777</v>
      </c>
      <c r="I215" s="429" t="s">
        <v>1891</v>
      </c>
      <c r="J215" s="449">
        <v>16500</v>
      </c>
      <c r="K215" s="449">
        <f t="shared" si="105"/>
        <v>1169.8499999999999</v>
      </c>
      <c r="L215" s="449">
        <f t="shared" si="116"/>
        <v>16500</v>
      </c>
      <c r="M215" s="402"/>
      <c r="N215" s="450">
        <f t="shared" si="106"/>
        <v>501.6</v>
      </c>
      <c r="O215" s="450">
        <f t="shared" si="107"/>
        <v>473.55</v>
      </c>
      <c r="P215" s="450"/>
      <c r="Q215" s="449"/>
      <c r="R215" s="451">
        <f t="shared" si="118"/>
        <v>975.15000000000009</v>
      </c>
      <c r="S215" s="449">
        <f t="shared" si="108"/>
        <v>15524.85</v>
      </c>
      <c r="T215" s="452">
        <v>100010330028774</v>
      </c>
      <c r="U215" s="453" t="s">
        <v>3154</v>
      </c>
      <c r="V215" s="720">
        <f t="shared" si="109"/>
        <v>15524.85</v>
      </c>
      <c r="W215" s="463" t="s">
        <v>4228</v>
      </c>
      <c r="X215" s="455"/>
      <c r="Y215" s="428"/>
      <c r="Z215" s="456"/>
      <c r="AA215" s="402">
        <f t="shared" si="110"/>
        <v>975.15000000000009</v>
      </c>
      <c r="AB215" s="402">
        <f t="shared" si="111"/>
        <v>15524.85</v>
      </c>
      <c r="AC215" s="449"/>
      <c r="AD215" s="428"/>
      <c r="AE215" s="428"/>
      <c r="AF215" s="402"/>
      <c r="AG215" s="449"/>
      <c r="AH215" s="402"/>
      <c r="AI215" s="457"/>
      <c r="AK215" s="990">
        <f t="shared" si="117"/>
        <v>13200</v>
      </c>
    </row>
    <row r="216" spans="1:41" ht="15" customHeight="1" x14ac:dyDescent="0.25">
      <c r="A216" s="444">
        <v>173</v>
      </c>
      <c r="B216" s="443" t="s">
        <v>2999</v>
      </c>
      <c r="C216" s="443" t="s">
        <v>3763</v>
      </c>
      <c r="D216" s="446">
        <v>32836</v>
      </c>
      <c r="E216" s="446">
        <v>41897</v>
      </c>
      <c r="F216" s="443">
        <f t="shared" si="104"/>
        <v>24</v>
      </c>
      <c r="G216" s="428" t="s">
        <v>3000</v>
      </c>
      <c r="H216" s="447" t="s">
        <v>1777</v>
      </c>
      <c r="I216" s="429" t="s">
        <v>1891</v>
      </c>
      <c r="J216" s="449">
        <v>16500</v>
      </c>
      <c r="K216" s="449">
        <f t="shared" si="105"/>
        <v>1169.8499999999999</v>
      </c>
      <c r="L216" s="449">
        <f t="shared" si="116"/>
        <v>16500</v>
      </c>
      <c r="M216" s="402"/>
      <c r="N216" s="450">
        <f t="shared" si="106"/>
        <v>501.6</v>
      </c>
      <c r="O216" s="450">
        <f t="shared" si="107"/>
        <v>473.55</v>
      </c>
      <c r="P216" s="450"/>
      <c r="Q216" s="449"/>
      <c r="R216" s="451">
        <f t="shared" si="118"/>
        <v>975.15000000000009</v>
      </c>
      <c r="S216" s="449">
        <f t="shared" si="108"/>
        <v>15524.85</v>
      </c>
      <c r="T216" s="452">
        <v>100010330028774</v>
      </c>
      <c r="U216" s="453" t="s">
        <v>3600</v>
      </c>
      <c r="V216" s="720">
        <f t="shared" si="109"/>
        <v>15524.85</v>
      </c>
      <c r="W216" s="463" t="s">
        <v>4229</v>
      </c>
      <c r="X216" s="455"/>
      <c r="Y216" s="428"/>
      <c r="Z216" s="456"/>
      <c r="AA216" s="402">
        <f t="shared" si="110"/>
        <v>975.15000000000009</v>
      </c>
      <c r="AB216" s="402">
        <f t="shared" si="111"/>
        <v>15524.85</v>
      </c>
      <c r="AC216" s="449"/>
      <c r="AD216" s="428"/>
      <c r="AE216" s="428"/>
      <c r="AF216" s="402"/>
      <c r="AG216" s="449"/>
      <c r="AH216" s="402"/>
      <c r="AI216" s="457"/>
      <c r="AK216" s="990">
        <f t="shared" si="117"/>
        <v>13200</v>
      </c>
    </row>
    <row r="217" spans="1:41" ht="15" customHeight="1" x14ac:dyDescent="0.25">
      <c r="A217" s="443">
        <v>174</v>
      </c>
      <c r="B217" s="443" t="s">
        <v>2780</v>
      </c>
      <c r="C217" s="443" t="s">
        <v>3763</v>
      </c>
      <c r="D217" s="446">
        <v>31090</v>
      </c>
      <c r="E217" s="446">
        <v>41897</v>
      </c>
      <c r="F217" s="443">
        <f t="shared" si="104"/>
        <v>29</v>
      </c>
      <c r="G217" s="428" t="s">
        <v>2781</v>
      </c>
      <c r="H217" s="447" t="s">
        <v>1777</v>
      </c>
      <c r="I217" s="429" t="s">
        <v>1891</v>
      </c>
      <c r="J217" s="449">
        <v>16500</v>
      </c>
      <c r="K217" s="449">
        <f t="shared" si="105"/>
        <v>1169.8499999999999</v>
      </c>
      <c r="L217" s="449">
        <f t="shared" si="116"/>
        <v>16500</v>
      </c>
      <c r="M217" s="402"/>
      <c r="N217" s="450">
        <f t="shared" si="106"/>
        <v>501.6</v>
      </c>
      <c r="O217" s="450">
        <f t="shared" si="107"/>
        <v>473.55</v>
      </c>
      <c r="P217" s="450"/>
      <c r="Q217" s="449"/>
      <c r="R217" s="451">
        <f t="shared" si="118"/>
        <v>975.15000000000009</v>
      </c>
      <c r="S217" s="449">
        <f t="shared" si="108"/>
        <v>15524.85</v>
      </c>
      <c r="T217" s="452">
        <v>100010330028774</v>
      </c>
      <c r="U217" s="485" t="s">
        <v>3541</v>
      </c>
      <c r="V217" s="720">
        <f t="shared" si="109"/>
        <v>15524.85</v>
      </c>
      <c r="W217" s="463" t="s">
        <v>4139</v>
      </c>
      <c r="X217" s="455"/>
      <c r="Y217" s="428">
        <v>0</v>
      </c>
      <c r="Z217" s="456">
        <v>0</v>
      </c>
      <c r="AA217" s="402">
        <f>N217+O217+P217</f>
        <v>975.15000000000009</v>
      </c>
      <c r="AB217" s="402">
        <f>J217-AA217</f>
        <v>15524.85</v>
      </c>
      <c r="AC217" s="449"/>
      <c r="AD217" s="428"/>
      <c r="AE217" s="428"/>
      <c r="AF217" s="402">
        <f>AD217*15%</f>
        <v>0</v>
      </c>
      <c r="AG217" s="449"/>
      <c r="AH217" s="402">
        <f>AF217+AG217</f>
        <v>0</v>
      </c>
      <c r="AI217" s="457">
        <f>AH902-M902</f>
        <v>0</v>
      </c>
      <c r="AK217" s="990">
        <f t="shared" si="117"/>
        <v>13200</v>
      </c>
    </row>
    <row r="218" spans="1:41" ht="15" customHeight="1" x14ac:dyDescent="0.25">
      <c r="A218" s="444">
        <v>175</v>
      </c>
      <c r="B218" s="443" t="s">
        <v>3754</v>
      </c>
      <c r="C218" s="443" t="s">
        <v>3763</v>
      </c>
      <c r="D218" s="446">
        <v>33432</v>
      </c>
      <c r="E218" s="446">
        <v>41897</v>
      </c>
      <c r="F218" s="443">
        <f t="shared" si="104"/>
        <v>23</v>
      </c>
      <c r="G218" s="428" t="s">
        <v>3755</v>
      </c>
      <c r="H218" s="447" t="s">
        <v>1777</v>
      </c>
      <c r="I218" s="429" t="s">
        <v>1891</v>
      </c>
      <c r="J218" s="449">
        <v>16500</v>
      </c>
      <c r="K218" s="449">
        <f t="shared" si="105"/>
        <v>1169.8499999999999</v>
      </c>
      <c r="L218" s="449">
        <f t="shared" si="116"/>
        <v>16500</v>
      </c>
      <c r="M218" s="402"/>
      <c r="N218" s="450">
        <f t="shared" si="106"/>
        <v>501.6</v>
      </c>
      <c r="O218" s="450">
        <f t="shared" si="107"/>
        <v>473.55</v>
      </c>
      <c r="P218" s="450"/>
      <c r="Q218" s="449"/>
      <c r="R218" s="451">
        <f t="shared" si="118"/>
        <v>975.15000000000009</v>
      </c>
      <c r="S218" s="449">
        <f t="shared" si="108"/>
        <v>15524.85</v>
      </c>
      <c r="T218" s="452">
        <v>100010330028774</v>
      </c>
      <c r="U218" s="606">
        <v>200010330752060</v>
      </c>
      <c r="V218" s="720">
        <f t="shared" si="109"/>
        <v>15524.85</v>
      </c>
      <c r="W218" s="607" t="s">
        <v>4230</v>
      </c>
      <c r="X218" s="455"/>
      <c r="Y218" s="428"/>
      <c r="Z218" s="456"/>
      <c r="AA218" s="402">
        <f>N218+O218+P218</f>
        <v>975.15000000000009</v>
      </c>
      <c r="AB218" s="402">
        <f>J218-AA218</f>
        <v>15524.85</v>
      </c>
      <c r="AC218" s="449"/>
      <c r="AD218" s="428"/>
      <c r="AE218" s="428"/>
      <c r="AF218" s="402"/>
      <c r="AG218" s="449"/>
      <c r="AH218" s="402"/>
      <c r="AI218" s="457"/>
      <c r="AK218" s="990">
        <f t="shared" si="117"/>
        <v>13200</v>
      </c>
    </row>
    <row r="219" spans="1:41" ht="15" customHeight="1" x14ac:dyDescent="0.25">
      <c r="A219" s="443">
        <v>176</v>
      </c>
      <c r="B219" s="443" t="s">
        <v>1652</v>
      </c>
      <c r="C219" s="443" t="s">
        <v>3763</v>
      </c>
      <c r="D219" s="446">
        <v>34013</v>
      </c>
      <c r="E219" s="446">
        <v>41897</v>
      </c>
      <c r="F219" s="443">
        <f t="shared" si="104"/>
        <v>21</v>
      </c>
      <c r="G219" s="428" t="s">
        <v>1653</v>
      </c>
      <c r="H219" s="447" t="s">
        <v>1777</v>
      </c>
      <c r="I219" s="429" t="s">
        <v>1891</v>
      </c>
      <c r="J219" s="449">
        <v>16500</v>
      </c>
      <c r="K219" s="449">
        <f t="shared" si="105"/>
        <v>1169.8499999999999</v>
      </c>
      <c r="L219" s="449">
        <f t="shared" si="116"/>
        <v>16500</v>
      </c>
      <c r="M219" s="402"/>
      <c r="N219" s="450">
        <f t="shared" si="106"/>
        <v>501.6</v>
      </c>
      <c r="O219" s="450">
        <f t="shared" si="107"/>
        <v>473.55</v>
      </c>
      <c r="P219" s="450"/>
      <c r="Q219" s="449"/>
      <c r="R219" s="451">
        <f t="shared" si="118"/>
        <v>975.15000000000009</v>
      </c>
      <c r="S219" s="449">
        <f t="shared" si="108"/>
        <v>15524.85</v>
      </c>
      <c r="T219" s="452">
        <v>100010330028774</v>
      </c>
      <c r="U219" s="523" t="s">
        <v>3040</v>
      </c>
      <c r="V219" s="720">
        <f t="shared" si="109"/>
        <v>15524.85</v>
      </c>
      <c r="W219" s="463">
        <v>22301524702</v>
      </c>
      <c r="X219" s="455"/>
      <c r="Y219" s="428">
        <v>0</v>
      </c>
      <c r="Z219" s="456">
        <v>0</v>
      </c>
      <c r="AA219" s="402">
        <f>N219+O219+P219</f>
        <v>975.15000000000009</v>
      </c>
      <c r="AB219" s="402">
        <f>J219-AA219</f>
        <v>15524.85</v>
      </c>
      <c r="AC219" s="449"/>
      <c r="AD219" s="428"/>
      <c r="AE219" s="428"/>
      <c r="AF219" s="402">
        <f>AD219*15%</f>
        <v>0</v>
      </c>
      <c r="AG219" s="449"/>
      <c r="AH219" s="402">
        <f>AF219+AG219</f>
        <v>0</v>
      </c>
      <c r="AI219" s="457">
        <f>AH219-M219</f>
        <v>0</v>
      </c>
      <c r="AK219" s="990">
        <f t="shared" si="117"/>
        <v>13200</v>
      </c>
    </row>
    <row r="220" spans="1:41" ht="15" customHeight="1" x14ac:dyDescent="0.25">
      <c r="A220" s="444">
        <v>177</v>
      </c>
      <c r="B220" s="443" t="s">
        <v>2038</v>
      </c>
      <c r="C220" s="443" t="s">
        <v>3764</v>
      </c>
      <c r="D220" s="446">
        <v>33365</v>
      </c>
      <c r="E220" s="446">
        <v>41897</v>
      </c>
      <c r="F220" s="443">
        <f t="shared" si="104"/>
        <v>23</v>
      </c>
      <c r="G220" s="428" t="s">
        <v>2039</v>
      </c>
      <c r="H220" s="447" t="s">
        <v>1777</v>
      </c>
      <c r="I220" s="429" t="s">
        <v>1891</v>
      </c>
      <c r="J220" s="449">
        <f>15000*1.1</f>
        <v>16500</v>
      </c>
      <c r="K220" s="449">
        <f t="shared" si="105"/>
        <v>1169.8499999999999</v>
      </c>
      <c r="L220" s="449">
        <f t="shared" si="116"/>
        <v>16500</v>
      </c>
      <c r="M220" s="402"/>
      <c r="N220" s="450">
        <f t="shared" si="106"/>
        <v>501.6</v>
      </c>
      <c r="O220" s="450">
        <f t="shared" si="107"/>
        <v>473.55</v>
      </c>
      <c r="P220" s="450"/>
      <c r="Q220" s="449"/>
      <c r="R220" s="451">
        <f t="shared" si="118"/>
        <v>975.15000000000009</v>
      </c>
      <c r="S220" s="449">
        <f t="shared" si="108"/>
        <v>15524.85</v>
      </c>
      <c r="T220" s="452">
        <v>100010330028774</v>
      </c>
      <c r="U220" s="485" t="s">
        <v>3209</v>
      </c>
      <c r="V220" s="720">
        <f t="shared" si="109"/>
        <v>15524.85</v>
      </c>
      <c r="W220" s="463">
        <v>40221099639</v>
      </c>
      <c r="X220" s="455"/>
      <c r="Y220" s="428">
        <v>0</v>
      </c>
      <c r="Z220" s="456">
        <v>0</v>
      </c>
      <c r="AA220" s="402">
        <f>N220+O220+P220</f>
        <v>975.15000000000009</v>
      </c>
      <c r="AB220" s="402">
        <f>J220-AA220</f>
        <v>15524.85</v>
      </c>
      <c r="AC220" s="449"/>
      <c r="AD220" s="428"/>
      <c r="AE220" s="428"/>
      <c r="AF220" s="402">
        <f>AD220*15%</f>
        <v>0</v>
      </c>
      <c r="AG220" s="449"/>
      <c r="AH220" s="402">
        <f>AF220+AG220</f>
        <v>0</v>
      </c>
      <c r="AI220" s="457" t="e">
        <f>#REF!-#REF!</f>
        <v>#REF!</v>
      </c>
      <c r="AK220" s="990">
        <f t="shared" si="117"/>
        <v>13200</v>
      </c>
    </row>
    <row r="221" spans="1:41" ht="15" customHeight="1" x14ac:dyDescent="0.25">
      <c r="A221" s="443">
        <v>178</v>
      </c>
      <c r="B221" s="443" t="s">
        <v>4368</v>
      </c>
      <c r="C221" s="443" t="s">
        <v>3763</v>
      </c>
      <c r="D221" s="446"/>
      <c r="E221" s="446"/>
      <c r="F221" s="443"/>
      <c r="G221" s="428" t="s">
        <v>4369</v>
      </c>
      <c r="H221" s="447" t="s">
        <v>1777</v>
      </c>
      <c r="I221" s="429" t="s">
        <v>1891</v>
      </c>
      <c r="J221" s="449">
        <v>16500</v>
      </c>
      <c r="K221" s="449">
        <f t="shared" si="105"/>
        <v>1169.8499999999999</v>
      </c>
      <c r="L221" s="449">
        <f t="shared" si="116"/>
        <v>16500</v>
      </c>
      <c r="M221" s="402"/>
      <c r="N221" s="450">
        <f t="shared" si="106"/>
        <v>501.6</v>
      </c>
      <c r="O221" s="450">
        <f t="shared" si="107"/>
        <v>473.55</v>
      </c>
      <c r="P221" s="450"/>
      <c r="Q221" s="449"/>
      <c r="R221" s="451">
        <f t="shared" si="118"/>
        <v>975.15000000000009</v>
      </c>
      <c r="S221" s="449">
        <f t="shared" si="108"/>
        <v>15524.85</v>
      </c>
      <c r="T221" s="452">
        <v>100010330028774</v>
      </c>
      <c r="U221" s="499" t="s">
        <v>4371</v>
      </c>
      <c r="V221" s="720">
        <f t="shared" si="109"/>
        <v>15524.85</v>
      </c>
      <c r="W221" s="463" t="s">
        <v>4370</v>
      </c>
      <c r="X221" s="455"/>
      <c r="Y221" s="428"/>
      <c r="Z221" s="456"/>
      <c r="AA221" s="402"/>
      <c r="AB221" s="402"/>
      <c r="AC221" s="449"/>
      <c r="AD221" s="428"/>
      <c r="AE221" s="428"/>
      <c r="AF221" s="402"/>
      <c r="AG221" s="449"/>
      <c r="AH221" s="402"/>
      <c r="AI221" s="457"/>
      <c r="AK221" s="990">
        <f t="shared" si="117"/>
        <v>13200</v>
      </c>
    </row>
    <row r="222" spans="1:41" s="459" customFormat="1" ht="15" customHeight="1" x14ac:dyDescent="0.25">
      <c r="A222" s="444">
        <v>179</v>
      </c>
      <c r="B222" s="443" t="s">
        <v>1683</v>
      </c>
      <c r="C222" s="443" t="s">
        <v>3763</v>
      </c>
      <c r="D222" s="446">
        <v>26319</v>
      </c>
      <c r="E222" s="446">
        <v>41897</v>
      </c>
      <c r="F222" s="443">
        <f t="shared" ref="F222:F235" si="119">DATEDIF(D222,E222,"Y")</f>
        <v>42</v>
      </c>
      <c r="G222" s="429" t="s">
        <v>1684</v>
      </c>
      <c r="H222" s="447" t="s">
        <v>1777</v>
      </c>
      <c r="I222" s="429" t="s">
        <v>1891</v>
      </c>
      <c r="J222" s="402">
        <v>22000</v>
      </c>
      <c r="K222" s="449">
        <f t="shared" si="105"/>
        <v>1559.8</v>
      </c>
      <c r="L222" s="449">
        <f t="shared" si="116"/>
        <v>22000</v>
      </c>
      <c r="M222" s="402"/>
      <c r="N222" s="450">
        <f t="shared" si="106"/>
        <v>668.8</v>
      </c>
      <c r="O222" s="450">
        <f t="shared" si="107"/>
        <v>631.4</v>
      </c>
      <c r="P222" s="450"/>
      <c r="Q222" s="481"/>
      <c r="R222" s="451">
        <f>M222+N222+O222+P222</f>
        <v>1300.1999999999998</v>
      </c>
      <c r="S222" s="449">
        <f t="shared" si="108"/>
        <v>20699.8</v>
      </c>
      <c r="T222" s="452">
        <v>100010330028774</v>
      </c>
      <c r="U222" s="474">
        <v>200010330642853</v>
      </c>
      <c r="V222" s="720">
        <f t="shared" si="109"/>
        <v>20699.8</v>
      </c>
      <c r="W222" s="463" t="s">
        <v>4076</v>
      </c>
      <c r="X222" s="455"/>
      <c r="Y222" s="428">
        <v>0</v>
      </c>
      <c r="Z222" s="456">
        <v>0</v>
      </c>
      <c r="AA222" s="402">
        <f t="shared" ref="AA222:AA230" si="120">N222+O222+P222</f>
        <v>1300.1999999999998</v>
      </c>
      <c r="AB222" s="402">
        <f t="shared" ref="AB222:AB230" si="121">J222-AA222</f>
        <v>20699.8</v>
      </c>
      <c r="AC222" s="449"/>
      <c r="AD222" s="428"/>
      <c r="AE222" s="428"/>
      <c r="AF222" s="402">
        <f t="shared" ref="AF222:AF230" si="122">AD222*15%</f>
        <v>0</v>
      </c>
      <c r="AG222" s="449"/>
      <c r="AH222" s="402">
        <f t="shared" ref="AH222:AH230" si="123">AF222+AG222</f>
        <v>0</v>
      </c>
      <c r="AI222" s="457">
        <f>AH222-M222</f>
        <v>0</v>
      </c>
      <c r="AK222" s="990">
        <f>+J222*60%</f>
        <v>13200</v>
      </c>
      <c r="AL222" s="538"/>
      <c r="AM222" s="538"/>
      <c r="AN222" s="538"/>
      <c r="AO222" s="538"/>
    </row>
    <row r="223" spans="1:41" ht="15" customHeight="1" x14ac:dyDescent="0.25">
      <c r="A223" s="443">
        <v>180</v>
      </c>
      <c r="B223" s="443" t="s">
        <v>2203</v>
      </c>
      <c r="C223" s="609" t="s">
        <v>3764</v>
      </c>
      <c r="D223" s="610">
        <v>31951</v>
      </c>
      <c r="E223" s="446">
        <v>41897</v>
      </c>
      <c r="F223" s="443">
        <f t="shared" si="119"/>
        <v>27</v>
      </c>
      <c r="G223" s="466" t="s">
        <v>2204</v>
      </c>
      <c r="H223" s="447" t="s">
        <v>1777</v>
      </c>
      <c r="I223" s="429" t="s">
        <v>1891</v>
      </c>
      <c r="J223" s="449">
        <v>16500</v>
      </c>
      <c r="K223" s="449">
        <f t="shared" si="105"/>
        <v>1169.8499999999999</v>
      </c>
      <c r="L223" s="449">
        <f t="shared" si="116"/>
        <v>16500</v>
      </c>
      <c r="M223" s="402">
        <v>0</v>
      </c>
      <c r="N223" s="450">
        <f t="shared" si="106"/>
        <v>501.6</v>
      </c>
      <c r="O223" s="450">
        <f t="shared" si="107"/>
        <v>473.55</v>
      </c>
      <c r="P223" s="450">
        <v>1689.78</v>
      </c>
      <c r="Q223" s="449"/>
      <c r="R223" s="451">
        <f>M223+N223+O223+P223+Q223</f>
        <v>2664.9300000000003</v>
      </c>
      <c r="S223" s="449">
        <f t="shared" si="108"/>
        <v>13835.07</v>
      </c>
      <c r="T223" s="452">
        <v>100010330028774</v>
      </c>
      <c r="U223" s="485" t="s">
        <v>3465</v>
      </c>
      <c r="V223" s="720">
        <f t="shared" si="109"/>
        <v>13835.07</v>
      </c>
      <c r="W223" s="463">
        <v>22300593393</v>
      </c>
      <c r="X223" s="455"/>
      <c r="Y223" s="428">
        <v>0</v>
      </c>
      <c r="Z223" s="456">
        <v>0</v>
      </c>
      <c r="AA223" s="402">
        <f t="shared" si="120"/>
        <v>2664.9300000000003</v>
      </c>
      <c r="AB223" s="402">
        <f t="shared" si="121"/>
        <v>13835.07</v>
      </c>
      <c r="AC223" s="449"/>
      <c r="AD223" s="428"/>
      <c r="AE223" s="428"/>
      <c r="AF223" s="402">
        <f t="shared" si="122"/>
        <v>0</v>
      </c>
      <c r="AG223" s="449"/>
      <c r="AH223" s="402">
        <f t="shared" si="123"/>
        <v>0</v>
      </c>
      <c r="AI223" s="457" t="e">
        <f>#REF!-#REF!</f>
        <v>#REF!</v>
      </c>
      <c r="AK223" s="990">
        <f t="shared" si="117"/>
        <v>13200</v>
      </c>
    </row>
    <row r="224" spans="1:41" ht="15" customHeight="1" x14ac:dyDescent="0.25">
      <c r="A224" s="444">
        <v>181</v>
      </c>
      <c r="B224" s="443" t="s">
        <v>1775</v>
      </c>
      <c r="C224" s="443" t="s">
        <v>3764</v>
      </c>
      <c r="D224" s="446">
        <v>34236</v>
      </c>
      <c r="E224" s="446">
        <v>41897</v>
      </c>
      <c r="F224" s="443">
        <f t="shared" si="119"/>
        <v>20</v>
      </c>
      <c r="G224" s="429" t="s">
        <v>1776</v>
      </c>
      <c r="H224" s="447" t="s">
        <v>1777</v>
      </c>
      <c r="I224" s="429" t="s">
        <v>1891</v>
      </c>
      <c r="J224" s="449">
        <f>15000*1.1</f>
        <v>16500</v>
      </c>
      <c r="K224" s="449">
        <f t="shared" si="105"/>
        <v>1169.8499999999999</v>
      </c>
      <c r="L224" s="449">
        <f t="shared" si="116"/>
        <v>16500</v>
      </c>
      <c r="M224" s="402"/>
      <c r="N224" s="450">
        <f t="shared" si="106"/>
        <v>501.6</v>
      </c>
      <c r="O224" s="450">
        <f t="shared" si="107"/>
        <v>473.55</v>
      </c>
      <c r="P224" s="450"/>
      <c r="Q224" s="449"/>
      <c r="R224" s="451">
        <f>M224+N224+O224+P224</f>
        <v>975.15000000000009</v>
      </c>
      <c r="S224" s="449">
        <f t="shared" si="108"/>
        <v>15524.85</v>
      </c>
      <c r="T224" s="452">
        <v>100010330028774</v>
      </c>
      <c r="U224" s="523" t="s">
        <v>3098</v>
      </c>
      <c r="V224" s="720">
        <f t="shared" si="109"/>
        <v>15524.85</v>
      </c>
      <c r="W224" s="463">
        <v>40222668267</v>
      </c>
      <c r="X224" s="455"/>
      <c r="Y224" s="428">
        <v>0</v>
      </c>
      <c r="Z224" s="456">
        <v>0</v>
      </c>
      <c r="AA224" s="402">
        <f t="shared" si="120"/>
        <v>975.15000000000009</v>
      </c>
      <c r="AB224" s="402">
        <f t="shared" si="121"/>
        <v>15524.85</v>
      </c>
      <c r="AC224" s="449"/>
      <c r="AD224" s="428"/>
      <c r="AE224" s="428"/>
      <c r="AF224" s="402">
        <f t="shared" si="122"/>
        <v>0</v>
      </c>
      <c r="AG224" s="449"/>
      <c r="AH224" s="402">
        <f t="shared" si="123"/>
        <v>0</v>
      </c>
      <c r="AI224" s="457">
        <f>AH224-M224</f>
        <v>0</v>
      </c>
      <c r="AK224" s="990">
        <f t="shared" si="117"/>
        <v>13200</v>
      </c>
    </row>
    <row r="225" spans="1:41" ht="15" customHeight="1" x14ac:dyDescent="0.25">
      <c r="A225" s="443">
        <v>182</v>
      </c>
      <c r="B225" s="444" t="s">
        <v>1753</v>
      </c>
      <c r="C225" s="444" t="s">
        <v>3764</v>
      </c>
      <c r="D225" s="445">
        <v>32845</v>
      </c>
      <c r="E225" s="446">
        <v>41897</v>
      </c>
      <c r="F225" s="443">
        <f t="shared" si="119"/>
        <v>24</v>
      </c>
      <c r="G225" s="429" t="s">
        <v>1754</v>
      </c>
      <c r="H225" s="447" t="s">
        <v>1777</v>
      </c>
      <c r="I225" s="429" t="s">
        <v>1891</v>
      </c>
      <c r="J225" s="449">
        <f>15000*1.1</f>
        <v>16500</v>
      </c>
      <c r="K225" s="449">
        <f t="shared" si="105"/>
        <v>1169.8499999999999</v>
      </c>
      <c r="L225" s="449">
        <f t="shared" si="116"/>
        <v>16500</v>
      </c>
      <c r="M225" s="402"/>
      <c r="N225" s="450">
        <f t="shared" si="106"/>
        <v>501.6</v>
      </c>
      <c r="O225" s="450">
        <f t="shared" si="107"/>
        <v>473.55</v>
      </c>
      <c r="P225" s="450"/>
      <c r="Q225" s="449"/>
      <c r="R225" s="451">
        <f>M225+N225+O225+P225</f>
        <v>975.15000000000009</v>
      </c>
      <c r="S225" s="449">
        <f t="shared" si="108"/>
        <v>15524.85</v>
      </c>
      <c r="T225" s="452">
        <v>100010330028774</v>
      </c>
      <c r="U225" s="523" t="s">
        <v>3087</v>
      </c>
      <c r="V225" s="720">
        <f t="shared" si="109"/>
        <v>15524.85</v>
      </c>
      <c r="W225" s="454">
        <v>22500537109</v>
      </c>
      <c r="X225" s="455"/>
      <c r="Y225" s="428">
        <v>0</v>
      </c>
      <c r="Z225" s="456">
        <v>0</v>
      </c>
      <c r="AA225" s="402">
        <f t="shared" si="120"/>
        <v>975.15000000000009</v>
      </c>
      <c r="AB225" s="402">
        <f t="shared" si="121"/>
        <v>15524.85</v>
      </c>
      <c r="AC225" s="449"/>
      <c r="AD225" s="428"/>
      <c r="AE225" s="428"/>
      <c r="AF225" s="402">
        <f t="shared" si="122"/>
        <v>0</v>
      </c>
      <c r="AG225" s="449"/>
      <c r="AH225" s="402">
        <f t="shared" si="123"/>
        <v>0</v>
      </c>
      <c r="AI225" s="457">
        <f>AH225-M225</f>
        <v>0</v>
      </c>
      <c r="AK225" s="990">
        <f t="shared" si="117"/>
        <v>13200</v>
      </c>
    </row>
    <row r="226" spans="1:41" ht="15" customHeight="1" x14ac:dyDescent="0.25">
      <c r="A226" s="444">
        <v>183</v>
      </c>
      <c r="B226" s="444" t="s">
        <v>1747</v>
      </c>
      <c r="C226" s="444" t="s">
        <v>3763</v>
      </c>
      <c r="D226" s="445">
        <v>33296</v>
      </c>
      <c r="E226" s="446">
        <v>41897</v>
      </c>
      <c r="F226" s="443">
        <f t="shared" si="119"/>
        <v>23</v>
      </c>
      <c r="G226" s="429" t="s">
        <v>1748</v>
      </c>
      <c r="H226" s="447" t="s">
        <v>1777</v>
      </c>
      <c r="I226" s="429" t="s">
        <v>1891</v>
      </c>
      <c r="J226" s="449">
        <f>15000*1.1</f>
        <v>16500</v>
      </c>
      <c r="K226" s="449">
        <f t="shared" si="105"/>
        <v>1169.8499999999999</v>
      </c>
      <c r="L226" s="449">
        <f t="shared" si="116"/>
        <v>16500</v>
      </c>
      <c r="M226" s="402"/>
      <c r="N226" s="450">
        <f t="shared" si="106"/>
        <v>501.6</v>
      </c>
      <c r="O226" s="450">
        <f t="shared" si="107"/>
        <v>473.55</v>
      </c>
      <c r="P226" s="450"/>
      <c r="Q226" s="449"/>
      <c r="R226" s="451">
        <f>M226+N226+O226+P226</f>
        <v>975.15000000000009</v>
      </c>
      <c r="S226" s="449">
        <f t="shared" si="108"/>
        <v>15524.85</v>
      </c>
      <c r="T226" s="452">
        <v>100010330028774</v>
      </c>
      <c r="U226" s="523" t="s">
        <v>3086</v>
      </c>
      <c r="V226" s="720">
        <f t="shared" si="109"/>
        <v>15524.85</v>
      </c>
      <c r="W226" s="454">
        <v>40221242601</v>
      </c>
      <c r="X226" s="455"/>
      <c r="Y226" s="428">
        <v>0</v>
      </c>
      <c r="Z226" s="456">
        <v>0</v>
      </c>
      <c r="AA226" s="402">
        <f t="shared" si="120"/>
        <v>975.15000000000009</v>
      </c>
      <c r="AB226" s="402">
        <f t="shared" si="121"/>
        <v>15524.85</v>
      </c>
      <c r="AC226" s="449"/>
      <c r="AD226" s="428"/>
      <c r="AE226" s="428"/>
      <c r="AF226" s="402">
        <f t="shared" si="122"/>
        <v>0</v>
      </c>
      <c r="AG226" s="449"/>
      <c r="AH226" s="402">
        <f t="shared" si="123"/>
        <v>0</v>
      </c>
      <c r="AI226" s="457">
        <f>AH226-M226</f>
        <v>0</v>
      </c>
      <c r="AK226" s="990">
        <f t="shared" si="117"/>
        <v>13200</v>
      </c>
    </row>
    <row r="227" spans="1:41" ht="15" customHeight="1" x14ac:dyDescent="0.25">
      <c r="A227" s="443">
        <v>184</v>
      </c>
      <c r="B227" s="444" t="s">
        <v>1749</v>
      </c>
      <c r="C227" s="444" t="s">
        <v>3763</v>
      </c>
      <c r="D227" s="445">
        <v>29838</v>
      </c>
      <c r="E227" s="446">
        <v>41897</v>
      </c>
      <c r="F227" s="443">
        <f t="shared" si="119"/>
        <v>33</v>
      </c>
      <c r="G227" s="429" t="s">
        <v>1750</v>
      </c>
      <c r="H227" s="447" t="s">
        <v>1777</v>
      </c>
      <c r="I227" s="429" t="s">
        <v>1891</v>
      </c>
      <c r="J227" s="449">
        <f>15000*1.1</f>
        <v>16500</v>
      </c>
      <c r="K227" s="449">
        <f t="shared" si="105"/>
        <v>1169.8499999999999</v>
      </c>
      <c r="L227" s="449">
        <f t="shared" si="116"/>
        <v>16500</v>
      </c>
      <c r="M227" s="402"/>
      <c r="N227" s="450">
        <f t="shared" si="106"/>
        <v>501.6</v>
      </c>
      <c r="O227" s="450">
        <f t="shared" si="107"/>
        <v>473.55</v>
      </c>
      <c r="P227" s="450"/>
      <c r="Q227" s="449"/>
      <c r="R227" s="451">
        <f>M227+N227+O227+P227</f>
        <v>975.15000000000009</v>
      </c>
      <c r="S227" s="449">
        <f t="shared" si="108"/>
        <v>15524.85</v>
      </c>
      <c r="T227" s="452">
        <v>100010330028774</v>
      </c>
      <c r="U227" s="474">
        <v>200010330646396</v>
      </c>
      <c r="V227" s="720">
        <f t="shared" si="109"/>
        <v>15524.85</v>
      </c>
      <c r="W227" s="454" t="s">
        <v>4074</v>
      </c>
      <c r="X227" s="455"/>
      <c r="Y227" s="428">
        <v>0</v>
      </c>
      <c r="Z227" s="456">
        <v>0</v>
      </c>
      <c r="AA227" s="402">
        <f t="shared" si="120"/>
        <v>975.15000000000009</v>
      </c>
      <c r="AB227" s="402">
        <f t="shared" si="121"/>
        <v>15524.85</v>
      </c>
      <c r="AC227" s="449"/>
      <c r="AD227" s="428"/>
      <c r="AE227" s="428"/>
      <c r="AF227" s="402">
        <f t="shared" si="122"/>
        <v>0</v>
      </c>
      <c r="AG227" s="449"/>
      <c r="AH227" s="402">
        <f t="shared" si="123"/>
        <v>0</v>
      </c>
      <c r="AI227" s="457">
        <f>AH227-M227</f>
        <v>0</v>
      </c>
      <c r="AK227" s="990">
        <f t="shared" si="117"/>
        <v>13200</v>
      </c>
    </row>
    <row r="228" spans="1:41" ht="15" customHeight="1" x14ac:dyDescent="0.25">
      <c r="A228" s="444">
        <v>185</v>
      </c>
      <c r="B228" s="443" t="s">
        <v>1912</v>
      </c>
      <c r="C228" s="443" t="s">
        <v>3764</v>
      </c>
      <c r="D228" s="446">
        <v>31494</v>
      </c>
      <c r="E228" s="446">
        <v>41897</v>
      </c>
      <c r="F228" s="443">
        <f t="shared" si="119"/>
        <v>28</v>
      </c>
      <c r="G228" s="428" t="s">
        <v>1913</v>
      </c>
      <c r="H228" s="447" t="s">
        <v>1777</v>
      </c>
      <c r="I228" s="429" t="s">
        <v>1891</v>
      </c>
      <c r="J228" s="449">
        <v>16500</v>
      </c>
      <c r="K228" s="449">
        <f t="shared" si="105"/>
        <v>1169.8499999999999</v>
      </c>
      <c r="L228" s="449">
        <f t="shared" si="116"/>
        <v>16500</v>
      </c>
      <c r="M228" s="402"/>
      <c r="N228" s="450">
        <f t="shared" si="106"/>
        <v>501.6</v>
      </c>
      <c r="O228" s="450">
        <f t="shared" si="107"/>
        <v>473.55</v>
      </c>
      <c r="P228" s="450"/>
      <c r="Q228" s="449"/>
      <c r="R228" s="451">
        <f>M228+N228+O228+P228+Q228</f>
        <v>975.15000000000009</v>
      </c>
      <c r="S228" s="449">
        <f t="shared" si="108"/>
        <v>15524.85</v>
      </c>
      <c r="T228" s="452">
        <v>100010330028774</v>
      </c>
      <c r="U228" s="474">
        <v>200010330646493</v>
      </c>
      <c r="V228" s="720">
        <f t="shared" si="109"/>
        <v>15524.85</v>
      </c>
      <c r="W228" s="463">
        <v>22300365495</v>
      </c>
      <c r="X228" s="455"/>
      <c r="Y228" s="428">
        <v>0</v>
      </c>
      <c r="Z228" s="456">
        <v>0</v>
      </c>
      <c r="AA228" s="402">
        <f t="shared" si="120"/>
        <v>975.15000000000009</v>
      </c>
      <c r="AB228" s="402">
        <f t="shared" si="121"/>
        <v>15524.85</v>
      </c>
      <c r="AC228" s="449"/>
      <c r="AD228" s="428"/>
      <c r="AE228" s="428"/>
      <c r="AF228" s="402">
        <f t="shared" si="122"/>
        <v>0</v>
      </c>
      <c r="AG228" s="449"/>
      <c r="AH228" s="402">
        <f t="shared" si="123"/>
        <v>0</v>
      </c>
      <c r="AI228" s="457" t="e">
        <f>#REF!-#REF!</f>
        <v>#REF!</v>
      </c>
      <c r="AK228" s="990">
        <f t="shared" si="117"/>
        <v>13200</v>
      </c>
    </row>
    <row r="229" spans="1:41" ht="15" customHeight="1" x14ac:dyDescent="0.25">
      <c r="A229" s="443">
        <v>186</v>
      </c>
      <c r="B229" s="443" t="s">
        <v>1757</v>
      </c>
      <c r="C229" s="443" t="s">
        <v>3764</v>
      </c>
      <c r="D229" s="446">
        <v>31494</v>
      </c>
      <c r="E229" s="446">
        <v>41897</v>
      </c>
      <c r="F229" s="443">
        <f t="shared" si="119"/>
        <v>28</v>
      </c>
      <c r="G229" s="428" t="s">
        <v>1758</v>
      </c>
      <c r="H229" s="447" t="s">
        <v>1777</v>
      </c>
      <c r="I229" s="429" t="s">
        <v>1891</v>
      </c>
      <c r="J229" s="449">
        <v>16500</v>
      </c>
      <c r="K229" s="449">
        <f t="shared" si="105"/>
        <v>1169.8499999999999</v>
      </c>
      <c r="L229" s="449">
        <f t="shared" si="116"/>
        <v>16500</v>
      </c>
      <c r="M229" s="402"/>
      <c r="N229" s="450">
        <f t="shared" si="106"/>
        <v>501.6</v>
      </c>
      <c r="O229" s="450">
        <f t="shared" si="107"/>
        <v>473.55</v>
      </c>
      <c r="P229" s="450"/>
      <c r="Q229" s="449"/>
      <c r="R229" s="451">
        <f>M229+N229+O229+P229+Q229</f>
        <v>975.15000000000009</v>
      </c>
      <c r="S229" s="449">
        <f t="shared" si="108"/>
        <v>15524.85</v>
      </c>
      <c r="T229" s="452">
        <v>100010330028774</v>
      </c>
      <c r="U229" s="474">
        <v>200010330650900</v>
      </c>
      <c r="V229" s="720">
        <f t="shared" si="109"/>
        <v>15524.85</v>
      </c>
      <c r="W229" s="463"/>
      <c r="X229" s="455"/>
      <c r="Y229" s="428">
        <v>0</v>
      </c>
      <c r="Z229" s="456">
        <v>0</v>
      </c>
      <c r="AA229" s="402">
        <f t="shared" si="120"/>
        <v>975.15000000000009</v>
      </c>
      <c r="AB229" s="402">
        <f t="shared" si="121"/>
        <v>15524.85</v>
      </c>
      <c r="AC229" s="449"/>
      <c r="AD229" s="428"/>
      <c r="AE229" s="428"/>
      <c r="AF229" s="402">
        <f t="shared" si="122"/>
        <v>0</v>
      </c>
      <c r="AG229" s="449"/>
      <c r="AH229" s="402">
        <f t="shared" si="123"/>
        <v>0</v>
      </c>
      <c r="AI229" s="457">
        <f>AH44-M44</f>
        <v>0</v>
      </c>
      <c r="AK229" s="990">
        <f t="shared" si="117"/>
        <v>13200</v>
      </c>
    </row>
    <row r="230" spans="1:41" ht="15" customHeight="1" x14ac:dyDescent="0.25">
      <c r="A230" s="444">
        <v>187</v>
      </c>
      <c r="B230" s="443" t="s">
        <v>4431</v>
      </c>
      <c r="C230" s="443" t="s">
        <v>3763</v>
      </c>
      <c r="D230" s="446">
        <v>29504</v>
      </c>
      <c r="E230" s="446">
        <v>41897</v>
      </c>
      <c r="F230" s="443">
        <f t="shared" si="119"/>
        <v>33</v>
      </c>
      <c r="G230" s="428" t="s">
        <v>4432</v>
      </c>
      <c r="H230" s="447" t="s">
        <v>1777</v>
      </c>
      <c r="I230" s="428" t="s">
        <v>1891</v>
      </c>
      <c r="J230" s="551">
        <v>16500</v>
      </c>
      <c r="K230" s="449">
        <f t="shared" si="105"/>
        <v>1169.8499999999999</v>
      </c>
      <c r="L230" s="449">
        <v>20533.439999999999</v>
      </c>
      <c r="M230" s="402"/>
      <c r="N230" s="450">
        <f t="shared" si="106"/>
        <v>501.6</v>
      </c>
      <c r="O230" s="450">
        <f t="shared" si="107"/>
        <v>473.55</v>
      </c>
      <c r="P230" s="450"/>
      <c r="Q230" s="449"/>
      <c r="R230" s="451">
        <f>M230+N230+O230+P230</f>
        <v>975.15000000000009</v>
      </c>
      <c r="S230" s="449">
        <f t="shared" si="108"/>
        <v>15524.85</v>
      </c>
      <c r="T230" s="452">
        <v>100010330028774</v>
      </c>
      <c r="U230" s="480" t="s">
        <v>4447</v>
      </c>
      <c r="V230" s="720">
        <f t="shared" si="109"/>
        <v>15524.85</v>
      </c>
      <c r="W230" s="463" t="s">
        <v>4433</v>
      </c>
      <c r="X230" s="455"/>
      <c r="Y230" s="428">
        <v>0</v>
      </c>
      <c r="Z230" s="456">
        <v>0</v>
      </c>
      <c r="AA230" s="402">
        <f t="shared" si="120"/>
        <v>975.15000000000009</v>
      </c>
      <c r="AB230" s="402">
        <f t="shared" si="121"/>
        <v>15524.85</v>
      </c>
      <c r="AC230" s="449">
        <v>33326.910000000003</v>
      </c>
      <c r="AD230" s="449">
        <f>+AB230-AC230</f>
        <v>-17802.060000000005</v>
      </c>
      <c r="AE230" s="470">
        <v>0.15</v>
      </c>
      <c r="AF230" s="402">
        <f t="shared" si="122"/>
        <v>-2670.3090000000007</v>
      </c>
      <c r="AG230" s="449"/>
      <c r="AH230" s="402">
        <f t="shared" si="123"/>
        <v>-2670.3090000000007</v>
      </c>
      <c r="AI230" s="457">
        <f>AH230-M230</f>
        <v>-2670.3090000000007</v>
      </c>
      <c r="AK230" s="990">
        <f t="shared" si="117"/>
        <v>13200</v>
      </c>
    </row>
    <row r="231" spans="1:41" ht="15" customHeight="1" x14ac:dyDescent="0.25">
      <c r="A231" s="443">
        <v>188</v>
      </c>
      <c r="B231" s="443" t="s">
        <v>4437</v>
      </c>
      <c r="C231" s="443" t="s">
        <v>3764</v>
      </c>
      <c r="D231" s="446">
        <v>26858</v>
      </c>
      <c r="E231" s="446">
        <v>41897</v>
      </c>
      <c r="F231" s="443">
        <f t="shared" si="119"/>
        <v>41</v>
      </c>
      <c r="G231" s="428" t="s">
        <v>4438</v>
      </c>
      <c r="H231" s="447" t="s">
        <v>1777</v>
      </c>
      <c r="I231" s="428" t="s">
        <v>1891</v>
      </c>
      <c r="J231" s="479">
        <v>16500</v>
      </c>
      <c r="K231" s="449">
        <f t="shared" si="105"/>
        <v>1169.8499999999999</v>
      </c>
      <c r="L231" s="449">
        <f t="shared" ref="L231:L236" si="124">J231</f>
        <v>16500</v>
      </c>
      <c r="M231" s="402"/>
      <c r="N231" s="450">
        <f t="shared" si="106"/>
        <v>501.6</v>
      </c>
      <c r="O231" s="450">
        <f t="shared" si="107"/>
        <v>473.55</v>
      </c>
      <c r="P231" s="450"/>
      <c r="Q231" s="449"/>
      <c r="R231" s="451">
        <f>M231+N231+O231+P231</f>
        <v>975.15000000000009</v>
      </c>
      <c r="S231" s="449">
        <f t="shared" si="108"/>
        <v>15524.85</v>
      </c>
      <c r="T231" s="452">
        <v>100010330028774</v>
      </c>
      <c r="U231" s="498">
        <v>200010330778950</v>
      </c>
      <c r="V231" s="720">
        <f t="shared" si="109"/>
        <v>15524.85</v>
      </c>
      <c r="W231" s="454" t="s">
        <v>4439</v>
      </c>
      <c r="X231" s="6"/>
      <c r="Y231" s="6"/>
      <c r="Z231" s="6"/>
      <c r="AA231" s="6"/>
      <c r="AB231" s="6"/>
      <c r="AC231" s="6"/>
      <c r="AD231" s="6"/>
      <c r="AE231" s="6"/>
      <c r="AF231" s="6"/>
      <c r="AG231" s="6"/>
      <c r="AH231" s="6"/>
      <c r="AK231" s="990">
        <f t="shared" si="117"/>
        <v>13200</v>
      </c>
    </row>
    <row r="232" spans="1:41" ht="15" customHeight="1" x14ac:dyDescent="0.25">
      <c r="A232" s="444">
        <v>189</v>
      </c>
      <c r="B232" s="443" t="s">
        <v>4434</v>
      </c>
      <c r="C232" s="443" t="s">
        <v>3763</v>
      </c>
      <c r="D232" s="446">
        <v>26858</v>
      </c>
      <c r="E232" s="446">
        <v>41897</v>
      </c>
      <c r="F232" s="443">
        <f t="shared" si="119"/>
        <v>41</v>
      </c>
      <c r="G232" s="428" t="s">
        <v>4435</v>
      </c>
      <c r="H232" s="447" t="s">
        <v>1777</v>
      </c>
      <c r="I232" s="428" t="s">
        <v>1891</v>
      </c>
      <c r="J232" s="479">
        <v>16500</v>
      </c>
      <c r="K232" s="449">
        <f t="shared" si="105"/>
        <v>1169.8499999999999</v>
      </c>
      <c r="L232" s="449">
        <f t="shared" si="124"/>
        <v>16500</v>
      </c>
      <c r="M232" s="402"/>
      <c r="N232" s="450">
        <f t="shared" si="106"/>
        <v>501.6</v>
      </c>
      <c r="O232" s="450">
        <f t="shared" si="107"/>
        <v>473.55</v>
      </c>
      <c r="P232" s="450"/>
      <c r="Q232" s="449"/>
      <c r="R232" s="451">
        <f>M232+N232+O232+P232</f>
        <v>975.15000000000009</v>
      </c>
      <c r="S232" s="449">
        <f t="shared" si="108"/>
        <v>15524.85</v>
      </c>
      <c r="T232" s="452">
        <v>100010330028774</v>
      </c>
      <c r="U232" s="498">
        <v>200010330778989</v>
      </c>
      <c r="V232" s="720">
        <f t="shared" si="109"/>
        <v>15524.85</v>
      </c>
      <c r="W232" s="454" t="s">
        <v>4436</v>
      </c>
      <c r="X232" s="6"/>
      <c r="Y232" s="6"/>
      <c r="Z232" s="6"/>
      <c r="AA232" s="6"/>
      <c r="AB232" s="6"/>
      <c r="AC232" s="6"/>
      <c r="AD232" s="6"/>
      <c r="AE232" s="6"/>
      <c r="AF232" s="6"/>
      <c r="AG232" s="6"/>
      <c r="AH232" s="6"/>
      <c r="AK232" s="990">
        <f t="shared" si="117"/>
        <v>13200</v>
      </c>
    </row>
    <row r="233" spans="1:41" ht="15" customHeight="1" x14ac:dyDescent="0.25">
      <c r="A233" s="443">
        <v>190</v>
      </c>
      <c r="B233" s="443" t="s">
        <v>4517</v>
      </c>
      <c r="C233" s="443" t="s">
        <v>3764</v>
      </c>
      <c r="D233" s="446">
        <v>26858</v>
      </c>
      <c r="E233" s="446">
        <v>41897</v>
      </c>
      <c r="F233" s="443">
        <f t="shared" si="119"/>
        <v>41</v>
      </c>
      <c r="G233" s="428" t="s">
        <v>4518</v>
      </c>
      <c r="H233" s="447" t="s">
        <v>1777</v>
      </c>
      <c r="I233" s="428" t="s">
        <v>1891</v>
      </c>
      <c r="J233" s="479">
        <v>16500</v>
      </c>
      <c r="K233" s="449">
        <f t="shared" si="105"/>
        <v>1169.8499999999999</v>
      </c>
      <c r="L233" s="449">
        <f t="shared" si="124"/>
        <v>16500</v>
      </c>
      <c r="M233" s="449"/>
      <c r="N233" s="402"/>
      <c r="O233" s="450">
        <f>J233/100*3.04</f>
        <v>501.6</v>
      </c>
      <c r="P233" s="450">
        <f>J233/100*2.87</f>
        <v>473.55</v>
      </c>
      <c r="Q233" s="450"/>
      <c r="R233" s="449"/>
      <c r="S233" s="451">
        <f>N233+O233+P233+Q233</f>
        <v>975.15000000000009</v>
      </c>
      <c r="T233" s="449">
        <f>J233-S233</f>
        <v>15524.85</v>
      </c>
      <c r="U233" s="452">
        <v>100010330028774</v>
      </c>
      <c r="V233" s="498"/>
      <c r="W233" s="484">
        <f>+T233</f>
        <v>15524.85</v>
      </c>
      <c r="X233" s="492"/>
      <c r="Y233" s="6"/>
      <c r="Z233" s="6"/>
      <c r="AA233" s="6"/>
      <c r="AB233" s="6"/>
      <c r="AC233" s="6"/>
      <c r="AD233" s="6"/>
      <c r="AE233" s="6"/>
      <c r="AF233" s="6"/>
      <c r="AG233" s="6"/>
      <c r="AH233" s="6"/>
      <c r="AK233" s="990">
        <f t="shared" si="117"/>
        <v>13200</v>
      </c>
    </row>
    <row r="234" spans="1:41" s="459" customFormat="1" ht="15" customHeight="1" x14ac:dyDescent="0.25">
      <c r="A234" s="444">
        <v>191</v>
      </c>
      <c r="B234" s="443" t="s">
        <v>4519</v>
      </c>
      <c r="C234" s="443" t="s">
        <v>3763</v>
      </c>
      <c r="D234" s="446">
        <v>26319</v>
      </c>
      <c r="E234" s="446">
        <v>41897</v>
      </c>
      <c r="F234" s="443">
        <f t="shared" si="119"/>
        <v>42</v>
      </c>
      <c r="G234" s="429" t="s">
        <v>4520</v>
      </c>
      <c r="H234" s="447" t="s">
        <v>1777</v>
      </c>
      <c r="I234" s="429" t="s">
        <v>1891</v>
      </c>
      <c r="J234" s="402">
        <v>16500</v>
      </c>
      <c r="K234" s="449">
        <f t="shared" si="105"/>
        <v>1169.8499999999999</v>
      </c>
      <c r="L234" s="449">
        <f t="shared" si="124"/>
        <v>16500</v>
      </c>
      <c r="M234" s="449"/>
      <c r="N234" s="402"/>
      <c r="O234" s="450">
        <f>J234/100*3.04</f>
        <v>501.6</v>
      </c>
      <c r="P234" s="450">
        <f>J234/100*2.87</f>
        <v>473.55</v>
      </c>
      <c r="Q234" s="450"/>
      <c r="R234" s="481"/>
      <c r="S234" s="451">
        <f>N234+O234+P234+Q234</f>
        <v>975.15000000000009</v>
      </c>
      <c r="T234" s="449">
        <f>J234-S234</f>
        <v>15524.85</v>
      </c>
      <c r="U234" s="452">
        <v>100010330028774</v>
      </c>
      <c r="V234" s="485"/>
      <c r="W234" s="484">
        <f>+T234</f>
        <v>15524.85</v>
      </c>
      <c r="X234" s="491"/>
      <c r="Y234" s="455"/>
      <c r="Z234" s="428">
        <v>0</v>
      </c>
      <c r="AA234" s="456">
        <v>0</v>
      </c>
      <c r="AB234" s="402">
        <f>O234+P234+Q234</f>
        <v>975.15000000000009</v>
      </c>
      <c r="AC234" s="402">
        <f>J234-AB234</f>
        <v>15524.85</v>
      </c>
      <c r="AD234" s="449"/>
      <c r="AE234" s="428"/>
      <c r="AF234" s="428"/>
      <c r="AG234" s="402">
        <f>AE234*15%</f>
        <v>0</v>
      </c>
      <c r="AH234" s="449"/>
      <c r="AI234" s="402">
        <f>AG234+AH234</f>
        <v>0</v>
      </c>
      <c r="AJ234" s="457">
        <f>AI234-N234</f>
        <v>0</v>
      </c>
      <c r="AK234" s="990">
        <f t="shared" si="117"/>
        <v>13200</v>
      </c>
      <c r="AL234" s="538"/>
      <c r="AM234" s="538"/>
      <c r="AN234" s="538"/>
      <c r="AO234" s="538"/>
    </row>
    <row r="235" spans="1:41" ht="15" customHeight="1" x14ac:dyDescent="0.25">
      <c r="A235" s="443">
        <v>192</v>
      </c>
      <c r="B235" s="443" t="s">
        <v>4521</v>
      </c>
      <c r="C235" s="443" t="s">
        <v>3764</v>
      </c>
      <c r="D235" s="446">
        <v>28742</v>
      </c>
      <c r="E235" s="446">
        <v>41897</v>
      </c>
      <c r="F235" s="443">
        <f t="shared" si="119"/>
        <v>36</v>
      </c>
      <c r="G235" s="428" t="s">
        <v>4522</v>
      </c>
      <c r="H235" s="447" t="s">
        <v>1777</v>
      </c>
      <c r="I235" s="429" t="s">
        <v>1891</v>
      </c>
      <c r="J235" s="449">
        <v>16500</v>
      </c>
      <c r="K235" s="449">
        <f t="shared" si="105"/>
        <v>1169.8499999999999</v>
      </c>
      <c r="L235" s="449">
        <f t="shared" si="124"/>
        <v>16500</v>
      </c>
      <c r="M235" s="405">
        <f>SUM(M232:M234)</f>
        <v>0</v>
      </c>
      <c r="N235" s="402"/>
      <c r="O235" s="450">
        <f>J235/100*3.04</f>
        <v>501.6</v>
      </c>
      <c r="P235" s="450">
        <f>J235/100*2.87</f>
        <v>473.55</v>
      </c>
      <c r="Q235" s="450"/>
      <c r="R235" s="449"/>
      <c r="S235" s="451">
        <f>N235+O235+P235+Q235+R235</f>
        <v>975.15000000000009</v>
      </c>
      <c r="T235" s="449">
        <f>J235-S235</f>
        <v>15524.85</v>
      </c>
      <c r="U235" s="452">
        <v>100010330028774</v>
      </c>
      <c r="V235" s="485"/>
      <c r="W235" s="484">
        <f>+T235</f>
        <v>15524.85</v>
      </c>
      <c r="X235" s="491"/>
      <c r="Y235" s="455"/>
      <c r="Z235" s="428">
        <v>0</v>
      </c>
      <c r="AA235" s="456">
        <v>0</v>
      </c>
      <c r="AB235" s="402">
        <f>O235+P235+Q235</f>
        <v>975.15000000000009</v>
      </c>
      <c r="AC235" s="402">
        <f>J235-AB235</f>
        <v>15524.85</v>
      </c>
      <c r="AD235" s="449"/>
      <c r="AE235" s="428"/>
      <c r="AF235" s="428"/>
      <c r="AG235" s="402">
        <f>AE235*15%</f>
        <v>0</v>
      </c>
      <c r="AH235" s="449"/>
      <c r="AI235" s="402">
        <f>AG235+AH235</f>
        <v>0</v>
      </c>
      <c r="AJ235" s="457">
        <f>AI235-N235</f>
        <v>0</v>
      </c>
      <c r="AK235" s="990">
        <f t="shared" si="117"/>
        <v>13200</v>
      </c>
    </row>
    <row r="236" spans="1:41" ht="15" customHeight="1" x14ac:dyDescent="0.25">
      <c r="A236" s="444">
        <v>193</v>
      </c>
      <c r="B236" s="444" t="s">
        <v>1763</v>
      </c>
      <c r="C236" s="444" t="s">
        <v>3763</v>
      </c>
      <c r="D236" s="445">
        <v>25454</v>
      </c>
      <c r="E236" s="446">
        <v>41897</v>
      </c>
      <c r="F236" s="443">
        <f>DATEDIF(D236,E236,"Y")</f>
        <v>45</v>
      </c>
      <c r="G236" s="429" t="s">
        <v>1764</v>
      </c>
      <c r="H236" s="447" t="s">
        <v>1777</v>
      </c>
      <c r="I236" s="429" t="s">
        <v>1891</v>
      </c>
      <c r="J236" s="449">
        <v>16500</v>
      </c>
      <c r="K236" s="449">
        <f>J236/100*7.09</f>
        <v>1169.8499999999999</v>
      </c>
      <c r="L236" s="449">
        <f t="shared" si="124"/>
        <v>16500</v>
      </c>
      <c r="M236" s="402"/>
      <c r="N236" s="450">
        <f>J236/100*3.04</f>
        <v>501.6</v>
      </c>
      <c r="O236" s="450">
        <f>J236/100*2.87</f>
        <v>473.55</v>
      </c>
      <c r="P236" s="450"/>
      <c r="Q236" s="449"/>
      <c r="R236" s="451">
        <f>M236+N236+O236+P236</f>
        <v>975.15000000000009</v>
      </c>
      <c r="S236" s="449">
        <f>J236-R236</f>
        <v>15524.85</v>
      </c>
      <c r="T236" s="452">
        <v>100010330028774</v>
      </c>
      <c r="U236" s="523" t="s">
        <v>3091</v>
      </c>
      <c r="V236" s="720">
        <f>+S236</f>
        <v>15524.85</v>
      </c>
      <c r="W236" s="454" t="s">
        <v>4075</v>
      </c>
      <c r="X236" s="455"/>
      <c r="Y236" s="428">
        <v>0</v>
      </c>
      <c r="Z236" s="456">
        <v>0</v>
      </c>
      <c r="AA236" s="402">
        <f>N236+O236+P236</f>
        <v>975.15000000000009</v>
      </c>
      <c r="AB236" s="402">
        <f>J236-AA236</f>
        <v>15524.85</v>
      </c>
      <c r="AC236" s="449"/>
      <c r="AD236" s="428"/>
      <c r="AE236" s="428"/>
      <c r="AF236" s="402">
        <f>AD236*15%</f>
        <v>0</v>
      </c>
      <c r="AG236" s="449"/>
      <c r="AH236" s="402">
        <f>AF236+AG236</f>
        <v>0</v>
      </c>
      <c r="AI236" s="457">
        <f>AH236-M236</f>
        <v>0</v>
      </c>
      <c r="AK236" s="990">
        <f t="shared" si="117"/>
        <v>13200</v>
      </c>
    </row>
    <row r="237" spans="1:41" ht="16.5" customHeight="1" x14ac:dyDescent="0.25">
      <c r="A237" s="443">
        <v>194</v>
      </c>
      <c r="B237" s="443" t="s">
        <v>4597</v>
      </c>
      <c r="C237" s="443" t="s">
        <v>3764</v>
      </c>
      <c r="D237" s="446"/>
      <c r="E237" s="446">
        <v>41897</v>
      </c>
      <c r="F237" s="443"/>
      <c r="G237" s="428" t="s">
        <v>4598</v>
      </c>
      <c r="H237" s="447" t="s">
        <v>1777</v>
      </c>
      <c r="I237" s="429" t="s">
        <v>1891</v>
      </c>
      <c r="J237" s="449">
        <v>16500</v>
      </c>
      <c r="K237" s="449">
        <f>J237/100*7.09</f>
        <v>1169.8499999999999</v>
      </c>
      <c r="L237" s="449">
        <f>J237</f>
        <v>16500</v>
      </c>
      <c r="M237" s="405">
        <f>SUM(M235:M236)</f>
        <v>0</v>
      </c>
      <c r="N237" s="402"/>
      <c r="O237" s="450">
        <f>J237/100*3.04</f>
        <v>501.6</v>
      </c>
      <c r="P237" s="450">
        <f>J237/100*2.87</f>
        <v>473.55</v>
      </c>
      <c r="Q237" s="450"/>
      <c r="R237" s="449"/>
      <c r="S237" s="451">
        <f>N237+O237+P237+Q237+R237</f>
        <v>975.15000000000009</v>
      </c>
      <c r="T237" s="449">
        <f>J237-S237</f>
        <v>15524.85</v>
      </c>
      <c r="U237" s="452">
        <v>100010330028774</v>
      </c>
      <c r="V237" s="528"/>
      <c r="W237" s="484">
        <f>+T237</f>
        <v>15524.85</v>
      </c>
      <c r="X237" s="529" t="s">
        <v>4599</v>
      </c>
      <c r="Y237" s="455"/>
      <c r="Z237" s="428">
        <v>0</v>
      </c>
      <c r="AA237" s="456">
        <v>0</v>
      </c>
      <c r="AB237" s="402">
        <f>O237+P237+Q237</f>
        <v>975.15000000000009</v>
      </c>
      <c r="AC237" s="402">
        <f>J237-AB237</f>
        <v>15524.85</v>
      </c>
      <c r="AD237" s="449"/>
      <c r="AE237" s="428"/>
      <c r="AF237" s="428"/>
      <c r="AG237" s="402">
        <f>AE237*15%</f>
        <v>0</v>
      </c>
      <c r="AH237" s="449"/>
      <c r="AI237" s="402">
        <f>AG237+AH237</f>
        <v>0</v>
      </c>
      <c r="AJ237" s="457">
        <f>AI237-N237</f>
        <v>0</v>
      </c>
      <c r="AK237" s="990">
        <f t="shared" si="117"/>
        <v>13200</v>
      </c>
      <c r="AL237" s="6"/>
      <c r="AM237" s="6"/>
      <c r="AN237" s="6"/>
      <c r="AO237" s="6"/>
    </row>
    <row r="238" spans="1:41" x14ac:dyDescent="0.25">
      <c r="A238" s="444">
        <v>195</v>
      </c>
      <c r="B238" s="443" t="s">
        <v>4647</v>
      </c>
      <c r="C238" s="443" t="s">
        <v>3764</v>
      </c>
      <c r="D238" s="446"/>
      <c r="E238" s="446"/>
      <c r="F238" s="443"/>
      <c r="G238" s="428" t="s">
        <v>4648</v>
      </c>
      <c r="H238" s="447" t="s">
        <v>1777</v>
      </c>
      <c r="I238" s="429" t="s">
        <v>1891</v>
      </c>
      <c r="J238" s="479">
        <v>13200</v>
      </c>
      <c r="K238" s="449"/>
      <c r="L238" s="449"/>
      <c r="M238" s="449"/>
      <c r="N238" s="402"/>
      <c r="O238" s="450">
        <f>+J238/100*3.04</f>
        <v>401.28000000000003</v>
      </c>
      <c r="P238" s="450">
        <f>+J238/100*2.87</f>
        <v>378.84000000000003</v>
      </c>
      <c r="Q238" s="449"/>
      <c r="R238" s="451"/>
      <c r="S238" s="451">
        <f>N238+O238+P238+Q238</f>
        <v>780.12000000000012</v>
      </c>
      <c r="T238" s="449">
        <f>J238-S238</f>
        <v>12419.88</v>
      </c>
      <c r="U238" s="452">
        <v>100010330028774</v>
      </c>
      <c r="V238" s="461"/>
      <c r="W238" s="484">
        <f>+T238</f>
        <v>12419.88</v>
      </c>
      <c r="X238" s="518"/>
      <c r="Y238" s="6"/>
      <c r="Z238" s="6"/>
      <c r="AA238" s="6"/>
      <c r="AB238" s="6"/>
      <c r="AC238" s="6"/>
      <c r="AD238" s="6"/>
      <c r="AE238" s="6"/>
      <c r="AF238" s="6"/>
      <c r="AG238" s="6"/>
      <c r="AH238" s="6"/>
      <c r="AK238" s="990">
        <f t="shared" si="117"/>
        <v>10560</v>
      </c>
      <c r="AL238" s="6"/>
      <c r="AM238" s="6"/>
      <c r="AN238" s="6"/>
      <c r="AO238" s="6"/>
    </row>
    <row r="239" spans="1:41" ht="15" customHeight="1" x14ac:dyDescent="0.25">
      <c r="A239" s="443">
        <v>196</v>
      </c>
      <c r="B239" s="553" t="s">
        <v>2739</v>
      </c>
      <c r="C239" s="553" t="s">
        <v>3763</v>
      </c>
      <c r="D239" s="554"/>
      <c r="E239" s="446">
        <v>41897</v>
      </c>
      <c r="F239" s="443"/>
      <c r="G239" s="555" t="s">
        <v>2740</v>
      </c>
      <c r="H239" s="447" t="s">
        <v>1777</v>
      </c>
      <c r="I239" s="429" t="s">
        <v>1891</v>
      </c>
      <c r="J239" s="556">
        <v>16500</v>
      </c>
      <c r="K239" s="449">
        <f t="shared" ref="K239:K252" si="125">J239/100*7.09</f>
        <v>1169.8499999999999</v>
      </c>
      <c r="L239" s="449">
        <f>J239</f>
        <v>16500</v>
      </c>
      <c r="M239" s="402"/>
      <c r="N239" s="450">
        <f>J239/100*3.04</f>
        <v>501.6</v>
      </c>
      <c r="O239" s="450">
        <f>J239/100*2.87</f>
        <v>473.55</v>
      </c>
      <c r="P239" s="450"/>
      <c r="Q239" s="449"/>
      <c r="R239" s="451">
        <f>M239+N239+O239+P239+Q239</f>
        <v>975.15000000000009</v>
      </c>
      <c r="S239" s="449">
        <f>J239-R239</f>
        <v>15524.85</v>
      </c>
      <c r="T239" s="452">
        <v>100010330028774</v>
      </c>
      <c r="U239" s="478" t="s">
        <v>3523</v>
      </c>
      <c r="V239" s="720">
        <f>+S239</f>
        <v>15524.85</v>
      </c>
      <c r="W239" s="557" t="s">
        <v>3849</v>
      </c>
      <c r="X239" s="455"/>
      <c r="Y239" s="428">
        <v>0</v>
      </c>
      <c r="Z239" s="456">
        <v>0</v>
      </c>
      <c r="AA239" s="402">
        <f>N239+O239+P239</f>
        <v>975.15000000000009</v>
      </c>
      <c r="AB239" s="402">
        <f>J239-AA239</f>
        <v>15524.85</v>
      </c>
      <c r="AC239" s="449"/>
      <c r="AD239" s="428"/>
      <c r="AE239" s="428"/>
      <c r="AF239" s="402">
        <f>AD239*15%</f>
        <v>0</v>
      </c>
      <c r="AG239" s="449"/>
      <c r="AH239" s="402">
        <f>AF239+AG239</f>
        <v>0</v>
      </c>
      <c r="AI239" s="457" t="e">
        <f>#REF!-#REF!</f>
        <v>#REF!</v>
      </c>
      <c r="AK239" s="990">
        <f t="shared" si="117"/>
        <v>13200</v>
      </c>
    </row>
    <row r="240" spans="1:41" ht="15" customHeight="1" x14ac:dyDescent="0.25">
      <c r="A240" s="444">
        <v>197</v>
      </c>
      <c r="B240" s="444" t="s">
        <v>2694</v>
      </c>
      <c r="C240" s="444" t="s">
        <v>3763</v>
      </c>
      <c r="D240" s="445">
        <v>32930</v>
      </c>
      <c r="E240" s="446">
        <v>41897</v>
      </c>
      <c r="F240" s="443">
        <f>DATEDIF(D240,E240,"Y")</f>
        <v>24</v>
      </c>
      <c r="G240" s="429" t="s">
        <v>2695</v>
      </c>
      <c r="H240" s="447" t="s">
        <v>1777</v>
      </c>
      <c r="I240" s="429" t="s">
        <v>1891</v>
      </c>
      <c r="J240" s="448">
        <v>16500</v>
      </c>
      <c r="K240" s="449">
        <f>J240/100*7.09</f>
        <v>1169.8499999999999</v>
      </c>
      <c r="L240" s="449">
        <f>J240</f>
        <v>16500</v>
      </c>
      <c r="M240" s="402"/>
      <c r="N240" s="450">
        <f>J240/100*3.04</f>
        <v>501.6</v>
      </c>
      <c r="O240" s="450">
        <f>J240/100*2.87</f>
        <v>473.55</v>
      </c>
      <c r="P240" s="467"/>
      <c r="Q240" s="449"/>
      <c r="R240" s="451">
        <f>M240+N240+O240+P240+Q240</f>
        <v>975.15000000000009</v>
      </c>
      <c r="S240" s="449">
        <f>J240-R240</f>
        <v>15524.85</v>
      </c>
      <c r="T240" s="452">
        <v>100010330028774</v>
      </c>
      <c r="U240" s="546" t="s">
        <v>3505</v>
      </c>
      <c r="V240" s="720">
        <f>+S240</f>
        <v>15524.85</v>
      </c>
      <c r="W240" s="454">
        <v>22300943184</v>
      </c>
      <c r="X240" s="455"/>
      <c r="Y240" s="428">
        <v>0</v>
      </c>
      <c r="Z240" s="456">
        <v>0</v>
      </c>
      <c r="AA240" s="402">
        <f>N240+O240+P240</f>
        <v>975.15000000000009</v>
      </c>
      <c r="AB240" s="402">
        <f>J240-AA240</f>
        <v>15524.85</v>
      </c>
      <c r="AC240" s="449"/>
      <c r="AD240" s="428"/>
      <c r="AE240" s="428"/>
      <c r="AF240" s="402">
        <f>AD240*15%</f>
        <v>0</v>
      </c>
      <c r="AG240" s="449"/>
      <c r="AH240" s="402">
        <f>AF240+AG240</f>
        <v>0</v>
      </c>
      <c r="AI240" s="457">
        <f>AH836-M836</f>
        <v>0</v>
      </c>
      <c r="AK240" s="990">
        <f t="shared" si="117"/>
        <v>13200</v>
      </c>
    </row>
    <row r="241" spans="1:41" x14ac:dyDescent="0.25">
      <c r="A241" s="443">
        <v>198</v>
      </c>
      <c r="B241" s="443" t="s">
        <v>4734</v>
      </c>
      <c r="C241" s="443" t="s">
        <v>3763</v>
      </c>
      <c r="D241" s="784"/>
      <c r="E241" s="446"/>
      <c r="F241" s="609"/>
      <c r="G241" s="428" t="s">
        <v>4735</v>
      </c>
      <c r="H241" s="447" t="s">
        <v>1777</v>
      </c>
      <c r="I241" s="429" t="s">
        <v>1891</v>
      </c>
      <c r="J241" s="479">
        <v>16500</v>
      </c>
      <c r="K241" s="449">
        <f t="shared" si="125"/>
        <v>1169.8499999999999</v>
      </c>
      <c r="L241" s="449">
        <v>10120</v>
      </c>
      <c r="M241" s="449"/>
      <c r="N241" s="402"/>
      <c r="O241" s="450">
        <f t="shared" ref="O241:O246" si="126">+J241/100*3.04</f>
        <v>501.6</v>
      </c>
      <c r="P241" s="450">
        <f t="shared" ref="P241:P246" si="127">+J241/100*2.87</f>
        <v>473.55</v>
      </c>
      <c r="Q241" s="449"/>
      <c r="R241" s="451"/>
      <c r="S241" s="451">
        <f t="shared" ref="S241:S252" si="128">N241+O241+P241+Q241</f>
        <v>975.15000000000009</v>
      </c>
      <c r="T241" s="449">
        <f t="shared" ref="T241:T252" si="129">J241-S241</f>
        <v>15524.85</v>
      </c>
      <c r="U241" s="452">
        <v>100010330028774</v>
      </c>
      <c r="V241" s="461"/>
      <c r="W241" s="484">
        <f t="shared" ref="W241:W252" si="130">+T241</f>
        <v>15524.85</v>
      </c>
      <c r="X241" s="518"/>
      <c r="Y241" s="6"/>
      <c r="Z241" s="6"/>
      <c r="AA241" s="6"/>
      <c r="AB241" s="6"/>
      <c r="AC241" s="6"/>
      <c r="AD241" s="6"/>
      <c r="AE241" s="6"/>
      <c r="AF241" s="6"/>
      <c r="AG241" s="6"/>
      <c r="AH241" s="6"/>
      <c r="AK241" s="990">
        <f t="shared" si="117"/>
        <v>13200</v>
      </c>
      <c r="AL241" s="6"/>
      <c r="AM241" s="6"/>
      <c r="AN241" s="6"/>
      <c r="AO241" s="6"/>
    </row>
    <row r="242" spans="1:41" x14ac:dyDescent="0.25">
      <c r="A242" s="444">
        <v>199</v>
      </c>
      <c r="B242" s="443" t="s">
        <v>4803</v>
      </c>
      <c r="C242" s="443"/>
      <c r="D242" s="784"/>
      <c r="E242" s="446"/>
      <c r="F242" s="609"/>
      <c r="G242" s="428" t="s">
        <v>4804</v>
      </c>
      <c r="H242" s="447" t="s">
        <v>1777</v>
      </c>
      <c r="I242" s="429" t="s">
        <v>1891</v>
      </c>
      <c r="J242" s="479">
        <v>16500</v>
      </c>
      <c r="K242" s="449">
        <f t="shared" si="125"/>
        <v>1169.8499999999999</v>
      </c>
      <c r="L242" s="449">
        <v>10120</v>
      </c>
      <c r="M242" s="449"/>
      <c r="N242" s="402"/>
      <c r="O242" s="450">
        <f t="shared" si="126"/>
        <v>501.6</v>
      </c>
      <c r="P242" s="450">
        <f t="shared" si="127"/>
        <v>473.55</v>
      </c>
      <c r="Q242" s="449"/>
      <c r="R242" s="451"/>
      <c r="S242" s="451">
        <f t="shared" si="128"/>
        <v>975.15000000000009</v>
      </c>
      <c r="T242" s="449">
        <f t="shared" si="129"/>
        <v>15524.85</v>
      </c>
      <c r="U242" s="452">
        <v>100010330028774</v>
      </c>
      <c r="V242" s="461">
        <v>200010330893644</v>
      </c>
      <c r="W242" s="484">
        <f t="shared" si="130"/>
        <v>15524.85</v>
      </c>
      <c r="X242" s="518">
        <v>22500292937</v>
      </c>
      <c r="Y242" s="6"/>
      <c r="Z242" s="6"/>
      <c r="AA242" s="6"/>
      <c r="AB242" s="6"/>
      <c r="AC242" s="6"/>
      <c r="AD242" s="6"/>
      <c r="AE242" s="6"/>
      <c r="AF242" s="6"/>
      <c r="AG242" s="6"/>
      <c r="AH242" s="6"/>
      <c r="AK242" s="990">
        <f t="shared" si="117"/>
        <v>13200</v>
      </c>
      <c r="AL242" s="6"/>
      <c r="AM242" s="6"/>
      <c r="AN242" s="6"/>
      <c r="AO242" s="6"/>
    </row>
    <row r="243" spans="1:41" s="221" customFormat="1" x14ac:dyDescent="0.25">
      <c r="A243" s="443">
        <v>200</v>
      </c>
      <c r="B243" s="789" t="s">
        <v>4809</v>
      </c>
      <c r="C243" s="789"/>
      <c r="D243" s="897"/>
      <c r="E243" s="792"/>
      <c r="F243" s="898"/>
      <c r="G243" s="804" t="s">
        <v>4810</v>
      </c>
      <c r="H243" s="799" t="s">
        <v>1777</v>
      </c>
      <c r="I243" s="793" t="s">
        <v>1891</v>
      </c>
      <c r="J243" s="917">
        <v>16500</v>
      </c>
      <c r="K243" s="795">
        <f t="shared" si="125"/>
        <v>1169.8499999999999</v>
      </c>
      <c r="L243" s="795">
        <v>10120</v>
      </c>
      <c r="M243" s="795"/>
      <c r="N243" s="796"/>
      <c r="O243" s="800">
        <f t="shared" si="126"/>
        <v>501.6</v>
      </c>
      <c r="P243" s="800">
        <f t="shared" si="127"/>
        <v>473.55</v>
      </c>
      <c r="Q243" s="795"/>
      <c r="R243" s="801"/>
      <c r="S243" s="801">
        <f t="shared" si="128"/>
        <v>975.15000000000009</v>
      </c>
      <c r="T243" s="795">
        <f t="shared" si="129"/>
        <v>15524.85</v>
      </c>
      <c r="U243" s="802">
        <v>100010330028774</v>
      </c>
      <c r="V243" s="812">
        <v>200010330893589</v>
      </c>
      <c r="W243" s="919">
        <f t="shared" si="130"/>
        <v>15524.85</v>
      </c>
      <c r="X243" s="918">
        <v>40221742949</v>
      </c>
      <c r="AK243" s="990">
        <f t="shared" si="117"/>
        <v>13200</v>
      </c>
    </row>
    <row r="244" spans="1:41" x14ac:dyDescent="0.25">
      <c r="A244" s="444">
        <v>201</v>
      </c>
      <c r="B244" s="443" t="s">
        <v>4843</v>
      </c>
      <c r="C244" s="443"/>
      <c r="D244" s="784"/>
      <c r="E244" s="446"/>
      <c r="F244" s="609"/>
      <c r="G244" s="428" t="s">
        <v>4844</v>
      </c>
      <c r="H244" s="447" t="s">
        <v>1777</v>
      </c>
      <c r="I244" s="429" t="s">
        <v>1891</v>
      </c>
      <c r="J244" s="479">
        <v>16500</v>
      </c>
      <c r="K244" s="449">
        <f t="shared" si="125"/>
        <v>1169.8499999999999</v>
      </c>
      <c r="L244" s="449">
        <v>10120</v>
      </c>
      <c r="M244" s="449"/>
      <c r="N244" s="402"/>
      <c r="O244" s="450">
        <f t="shared" si="126"/>
        <v>501.6</v>
      </c>
      <c r="P244" s="450">
        <f t="shared" si="127"/>
        <v>473.55</v>
      </c>
      <c r="Q244" s="449"/>
      <c r="R244" s="451"/>
      <c r="S244" s="451">
        <f t="shared" si="128"/>
        <v>975.15000000000009</v>
      </c>
      <c r="T244" s="449">
        <f t="shared" si="129"/>
        <v>15524.85</v>
      </c>
      <c r="U244" s="452">
        <v>100010330028774</v>
      </c>
      <c r="V244" s="461">
        <v>200010330896829</v>
      </c>
      <c r="W244" s="484">
        <f t="shared" si="130"/>
        <v>15524.85</v>
      </c>
      <c r="X244" s="518">
        <v>22301500231</v>
      </c>
      <c r="Y244" s="6"/>
      <c r="Z244" s="6"/>
      <c r="AA244" s="6"/>
      <c r="AB244" s="6"/>
      <c r="AC244" s="6"/>
      <c r="AD244" s="6"/>
      <c r="AE244" s="6"/>
      <c r="AF244" s="6"/>
      <c r="AG244" s="6"/>
      <c r="AH244" s="6"/>
      <c r="AK244" s="990">
        <f t="shared" si="117"/>
        <v>13200</v>
      </c>
      <c r="AL244" s="6"/>
      <c r="AM244" s="6"/>
      <c r="AN244" s="6"/>
      <c r="AO244" s="6"/>
    </row>
    <row r="245" spans="1:41" x14ac:dyDescent="0.25">
      <c r="A245" s="443">
        <v>202</v>
      </c>
      <c r="B245" s="443" t="s">
        <v>4868</v>
      </c>
      <c r="C245" s="443"/>
      <c r="D245" s="784"/>
      <c r="E245" s="446"/>
      <c r="F245" s="609"/>
      <c r="G245" s="428" t="s">
        <v>4869</v>
      </c>
      <c r="H245" s="447" t="s">
        <v>1777</v>
      </c>
      <c r="I245" s="429" t="s">
        <v>1891</v>
      </c>
      <c r="J245" s="479">
        <v>16500</v>
      </c>
      <c r="K245" s="449">
        <f t="shared" si="125"/>
        <v>1169.8499999999999</v>
      </c>
      <c r="L245" s="449">
        <v>10120</v>
      </c>
      <c r="M245" s="449"/>
      <c r="N245" s="402"/>
      <c r="O245" s="450">
        <f t="shared" si="126"/>
        <v>501.6</v>
      </c>
      <c r="P245" s="450">
        <f t="shared" si="127"/>
        <v>473.55</v>
      </c>
      <c r="Q245" s="449"/>
      <c r="R245" s="451"/>
      <c r="S245" s="451">
        <f t="shared" si="128"/>
        <v>975.15000000000009</v>
      </c>
      <c r="T245" s="449">
        <f t="shared" si="129"/>
        <v>15524.85</v>
      </c>
      <c r="U245" s="452">
        <v>100010330028774</v>
      </c>
      <c r="V245" s="461"/>
      <c r="W245" s="484">
        <f t="shared" si="130"/>
        <v>15524.85</v>
      </c>
      <c r="X245" s="518">
        <v>22300231846</v>
      </c>
      <c r="Y245" s="6"/>
      <c r="Z245" s="6"/>
      <c r="AA245" s="6"/>
      <c r="AB245" s="6"/>
      <c r="AC245" s="6"/>
      <c r="AD245" s="6"/>
      <c r="AE245" s="6"/>
      <c r="AF245" s="6"/>
      <c r="AG245" s="6"/>
      <c r="AH245" s="6"/>
      <c r="AK245" s="990">
        <f t="shared" si="117"/>
        <v>13200</v>
      </c>
      <c r="AL245" s="6"/>
      <c r="AM245" s="6"/>
      <c r="AN245" s="6"/>
      <c r="AO245" s="6"/>
    </row>
    <row r="246" spans="1:41" x14ac:dyDescent="0.25">
      <c r="A246" s="444">
        <v>203</v>
      </c>
      <c r="B246" s="443" t="s">
        <v>4870</v>
      </c>
      <c r="C246" s="443"/>
      <c r="D246" s="784"/>
      <c r="E246" s="446"/>
      <c r="F246" s="609"/>
      <c r="G246" s="428" t="s">
        <v>4871</v>
      </c>
      <c r="H246" s="447" t="s">
        <v>1777</v>
      </c>
      <c r="I246" s="429" t="s">
        <v>1891</v>
      </c>
      <c r="J246" s="479">
        <v>16500</v>
      </c>
      <c r="K246" s="449">
        <f t="shared" si="125"/>
        <v>1169.8499999999999</v>
      </c>
      <c r="L246" s="449">
        <v>10120</v>
      </c>
      <c r="M246" s="449"/>
      <c r="N246" s="402"/>
      <c r="O246" s="450">
        <f t="shared" si="126"/>
        <v>501.6</v>
      </c>
      <c r="P246" s="450">
        <f t="shared" si="127"/>
        <v>473.55</v>
      </c>
      <c r="Q246" s="449"/>
      <c r="R246" s="451"/>
      <c r="S246" s="451">
        <f t="shared" si="128"/>
        <v>975.15000000000009</v>
      </c>
      <c r="T246" s="449">
        <f t="shared" si="129"/>
        <v>15524.85</v>
      </c>
      <c r="U246" s="452">
        <v>100010330028774</v>
      </c>
      <c r="V246" s="461"/>
      <c r="W246" s="484">
        <f t="shared" si="130"/>
        <v>15524.85</v>
      </c>
      <c r="X246" s="518">
        <v>22500068360</v>
      </c>
      <c r="Y246" s="6"/>
      <c r="Z246" s="6"/>
      <c r="AA246" s="6"/>
      <c r="AB246" s="6"/>
      <c r="AC246" s="6"/>
      <c r="AD246" s="6"/>
      <c r="AE246" s="6"/>
      <c r="AF246" s="6"/>
      <c r="AG246" s="6"/>
      <c r="AH246" s="6"/>
      <c r="AK246" s="990">
        <f t="shared" si="117"/>
        <v>13200</v>
      </c>
      <c r="AL246" s="6"/>
      <c r="AM246" s="6"/>
      <c r="AN246" s="6"/>
      <c r="AO246" s="6"/>
    </row>
    <row r="247" spans="1:41" s="512" customFormat="1" x14ac:dyDescent="0.25">
      <c r="A247" s="443">
        <v>204</v>
      </c>
      <c r="B247" s="850" t="s">
        <v>4883</v>
      </c>
      <c r="C247" s="850"/>
      <c r="D247" s="851"/>
      <c r="E247" s="852"/>
      <c r="F247" s="853"/>
      <c r="G247" s="854" t="s">
        <v>4884</v>
      </c>
      <c r="H247" s="855" t="s">
        <v>1777</v>
      </c>
      <c r="I247" s="854" t="s">
        <v>3690</v>
      </c>
      <c r="J247" s="856">
        <v>22000</v>
      </c>
      <c r="K247" s="857">
        <f t="shared" si="125"/>
        <v>1559.8</v>
      </c>
      <c r="L247" s="857">
        <v>10120</v>
      </c>
      <c r="M247" s="857"/>
      <c r="N247" s="857"/>
      <c r="O247" s="858">
        <f>+J247/100*3.04</f>
        <v>668.8</v>
      </c>
      <c r="P247" s="858">
        <f>+J247/100*2.87</f>
        <v>631.4</v>
      </c>
      <c r="Q247" s="857"/>
      <c r="R247" s="859"/>
      <c r="S247" s="859">
        <f t="shared" si="128"/>
        <v>1300.1999999999998</v>
      </c>
      <c r="T247" s="857">
        <f t="shared" si="129"/>
        <v>20699.8</v>
      </c>
      <c r="U247" s="860">
        <v>100010330028774</v>
      </c>
      <c r="V247" s="860">
        <v>200010330910200</v>
      </c>
      <c r="W247" s="861">
        <f t="shared" si="130"/>
        <v>20699.8</v>
      </c>
      <c r="X247" s="862">
        <v>104608815</v>
      </c>
      <c r="AK247" s="990">
        <f>+J247*60%</f>
        <v>13200</v>
      </c>
    </row>
    <row r="248" spans="1:41" s="916" customFormat="1" x14ac:dyDescent="0.25">
      <c r="A248" s="444">
        <v>205</v>
      </c>
      <c r="B248" s="902" t="s">
        <v>4885</v>
      </c>
      <c r="C248" s="902"/>
      <c r="D248" s="903"/>
      <c r="E248" s="904"/>
      <c r="F248" s="905"/>
      <c r="G248" s="906" t="s">
        <v>4886</v>
      </c>
      <c r="H248" s="907" t="s">
        <v>1777</v>
      </c>
      <c r="I248" s="906" t="s">
        <v>1891</v>
      </c>
      <c r="J248" s="908">
        <v>16500</v>
      </c>
      <c r="K248" s="909">
        <f t="shared" si="125"/>
        <v>1169.8499999999999</v>
      </c>
      <c r="L248" s="909">
        <f>J248</f>
        <v>16500</v>
      </c>
      <c r="M248" s="909"/>
      <c r="N248" s="909"/>
      <c r="O248" s="910">
        <f>J248/100*3.04</f>
        <v>501.6</v>
      </c>
      <c r="P248" s="910">
        <f>J248/100*2.87</f>
        <v>473.55</v>
      </c>
      <c r="Q248" s="909"/>
      <c r="R248" s="911"/>
      <c r="S248" s="911">
        <f t="shared" si="128"/>
        <v>975.15000000000009</v>
      </c>
      <c r="T248" s="909">
        <f t="shared" si="129"/>
        <v>15524.85</v>
      </c>
      <c r="U248" s="912">
        <v>100010330028774</v>
      </c>
      <c r="V248" s="913">
        <v>200010330910255</v>
      </c>
      <c r="W248" s="914">
        <f t="shared" si="130"/>
        <v>15524.85</v>
      </c>
      <c r="X248" s="915">
        <v>40225947627</v>
      </c>
      <c r="AK248" s="990">
        <f t="shared" si="117"/>
        <v>13200</v>
      </c>
    </row>
    <row r="249" spans="1:41" s="512" customFormat="1" x14ac:dyDescent="0.25">
      <c r="A249" s="443">
        <v>206</v>
      </c>
      <c r="B249" s="850" t="s">
        <v>4887</v>
      </c>
      <c r="C249" s="850"/>
      <c r="D249" s="851"/>
      <c r="E249" s="852"/>
      <c r="F249" s="853"/>
      <c r="G249" s="854" t="s">
        <v>4888</v>
      </c>
      <c r="H249" s="855" t="s">
        <v>1777</v>
      </c>
      <c r="I249" s="854" t="s">
        <v>1891</v>
      </c>
      <c r="J249" s="856">
        <v>16500</v>
      </c>
      <c r="K249" s="857">
        <f t="shared" si="125"/>
        <v>1169.8499999999999</v>
      </c>
      <c r="L249" s="857">
        <f>J249</f>
        <v>16500</v>
      </c>
      <c r="M249" s="857"/>
      <c r="N249" s="857"/>
      <c r="O249" s="858">
        <f>J249/100*3.04</f>
        <v>501.6</v>
      </c>
      <c r="P249" s="858">
        <f>J249/100*2.87</f>
        <v>473.55</v>
      </c>
      <c r="Q249" s="857"/>
      <c r="R249" s="859"/>
      <c r="S249" s="859">
        <f t="shared" si="128"/>
        <v>975.15000000000009</v>
      </c>
      <c r="T249" s="857">
        <f t="shared" si="129"/>
        <v>15524.85</v>
      </c>
      <c r="U249" s="860">
        <v>100010330028774</v>
      </c>
      <c r="V249" s="870">
        <v>200010330910242</v>
      </c>
      <c r="W249" s="861">
        <f t="shared" si="130"/>
        <v>15524.85</v>
      </c>
      <c r="X249" s="862">
        <v>22500651447</v>
      </c>
      <c r="AK249" s="990">
        <f t="shared" si="117"/>
        <v>13200</v>
      </c>
    </row>
    <row r="250" spans="1:41" s="951" customFormat="1" x14ac:dyDescent="0.25">
      <c r="A250" s="444">
        <v>207</v>
      </c>
      <c r="B250" s="937" t="s">
        <v>4936</v>
      </c>
      <c r="C250" s="937"/>
      <c r="D250" s="938"/>
      <c r="E250" s="939"/>
      <c r="F250" s="940"/>
      <c r="G250" s="941" t="s">
        <v>4937</v>
      </c>
      <c r="H250" s="942" t="s">
        <v>1777</v>
      </c>
      <c r="I250" s="941" t="s">
        <v>1891</v>
      </c>
      <c r="J250" s="943">
        <v>16500</v>
      </c>
      <c r="K250" s="944">
        <f t="shared" si="125"/>
        <v>1169.8499999999999</v>
      </c>
      <c r="L250" s="944">
        <f>J250</f>
        <v>16500</v>
      </c>
      <c r="M250" s="944"/>
      <c r="N250" s="944"/>
      <c r="O250" s="945">
        <f>J250/100*3.04</f>
        <v>501.6</v>
      </c>
      <c r="P250" s="945">
        <f>J250/100*2.87</f>
        <v>473.55</v>
      </c>
      <c r="Q250" s="944"/>
      <c r="R250" s="946"/>
      <c r="S250" s="946">
        <f t="shared" si="128"/>
        <v>975.15000000000009</v>
      </c>
      <c r="T250" s="944">
        <f t="shared" si="129"/>
        <v>15524.85</v>
      </c>
      <c r="U250" s="947">
        <v>100010330028774</v>
      </c>
      <c r="V250" s="948"/>
      <c r="W250" s="949">
        <f t="shared" si="130"/>
        <v>15524.85</v>
      </c>
      <c r="X250" s="950"/>
      <c r="AK250" s="990">
        <f t="shared" si="117"/>
        <v>13200</v>
      </c>
    </row>
    <row r="251" spans="1:41" s="951" customFormat="1" x14ac:dyDescent="0.25">
      <c r="A251" s="443">
        <v>208</v>
      </c>
      <c r="B251" s="937" t="s">
        <v>4932</v>
      </c>
      <c r="C251" s="937"/>
      <c r="D251" s="938"/>
      <c r="E251" s="939"/>
      <c r="F251" s="940"/>
      <c r="G251" s="941" t="s">
        <v>4933</v>
      </c>
      <c r="H251" s="942" t="s">
        <v>1777</v>
      </c>
      <c r="I251" s="941" t="s">
        <v>1891</v>
      </c>
      <c r="J251" s="943">
        <v>16500</v>
      </c>
      <c r="K251" s="944">
        <f t="shared" si="125"/>
        <v>1169.8499999999999</v>
      </c>
      <c r="L251" s="944">
        <f>J251</f>
        <v>16500</v>
      </c>
      <c r="M251" s="944"/>
      <c r="N251" s="944"/>
      <c r="O251" s="945">
        <f>J251/100*3.04</f>
        <v>501.6</v>
      </c>
      <c r="P251" s="945">
        <f>J251/100*2.87</f>
        <v>473.55</v>
      </c>
      <c r="Q251" s="944"/>
      <c r="R251" s="946"/>
      <c r="S251" s="946">
        <f t="shared" si="128"/>
        <v>975.15000000000009</v>
      </c>
      <c r="T251" s="944">
        <f t="shared" si="129"/>
        <v>15524.85</v>
      </c>
      <c r="U251" s="947">
        <v>100010330028774</v>
      </c>
      <c r="V251" s="948"/>
      <c r="W251" s="949">
        <f t="shared" si="130"/>
        <v>15524.85</v>
      </c>
      <c r="X251" s="950"/>
      <c r="AK251" s="990">
        <f t="shared" si="117"/>
        <v>13200</v>
      </c>
    </row>
    <row r="252" spans="1:41" s="951" customFormat="1" x14ac:dyDescent="0.25">
      <c r="A252" s="444">
        <v>209</v>
      </c>
      <c r="B252" s="937" t="s">
        <v>4935</v>
      </c>
      <c r="C252" s="937"/>
      <c r="D252" s="938"/>
      <c r="E252" s="939"/>
      <c r="F252" s="940"/>
      <c r="G252" s="941" t="s">
        <v>4934</v>
      </c>
      <c r="H252" s="942" t="s">
        <v>1777</v>
      </c>
      <c r="I252" s="941" t="s">
        <v>1891</v>
      </c>
      <c r="J252" s="943">
        <v>16500</v>
      </c>
      <c r="K252" s="944">
        <f t="shared" si="125"/>
        <v>1169.8499999999999</v>
      </c>
      <c r="L252" s="944">
        <f>J252</f>
        <v>16500</v>
      </c>
      <c r="M252" s="944"/>
      <c r="N252" s="944"/>
      <c r="O252" s="945">
        <f>J252/100*3.04</f>
        <v>501.6</v>
      </c>
      <c r="P252" s="945">
        <f>J252/100*2.87</f>
        <v>473.55</v>
      </c>
      <c r="Q252" s="944"/>
      <c r="R252" s="946"/>
      <c r="S252" s="946">
        <f t="shared" si="128"/>
        <v>975.15000000000009</v>
      </c>
      <c r="T252" s="944">
        <f t="shared" si="129"/>
        <v>15524.85</v>
      </c>
      <c r="U252" s="947">
        <v>100010330028774</v>
      </c>
      <c r="V252" s="948"/>
      <c r="W252" s="949">
        <f t="shared" si="130"/>
        <v>15524.85</v>
      </c>
      <c r="X252" s="950"/>
      <c r="AK252" s="990">
        <f t="shared" si="117"/>
        <v>13200</v>
      </c>
    </row>
    <row r="253" spans="1:41" ht="15" customHeight="1" x14ac:dyDescent="0.25">
      <c r="A253" s="1712" t="s">
        <v>3656</v>
      </c>
      <c r="B253" s="1713"/>
      <c r="C253" s="1713"/>
      <c r="D253" s="1713"/>
      <c r="E253" s="1713"/>
      <c r="F253" s="1713"/>
      <c r="G253" s="1713"/>
      <c r="H253" s="1713"/>
      <c r="I253" s="1714"/>
      <c r="J253" s="407">
        <f>SUM(J193:J252)</f>
        <v>1090430</v>
      </c>
      <c r="K253" s="407"/>
      <c r="L253" s="407"/>
      <c r="M253" s="407">
        <f t="shared" ref="M253:S253" si="131">SUM(M194:M228)</f>
        <v>633.68200000000002</v>
      </c>
      <c r="N253" s="407">
        <f t="shared" si="131"/>
        <v>19538.991999999998</v>
      </c>
      <c r="O253" s="407">
        <f t="shared" si="131"/>
        <v>18446.350999999988</v>
      </c>
      <c r="P253" s="407">
        <f t="shared" si="131"/>
        <v>2534.67</v>
      </c>
      <c r="Q253" s="407">
        <f t="shared" si="131"/>
        <v>0</v>
      </c>
      <c r="R253" s="407">
        <f t="shared" si="131"/>
        <v>41153.695000000029</v>
      </c>
      <c r="S253" s="407">
        <f t="shared" si="131"/>
        <v>601576.30499999959</v>
      </c>
      <c r="T253" s="452"/>
      <c r="U253" s="474"/>
      <c r="V253" s="720"/>
      <c r="W253" s="463"/>
      <c r="X253" s="455"/>
      <c r="Y253" s="428"/>
      <c r="Z253" s="456"/>
      <c r="AA253" s="402"/>
      <c r="AB253" s="402"/>
      <c r="AC253" s="449"/>
      <c r="AD253" s="428"/>
      <c r="AE253" s="428"/>
      <c r="AF253" s="402"/>
      <c r="AG253" s="449"/>
      <c r="AH253" s="402"/>
      <c r="AI253" s="457">
        <f>AH837-M837</f>
        <v>0</v>
      </c>
      <c r="AK253" s="1003">
        <f>SUM(AK199:AK252)</f>
        <v>710160</v>
      </c>
    </row>
    <row r="254" spans="1:41" ht="15" customHeight="1" x14ac:dyDescent="0.25">
      <c r="A254" s="1715" t="s">
        <v>1923</v>
      </c>
      <c r="B254" s="1716"/>
      <c r="C254" s="1716"/>
      <c r="D254" s="1716"/>
      <c r="E254" s="1716"/>
      <c r="F254" s="1716"/>
      <c r="G254" s="1716"/>
      <c r="H254" s="1716"/>
      <c r="I254" s="1717"/>
      <c r="J254" s="407"/>
      <c r="K254" s="407"/>
      <c r="L254" s="407"/>
      <c r="M254" s="405"/>
      <c r="N254" s="565"/>
      <c r="O254" s="565"/>
      <c r="P254" s="565"/>
      <c r="Q254" s="407"/>
      <c r="R254" s="566"/>
      <c r="S254" s="407"/>
      <c r="T254" s="452"/>
      <c r="U254" s="461"/>
      <c r="V254" s="720"/>
      <c r="W254" s="463"/>
      <c r="X254" s="455"/>
      <c r="Y254" s="428"/>
      <c r="Z254" s="456"/>
      <c r="AA254" s="402"/>
      <c r="AB254" s="402"/>
      <c r="AC254" s="449"/>
      <c r="AD254" s="428"/>
      <c r="AE254" s="428"/>
      <c r="AF254" s="402"/>
      <c r="AG254" s="449"/>
      <c r="AH254" s="402"/>
      <c r="AI254" s="457"/>
    </row>
    <row r="255" spans="1:41" ht="15" customHeight="1" x14ac:dyDescent="0.25">
      <c r="A255" s="444">
        <v>210</v>
      </c>
      <c r="B255" s="444" t="s">
        <v>1805</v>
      </c>
      <c r="C255" s="444" t="s">
        <v>3763</v>
      </c>
      <c r="D255" s="445">
        <v>27315</v>
      </c>
      <c r="E255" s="446">
        <v>41897</v>
      </c>
      <c r="F255" s="443">
        <f t="shared" ref="F255:F260" si="132">DATEDIF(D255,E255,"Y")</f>
        <v>39</v>
      </c>
      <c r="G255" s="429" t="s">
        <v>3584</v>
      </c>
      <c r="H255" s="447" t="s">
        <v>1923</v>
      </c>
      <c r="I255" s="429" t="s">
        <v>1924</v>
      </c>
      <c r="J255" s="402">
        <v>71500</v>
      </c>
      <c r="K255" s="449">
        <f t="shared" ref="K255:K260" si="133">J255/100*7.09</f>
        <v>5069.3499999999995</v>
      </c>
      <c r="L255" s="449">
        <v>34580</v>
      </c>
      <c r="M255" s="402">
        <v>589.91</v>
      </c>
      <c r="N255" s="450">
        <f>J255/100*3.04</f>
        <v>2173.6</v>
      </c>
      <c r="O255" s="450">
        <f>J255/100*2.87</f>
        <v>2052.0500000000002</v>
      </c>
      <c r="P255" s="450"/>
      <c r="Q255" s="449"/>
      <c r="R255" s="451">
        <f>M255+N255+O255+P255</f>
        <v>4815.5599999999995</v>
      </c>
      <c r="S255" s="449">
        <f>J255-R255</f>
        <v>66684.44</v>
      </c>
      <c r="T255" s="452">
        <v>100010330028774</v>
      </c>
      <c r="U255" s="523" t="s">
        <v>3107</v>
      </c>
      <c r="V255" s="720">
        <f>+S255</f>
        <v>66684.44</v>
      </c>
      <c r="W255" s="454" t="s">
        <v>4120</v>
      </c>
      <c r="X255" s="455"/>
      <c r="Y255" s="428">
        <v>0</v>
      </c>
      <c r="Z255" s="456">
        <v>0</v>
      </c>
      <c r="AA255" s="402">
        <f>N255+O255+P255</f>
        <v>4225.6499999999996</v>
      </c>
      <c r="AB255" s="402">
        <f>J255-AA255</f>
        <v>67274.350000000006</v>
      </c>
      <c r="AC255" s="449">
        <v>33326.910000000003</v>
      </c>
      <c r="AD255" s="449">
        <f>+AB255-AC255</f>
        <v>33947.440000000002</v>
      </c>
      <c r="AE255" s="428"/>
      <c r="AF255" s="402">
        <f>AD255*15%</f>
        <v>5092.116</v>
      </c>
      <c r="AG255" s="449"/>
      <c r="AH255" s="402">
        <f>AF255+AG255</f>
        <v>5092.116</v>
      </c>
      <c r="AI255" s="457">
        <f>AH255-M255</f>
        <v>4502.2060000000001</v>
      </c>
      <c r="AK255" s="990">
        <f>+J255*30%</f>
        <v>21450</v>
      </c>
    </row>
    <row r="256" spans="1:41" ht="15" customHeight="1" x14ac:dyDescent="0.25">
      <c r="A256" s="444">
        <v>211</v>
      </c>
      <c r="B256" s="443" t="s">
        <v>2698</v>
      </c>
      <c r="C256" s="443" t="s">
        <v>3763</v>
      </c>
      <c r="D256" s="446">
        <v>30359</v>
      </c>
      <c r="E256" s="446">
        <v>41897</v>
      </c>
      <c r="F256" s="443">
        <f t="shared" si="132"/>
        <v>31</v>
      </c>
      <c r="G256" s="428" t="s">
        <v>2699</v>
      </c>
      <c r="H256" s="447" t="s">
        <v>1923</v>
      </c>
      <c r="I256" s="428" t="s">
        <v>1927</v>
      </c>
      <c r="J256" s="449">
        <v>33000</v>
      </c>
      <c r="K256" s="449">
        <f t="shared" si="133"/>
        <v>2339.6999999999998</v>
      </c>
      <c r="L256" s="449">
        <f>J256</f>
        <v>33000</v>
      </c>
      <c r="M256" s="402"/>
      <c r="N256" s="450">
        <f>J256/100*3.04</f>
        <v>1003.2</v>
      </c>
      <c r="O256" s="450">
        <f>J256/100*2.87</f>
        <v>947.1</v>
      </c>
      <c r="P256" s="450"/>
      <c r="Q256" s="449"/>
      <c r="R256" s="451">
        <f>M256+N256+O256+P256</f>
        <v>1950.3000000000002</v>
      </c>
      <c r="S256" s="449">
        <f>J256-R256</f>
        <v>31049.7</v>
      </c>
      <c r="T256" s="452">
        <v>100010330028774</v>
      </c>
      <c r="U256" s="461" t="s">
        <v>3507</v>
      </c>
      <c r="V256" s="720">
        <f>+S256</f>
        <v>31049.7</v>
      </c>
      <c r="W256" s="463" t="s">
        <v>4210</v>
      </c>
      <c r="X256" s="455"/>
      <c r="Y256" s="428">
        <v>0</v>
      </c>
      <c r="Z256" s="456">
        <v>0</v>
      </c>
      <c r="AA256" s="402">
        <f>N256+O256+P256</f>
        <v>1950.3000000000002</v>
      </c>
      <c r="AB256" s="402">
        <f>J256-AA256</f>
        <v>31049.7</v>
      </c>
      <c r="AC256" s="449"/>
      <c r="AD256" s="428"/>
      <c r="AE256" s="428"/>
      <c r="AF256" s="402">
        <f>AD256*15%</f>
        <v>0</v>
      </c>
      <c r="AG256" s="449"/>
      <c r="AH256" s="402">
        <f>AF256+AG256</f>
        <v>0</v>
      </c>
      <c r="AI256" s="457" t="e">
        <f>#REF!-#REF!</f>
        <v>#REF!</v>
      </c>
      <c r="AK256" s="990">
        <f>+J256*60%</f>
        <v>19800</v>
      </c>
    </row>
    <row r="257" spans="1:37" ht="15" customHeight="1" x14ac:dyDescent="0.25">
      <c r="A257" s="444">
        <v>212</v>
      </c>
      <c r="B257" s="443" t="s">
        <v>1930</v>
      </c>
      <c r="C257" s="443" t="s">
        <v>3763</v>
      </c>
      <c r="D257" s="446">
        <v>30793</v>
      </c>
      <c r="E257" s="446">
        <v>41897</v>
      </c>
      <c r="F257" s="443">
        <f t="shared" si="132"/>
        <v>30</v>
      </c>
      <c r="G257" s="428" t="s">
        <v>1931</v>
      </c>
      <c r="H257" s="447" t="s">
        <v>1923</v>
      </c>
      <c r="I257" s="428" t="s">
        <v>4750</v>
      </c>
      <c r="J257" s="449">
        <v>33000</v>
      </c>
      <c r="K257" s="449">
        <f t="shared" si="133"/>
        <v>2339.6999999999998</v>
      </c>
      <c r="L257" s="449">
        <f>J257</f>
        <v>33000</v>
      </c>
      <c r="M257" s="402"/>
      <c r="N257" s="450">
        <f>J257/100*3.04</f>
        <v>1003.2</v>
      </c>
      <c r="O257" s="450">
        <f>J257/100*2.87</f>
        <v>947.1</v>
      </c>
      <c r="P257" s="450"/>
      <c r="Q257" s="449"/>
      <c r="R257" s="451">
        <f>M257+N257+O257+P257</f>
        <v>1950.3000000000002</v>
      </c>
      <c r="S257" s="449">
        <f>J257-R257</f>
        <v>31049.7</v>
      </c>
      <c r="T257" s="452">
        <v>100010330028774</v>
      </c>
      <c r="U257" s="461" t="s">
        <v>3159</v>
      </c>
      <c r="V257" s="720">
        <f>+S257</f>
        <v>31049.7</v>
      </c>
      <c r="W257" s="463" t="s">
        <v>4140</v>
      </c>
      <c r="X257" s="455"/>
      <c r="Y257" s="428">
        <v>0</v>
      </c>
      <c r="Z257" s="456">
        <v>0</v>
      </c>
      <c r="AA257" s="402">
        <f>N257+O257+P257</f>
        <v>1950.3000000000002</v>
      </c>
      <c r="AB257" s="402">
        <f>J257-AA257</f>
        <v>31049.7</v>
      </c>
      <c r="AC257" s="449"/>
      <c r="AD257" s="449"/>
      <c r="AE257" s="428"/>
      <c r="AF257" s="402">
        <f>AD257*15%</f>
        <v>0</v>
      </c>
      <c r="AG257" s="449"/>
      <c r="AH257" s="402">
        <f>AF257+AG257</f>
        <v>0</v>
      </c>
      <c r="AI257" s="457"/>
      <c r="AK257" s="990">
        <f>+J257*60%</f>
        <v>19800</v>
      </c>
    </row>
    <row r="258" spans="1:37" ht="15" customHeight="1" x14ac:dyDescent="0.25">
      <c r="A258" s="444">
        <v>213</v>
      </c>
      <c r="B258" s="443" t="s">
        <v>1928</v>
      </c>
      <c r="C258" s="443" t="s">
        <v>3763</v>
      </c>
      <c r="D258" s="446">
        <v>27873</v>
      </c>
      <c r="E258" s="446">
        <v>41897</v>
      </c>
      <c r="F258" s="443">
        <f t="shared" si="132"/>
        <v>38</v>
      </c>
      <c r="G258" s="428" t="s">
        <v>1929</v>
      </c>
      <c r="H258" s="447" t="s">
        <v>1923</v>
      </c>
      <c r="I258" s="428" t="s">
        <v>4398</v>
      </c>
      <c r="J258" s="449">
        <v>22000</v>
      </c>
      <c r="K258" s="449">
        <f t="shared" si="133"/>
        <v>1559.8</v>
      </c>
      <c r="L258" s="449">
        <f>J258</f>
        <v>22000</v>
      </c>
      <c r="M258" s="402"/>
      <c r="N258" s="450">
        <f>J258/100*3.04</f>
        <v>668.8</v>
      </c>
      <c r="O258" s="450">
        <f>J258/100*2.87</f>
        <v>631.4</v>
      </c>
      <c r="P258" s="450"/>
      <c r="Q258" s="449"/>
      <c r="R258" s="451">
        <f>M258+N258+O258+P258</f>
        <v>1300.1999999999998</v>
      </c>
      <c r="S258" s="449">
        <f>J258-R258</f>
        <v>20699.8</v>
      </c>
      <c r="T258" s="452">
        <v>100010330028774</v>
      </c>
      <c r="U258" s="461" t="s">
        <v>3158</v>
      </c>
      <c r="V258" s="720">
        <f>+S258</f>
        <v>20699.8</v>
      </c>
      <c r="W258" s="463" t="s">
        <v>4068</v>
      </c>
      <c r="X258" s="455"/>
      <c r="Y258" s="428">
        <v>0</v>
      </c>
      <c r="Z258" s="456">
        <v>0</v>
      </c>
      <c r="AA258" s="402">
        <f>N258+O258+P258</f>
        <v>1300.1999999999998</v>
      </c>
      <c r="AB258" s="402">
        <f>J258-AA258</f>
        <v>20699.8</v>
      </c>
      <c r="AC258" s="449"/>
      <c r="AD258" s="428"/>
      <c r="AE258" s="428"/>
      <c r="AF258" s="402">
        <f>AD258*15%</f>
        <v>0</v>
      </c>
      <c r="AG258" s="449"/>
      <c r="AH258" s="402">
        <f>AF258+AG258</f>
        <v>0</v>
      </c>
      <c r="AI258" s="457">
        <f>AH364-M364</f>
        <v>0</v>
      </c>
      <c r="AK258" s="990">
        <f>+J258*60%</f>
        <v>13200</v>
      </c>
    </row>
    <row r="259" spans="1:37" s="221" customFormat="1" x14ac:dyDescent="0.25">
      <c r="A259" s="790">
        <v>214</v>
      </c>
      <c r="B259" s="789" t="s">
        <v>4774</v>
      </c>
      <c r="C259" s="789" t="s">
        <v>3764</v>
      </c>
      <c r="D259" s="897">
        <v>26858</v>
      </c>
      <c r="E259" s="792">
        <v>41897</v>
      </c>
      <c r="F259" s="898">
        <f t="shared" si="132"/>
        <v>41</v>
      </c>
      <c r="G259" s="804" t="s">
        <v>4775</v>
      </c>
      <c r="H259" s="799" t="s">
        <v>4773</v>
      </c>
      <c r="I259" s="804" t="s">
        <v>4802</v>
      </c>
      <c r="J259" s="917">
        <v>35000</v>
      </c>
      <c r="K259" s="795">
        <f t="shared" si="133"/>
        <v>2481.5</v>
      </c>
      <c r="L259" s="795">
        <f>J259</f>
        <v>35000</v>
      </c>
      <c r="M259" s="795"/>
      <c r="N259" s="796">
        <v>434.66</v>
      </c>
      <c r="O259" s="800">
        <f>J259/100*3.04</f>
        <v>1064</v>
      </c>
      <c r="P259" s="800">
        <f>J259/100*2.87</f>
        <v>1004.5</v>
      </c>
      <c r="Q259" s="795"/>
      <c r="R259" s="801"/>
      <c r="S259" s="801">
        <f>N259+O259+P259+Q259</f>
        <v>2503.16</v>
      </c>
      <c r="T259" s="795">
        <f>J259-S259</f>
        <v>32496.84</v>
      </c>
      <c r="U259" s="802">
        <v>100010330028774</v>
      </c>
      <c r="V259" s="979"/>
      <c r="W259" s="899">
        <f>+T259</f>
        <v>32496.84</v>
      </c>
      <c r="X259" s="918"/>
      <c r="AK259" s="990">
        <f>+J259*60%</f>
        <v>21000</v>
      </c>
    </row>
    <row r="260" spans="1:37" ht="15" customHeight="1" x14ac:dyDescent="0.25">
      <c r="A260" s="444">
        <v>215</v>
      </c>
      <c r="B260" s="443" t="s">
        <v>1639</v>
      </c>
      <c r="C260" s="443" t="s">
        <v>3763</v>
      </c>
      <c r="D260" s="446">
        <v>33828</v>
      </c>
      <c r="E260" s="446">
        <v>41897</v>
      </c>
      <c r="F260" s="443">
        <f t="shared" si="132"/>
        <v>22</v>
      </c>
      <c r="G260" s="428" t="s">
        <v>1640</v>
      </c>
      <c r="H260" s="447" t="s">
        <v>1588</v>
      </c>
      <c r="I260" s="428" t="s">
        <v>3734</v>
      </c>
      <c r="J260" s="449">
        <v>16500</v>
      </c>
      <c r="K260" s="449">
        <f t="shared" si="133"/>
        <v>1169.8499999999999</v>
      </c>
      <c r="L260" s="449">
        <f>J260</f>
        <v>16500</v>
      </c>
      <c r="M260" s="402"/>
      <c r="N260" s="450">
        <f>J260/100*3.04</f>
        <v>501.6</v>
      </c>
      <c r="O260" s="450">
        <f>J260/100*2.87</f>
        <v>473.55</v>
      </c>
      <c r="P260" s="450"/>
      <c r="Q260" s="449"/>
      <c r="R260" s="451">
        <f>M260+N260+O260+P260+Q260</f>
        <v>975.15000000000009</v>
      </c>
      <c r="S260" s="449">
        <f>J260-R260</f>
        <v>15524.85</v>
      </c>
      <c r="T260" s="452">
        <v>100010330028774</v>
      </c>
      <c r="U260" s="461" t="s">
        <v>3035</v>
      </c>
      <c r="V260" s="720">
        <f>+S260</f>
        <v>15524.85</v>
      </c>
      <c r="W260" s="463">
        <v>40221933381</v>
      </c>
      <c r="X260" s="455"/>
      <c r="Y260" s="428">
        <v>0</v>
      </c>
      <c r="Z260" s="456">
        <v>0</v>
      </c>
      <c r="AA260" s="402">
        <f>N260+O260+P260</f>
        <v>975.15000000000009</v>
      </c>
      <c r="AB260" s="402">
        <f>J260-AA260</f>
        <v>15524.85</v>
      </c>
      <c r="AC260" s="449"/>
      <c r="AD260" s="428"/>
      <c r="AE260" s="428"/>
      <c r="AF260" s="402">
        <f>AD260*15%</f>
        <v>0</v>
      </c>
      <c r="AG260" s="449"/>
      <c r="AH260" s="402">
        <f>AF260+AG260</f>
        <v>0</v>
      </c>
      <c r="AI260" s="457">
        <f>AH260-M260</f>
        <v>0</v>
      </c>
      <c r="AK260" s="990">
        <f>+J260*80%</f>
        <v>13200</v>
      </c>
    </row>
    <row r="261" spans="1:37" ht="15" customHeight="1" x14ac:dyDescent="0.25">
      <c r="A261" s="1712" t="s">
        <v>3656</v>
      </c>
      <c r="B261" s="1713"/>
      <c r="C261" s="1713"/>
      <c r="D261" s="1713"/>
      <c r="E261" s="1713"/>
      <c r="F261" s="1713"/>
      <c r="G261" s="1713"/>
      <c r="H261" s="1713"/>
      <c r="I261" s="1714"/>
      <c r="J261" s="405">
        <f>+J255+J256+J257+J258+J259+J260</f>
        <v>211000</v>
      </c>
      <c r="K261" s="405"/>
      <c r="L261" s="405"/>
      <c r="M261" s="405">
        <f t="shared" ref="M261:S261" ca="1" si="134">SUM(M255:M364)</f>
        <v>11845251381.999939</v>
      </c>
      <c r="N261" s="405">
        <f t="shared" ca="1" si="134"/>
        <v>2142475091653.1272</v>
      </c>
      <c r="O261" s="405">
        <f t="shared" ca="1" si="134"/>
        <v>3290141786586.1274</v>
      </c>
      <c r="P261" s="405">
        <f t="shared" ca="1" si="134"/>
        <v>3654182030.0599961</v>
      </c>
      <c r="Q261" s="405">
        <f t="shared" ca="1" si="134"/>
        <v>0</v>
      </c>
      <c r="R261" s="405">
        <f t="shared" ca="1" si="134"/>
        <v>366209898845.67932</v>
      </c>
      <c r="S261" s="405">
        <f t="shared" ca="1" si="134"/>
        <v>45369785734372.664</v>
      </c>
      <c r="T261" s="452"/>
      <c r="U261" s="523"/>
      <c r="V261" s="720"/>
      <c r="W261" s="454"/>
      <c r="X261" s="455"/>
      <c r="Y261" s="428"/>
      <c r="Z261" s="456"/>
      <c r="AA261" s="402"/>
      <c r="AB261" s="402"/>
      <c r="AC261" s="449"/>
      <c r="AD261" s="428"/>
      <c r="AE261" s="428"/>
      <c r="AF261" s="402"/>
      <c r="AG261" s="449"/>
      <c r="AH261" s="402"/>
      <c r="AI261" s="457">
        <f>AH886-M886</f>
        <v>0</v>
      </c>
      <c r="AK261" s="1002">
        <f>SUM(AK255:AK260)</f>
        <v>108450</v>
      </c>
    </row>
    <row r="262" spans="1:37" ht="15" customHeight="1" x14ac:dyDescent="0.25">
      <c r="A262" s="1718" t="s">
        <v>3670</v>
      </c>
      <c r="B262" s="1719"/>
      <c r="C262" s="1719"/>
      <c r="D262" s="1719"/>
      <c r="E262" s="1719"/>
      <c r="F262" s="1719"/>
      <c r="G262" s="1719"/>
      <c r="H262" s="1719"/>
      <c r="I262" s="1720"/>
      <c r="J262" s="405"/>
      <c r="K262" s="405"/>
      <c r="L262" s="405"/>
      <c r="M262" s="405"/>
      <c r="N262" s="562"/>
      <c r="O262" s="562"/>
      <c r="P262" s="562"/>
      <c r="Q262" s="405"/>
      <c r="R262" s="563"/>
      <c r="S262" s="405"/>
      <c r="T262" s="452"/>
      <c r="U262" s="523"/>
      <c r="V262" s="720"/>
      <c r="W262" s="454"/>
      <c r="X262" s="455"/>
      <c r="Y262" s="428"/>
      <c r="Z262" s="456"/>
      <c r="AA262" s="402"/>
      <c r="AB262" s="402"/>
      <c r="AC262" s="449"/>
      <c r="AD262" s="428"/>
      <c r="AE262" s="428"/>
      <c r="AF262" s="402"/>
      <c r="AG262" s="449"/>
      <c r="AH262" s="402"/>
      <c r="AI262" s="457"/>
    </row>
    <row r="263" spans="1:37" ht="15" customHeight="1" x14ac:dyDescent="0.25">
      <c r="A263" s="444">
        <v>216</v>
      </c>
      <c r="B263" s="443" t="s">
        <v>1938</v>
      </c>
      <c r="C263" s="443" t="s">
        <v>3763</v>
      </c>
      <c r="D263" s="446">
        <v>31956</v>
      </c>
      <c r="E263" s="446">
        <v>41897</v>
      </c>
      <c r="F263" s="443">
        <f>DATEDIF(D263,E263,"Y")</f>
        <v>27</v>
      </c>
      <c r="G263" s="428" t="s">
        <v>1939</v>
      </c>
      <c r="H263" s="447" t="s">
        <v>1923</v>
      </c>
      <c r="I263" s="428" t="s">
        <v>4391</v>
      </c>
      <c r="J263" s="449">
        <v>49500</v>
      </c>
      <c r="K263" s="449">
        <f>J263/100*7.09</f>
        <v>3509.5499999999997</v>
      </c>
      <c r="L263" s="449">
        <v>34580</v>
      </c>
      <c r="M263" s="402">
        <v>1987.15</v>
      </c>
      <c r="N263" s="450">
        <f>J263/100*3.04</f>
        <v>1504.8</v>
      </c>
      <c r="O263" s="450">
        <f>J263/100*2.87</f>
        <v>1420.65</v>
      </c>
      <c r="P263" s="450"/>
      <c r="Q263" s="449"/>
      <c r="R263" s="451">
        <f>M263+N263+O263+P263</f>
        <v>4912.6000000000004</v>
      </c>
      <c r="S263" s="449">
        <f>J263-R263</f>
        <v>44587.4</v>
      </c>
      <c r="T263" s="452">
        <v>100010330028774</v>
      </c>
      <c r="U263" s="474">
        <v>200010330496711</v>
      </c>
      <c r="V263" s="720">
        <f>+S263</f>
        <v>44587.4</v>
      </c>
      <c r="W263" s="463">
        <v>22500119643</v>
      </c>
      <c r="X263" s="455"/>
      <c r="Y263" s="428">
        <v>0</v>
      </c>
      <c r="Z263" s="456">
        <v>0</v>
      </c>
      <c r="AA263" s="402">
        <f>N263+O263+P263</f>
        <v>2925.45</v>
      </c>
      <c r="AB263" s="402">
        <f>J263-AA263</f>
        <v>46574.55</v>
      </c>
      <c r="AC263" s="449">
        <v>33326.910000000003</v>
      </c>
      <c r="AD263" s="449">
        <f>+AB263-AC263</f>
        <v>13247.64</v>
      </c>
      <c r="AE263" s="470">
        <v>0.15</v>
      </c>
      <c r="AF263" s="402">
        <f>AD263*15%</f>
        <v>1987.1459999999997</v>
      </c>
      <c r="AG263" s="449"/>
      <c r="AH263" s="402">
        <f>AF263+AG263</f>
        <v>1987.1459999999997</v>
      </c>
      <c r="AI263" s="457"/>
      <c r="AK263" s="990">
        <f>+J263*30%</f>
        <v>14850</v>
      </c>
    </row>
    <row r="264" spans="1:37" ht="15" customHeight="1" x14ac:dyDescent="0.25">
      <c r="A264" s="444">
        <v>217</v>
      </c>
      <c r="B264" s="443" t="s">
        <v>2212</v>
      </c>
      <c r="C264" s="443" t="s">
        <v>3763</v>
      </c>
      <c r="D264" s="446">
        <v>32360</v>
      </c>
      <c r="E264" s="446">
        <v>41897</v>
      </c>
      <c r="F264" s="443">
        <f>DATEDIF(D264,E264,"Y")</f>
        <v>26</v>
      </c>
      <c r="G264" s="428" t="s">
        <v>2213</v>
      </c>
      <c r="H264" s="447" t="s">
        <v>1923</v>
      </c>
      <c r="I264" s="428" t="s">
        <v>4511</v>
      </c>
      <c r="J264" s="479">
        <v>22000</v>
      </c>
      <c r="K264" s="449">
        <f>J264/100*7.09</f>
        <v>1559.8</v>
      </c>
      <c r="L264" s="449">
        <f>J264</f>
        <v>22000</v>
      </c>
      <c r="M264" s="402"/>
      <c r="N264" s="450">
        <f>J264/100*3.04</f>
        <v>668.8</v>
      </c>
      <c r="O264" s="450">
        <f>J264/100*2.87</f>
        <v>631.4</v>
      </c>
      <c r="P264" s="450"/>
      <c r="Q264" s="449"/>
      <c r="R264" s="451">
        <f>M264+N264+O264+P264</f>
        <v>1300.1999999999998</v>
      </c>
      <c r="S264" s="449">
        <f>J264-R264</f>
        <v>20699.8</v>
      </c>
      <c r="T264" s="452">
        <v>100010330028774</v>
      </c>
      <c r="U264" s="523" t="s">
        <v>3017</v>
      </c>
      <c r="V264" s="720">
        <f>+S264</f>
        <v>20699.8</v>
      </c>
      <c r="W264" s="463">
        <v>22300672510</v>
      </c>
      <c r="X264" s="455"/>
      <c r="Y264" s="428">
        <v>0</v>
      </c>
      <c r="Z264" s="456">
        <v>0</v>
      </c>
      <c r="AA264" s="402">
        <f>N264+O264+P264</f>
        <v>1300.1999999999998</v>
      </c>
      <c r="AB264" s="402">
        <f>J264-AA264</f>
        <v>20699.8</v>
      </c>
      <c r="AC264" s="449"/>
      <c r="AD264" s="428"/>
      <c r="AE264" s="428"/>
      <c r="AF264" s="402">
        <f>AD264*15%</f>
        <v>0</v>
      </c>
      <c r="AG264" s="449"/>
      <c r="AH264" s="402">
        <f>AF264+AG264</f>
        <v>0</v>
      </c>
      <c r="AI264" s="457">
        <f>AH264-M264</f>
        <v>0</v>
      </c>
      <c r="AK264" s="990">
        <f>+J264*60%</f>
        <v>13200</v>
      </c>
    </row>
    <row r="265" spans="1:37" ht="15" customHeight="1" x14ac:dyDescent="0.25">
      <c r="A265" s="1721" t="s">
        <v>3656</v>
      </c>
      <c r="B265" s="1722"/>
      <c r="C265" s="1722"/>
      <c r="D265" s="1722"/>
      <c r="E265" s="1722"/>
      <c r="F265" s="1722"/>
      <c r="G265" s="1722"/>
      <c r="H265" s="1722"/>
      <c r="I265" s="1723"/>
      <c r="J265" s="407">
        <f>+J263+J264</f>
        <v>71500</v>
      </c>
      <c r="K265" s="407"/>
      <c r="L265" s="407"/>
      <c r="M265" s="407">
        <f t="shared" ref="M265:S265" ca="1" si="135">SUM(M263:M268)</f>
        <v>3974.3</v>
      </c>
      <c r="N265" s="407">
        <f t="shared" ca="1" si="135"/>
        <v>6171.2</v>
      </c>
      <c r="O265" s="407">
        <f t="shared" ca="1" si="135"/>
        <v>5826.1</v>
      </c>
      <c r="P265" s="407">
        <f t="shared" ca="1" si="135"/>
        <v>0</v>
      </c>
      <c r="Q265" s="407">
        <f t="shared" ca="1" si="135"/>
        <v>0</v>
      </c>
      <c r="R265" s="407">
        <f t="shared" ca="1" si="135"/>
        <v>15971.600000000002</v>
      </c>
      <c r="S265" s="407">
        <f t="shared" ca="1" si="135"/>
        <v>187028.39999999997</v>
      </c>
      <c r="T265" s="452"/>
      <c r="U265" s="461"/>
      <c r="V265" s="720"/>
      <c r="W265" s="463"/>
      <c r="X265" s="455"/>
      <c r="Y265" s="428"/>
      <c r="Z265" s="456"/>
      <c r="AA265" s="402"/>
      <c r="AB265" s="402"/>
      <c r="AC265" s="449"/>
      <c r="AD265" s="428"/>
      <c r="AE265" s="428"/>
      <c r="AF265" s="402"/>
      <c r="AG265" s="449"/>
      <c r="AH265" s="402"/>
      <c r="AI265" s="457" t="e">
        <f>#REF!-#REF!</f>
        <v>#REF!</v>
      </c>
      <c r="AK265" s="1003">
        <f>SUM(AK263:AK264)</f>
        <v>28050</v>
      </c>
    </row>
    <row r="266" spans="1:37" ht="15" customHeight="1" x14ac:dyDescent="0.25">
      <c r="A266" s="1715" t="s">
        <v>3671</v>
      </c>
      <c r="B266" s="1716"/>
      <c r="C266" s="1716"/>
      <c r="D266" s="1716"/>
      <c r="E266" s="1716"/>
      <c r="F266" s="1716"/>
      <c r="G266" s="1716"/>
      <c r="H266" s="1716"/>
      <c r="I266" s="1717"/>
      <c r="J266" s="407"/>
      <c r="K266" s="449"/>
      <c r="L266" s="449"/>
      <c r="M266" s="405"/>
      <c r="N266" s="565"/>
      <c r="O266" s="565"/>
      <c r="P266" s="565"/>
      <c r="Q266" s="407"/>
      <c r="R266" s="566"/>
      <c r="S266" s="407"/>
      <c r="T266" s="452"/>
      <c r="U266" s="461"/>
      <c r="V266" s="720"/>
      <c r="W266" s="463"/>
      <c r="X266" s="455"/>
      <c r="Y266" s="428"/>
      <c r="Z266" s="456"/>
      <c r="AA266" s="402"/>
      <c r="AB266" s="402"/>
      <c r="AC266" s="449"/>
      <c r="AD266" s="428"/>
      <c r="AE266" s="428"/>
      <c r="AF266" s="402"/>
      <c r="AG266" s="449"/>
      <c r="AH266" s="402"/>
      <c r="AI266" s="457"/>
    </row>
    <row r="267" spans="1:37" ht="15" customHeight="1" x14ac:dyDescent="0.25">
      <c r="A267" s="444">
        <v>218</v>
      </c>
      <c r="B267" s="443" t="s">
        <v>1925</v>
      </c>
      <c r="C267" s="443" t="s">
        <v>3763</v>
      </c>
      <c r="D267" s="446">
        <v>28815</v>
      </c>
      <c r="E267" s="446">
        <v>41897</v>
      </c>
      <c r="F267" s="443">
        <f>DATEDIF(D267,E267,"Y")</f>
        <v>35</v>
      </c>
      <c r="G267" s="428" t="s">
        <v>1926</v>
      </c>
      <c r="H267" s="447" t="s">
        <v>1923</v>
      </c>
      <c r="I267" s="428" t="s">
        <v>4742</v>
      </c>
      <c r="J267" s="449">
        <v>38000</v>
      </c>
      <c r="K267" s="449">
        <f>J267/100*7.09</f>
        <v>2694.2</v>
      </c>
      <c r="L267" s="449">
        <f>J267</f>
        <v>38000</v>
      </c>
      <c r="M267" s="402"/>
      <c r="N267" s="450">
        <f>J267/100*3.04</f>
        <v>1155.2</v>
      </c>
      <c r="O267" s="450">
        <f>J267/100*2.87</f>
        <v>1090.6000000000001</v>
      </c>
      <c r="P267" s="450"/>
      <c r="Q267" s="449"/>
      <c r="R267" s="451">
        <f>M267+N267+O267+P267</f>
        <v>2245.8000000000002</v>
      </c>
      <c r="S267" s="449">
        <f>J267-R267</f>
        <v>35754.199999999997</v>
      </c>
      <c r="T267" s="452">
        <v>100010330028774</v>
      </c>
      <c r="U267" s="461" t="s">
        <v>3157</v>
      </c>
      <c r="V267" s="720">
        <f>+S267</f>
        <v>35754.199999999997</v>
      </c>
      <c r="W267" s="463" t="s">
        <v>4115</v>
      </c>
      <c r="X267" s="455"/>
      <c r="Y267" s="428">
        <v>0</v>
      </c>
      <c r="Z267" s="456">
        <v>0</v>
      </c>
      <c r="AA267" s="402">
        <f>N267+O267+P267</f>
        <v>2245.8000000000002</v>
      </c>
      <c r="AB267" s="402">
        <f>J267-AA267</f>
        <v>35754.199999999997</v>
      </c>
      <c r="AC267" s="449"/>
      <c r="AD267" s="449"/>
      <c r="AE267" s="428"/>
      <c r="AF267" s="402">
        <f>AD267*15%</f>
        <v>0</v>
      </c>
      <c r="AG267" s="449"/>
      <c r="AH267" s="402">
        <f>AF267+AG267</f>
        <v>0</v>
      </c>
      <c r="AI267" s="457">
        <f>AH258-M258</f>
        <v>0</v>
      </c>
      <c r="AK267" s="990">
        <f>+J267*60%</f>
        <v>22800</v>
      </c>
    </row>
    <row r="268" spans="1:37" ht="15" customHeight="1" x14ac:dyDescent="0.25">
      <c r="A268" s="443">
        <v>219</v>
      </c>
      <c r="B268" s="443" t="s">
        <v>1741</v>
      </c>
      <c r="C268" s="443" t="s">
        <v>3763</v>
      </c>
      <c r="D268" s="446">
        <v>32527</v>
      </c>
      <c r="E268" s="446">
        <v>41897</v>
      </c>
      <c r="F268" s="443">
        <f>DATEDIF(D268,E268,"Y")</f>
        <v>25</v>
      </c>
      <c r="G268" s="428" t="s">
        <v>1742</v>
      </c>
      <c r="H268" s="447" t="s">
        <v>1923</v>
      </c>
      <c r="I268" s="428" t="s">
        <v>1940</v>
      </c>
      <c r="J268" s="449">
        <v>22000</v>
      </c>
      <c r="K268" s="449">
        <f>J268/100*7.09</f>
        <v>1559.8</v>
      </c>
      <c r="L268" s="449">
        <f>J268</f>
        <v>22000</v>
      </c>
      <c r="M268" s="402"/>
      <c r="N268" s="450">
        <f>J268/100*3.04</f>
        <v>668.8</v>
      </c>
      <c r="O268" s="450">
        <f>J268/100*2.87</f>
        <v>631.4</v>
      </c>
      <c r="P268" s="450"/>
      <c r="Q268" s="449"/>
      <c r="R268" s="451">
        <f>M268+N268+O268+P268</f>
        <v>1300.1999999999998</v>
      </c>
      <c r="S268" s="449">
        <f>J268-R268</f>
        <v>20699.8</v>
      </c>
      <c r="T268" s="452">
        <v>100010330028774</v>
      </c>
      <c r="U268" s="485" t="s">
        <v>3083</v>
      </c>
      <c r="V268" s="720">
        <f>+S268</f>
        <v>20699.8</v>
      </c>
      <c r="W268" s="463">
        <v>22500273259</v>
      </c>
      <c r="X268" s="455"/>
      <c r="Y268" s="428">
        <v>0</v>
      </c>
      <c r="Z268" s="456">
        <v>0</v>
      </c>
      <c r="AA268" s="402">
        <f>N268+O268+P268</f>
        <v>1300.1999999999998</v>
      </c>
      <c r="AB268" s="402">
        <f>J268-AA268</f>
        <v>20699.8</v>
      </c>
      <c r="AC268" s="449"/>
      <c r="AD268" s="449"/>
      <c r="AE268" s="428"/>
      <c r="AF268" s="402">
        <f>AD268*15%</f>
        <v>0</v>
      </c>
      <c r="AG268" s="449"/>
      <c r="AH268" s="402">
        <f>AF268+AG268</f>
        <v>0</v>
      </c>
      <c r="AI268" s="457">
        <f>AH268-M268</f>
        <v>0</v>
      </c>
      <c r="AK268" s="990">
        <f>+J268*60%</f>
        <v>13200</v>
      </c>
    </row>
    <row r="269" spans="1:37" ht="15" customHeight="1" x14ac:dyDescent="0.25">
      <c r="A269" s="1712" t="s">
        <v>3656</v>
      </c>
      <c r="B269" s="1713"/>
      <c r="C269" s="1713"/>
      <c r="D269" s="1713"/>
      <c r="E269" s="1713"/>
      <c r="F269" s="1713"/>
      <c r="G269" s="1713"/>
      <c r="H269" s="1713"/>
      <c r="I269" s="1714"/>
      <c r="J269" s="405">
        <f>+J267+J268</f>
        <v>60000</v>
      </c>
      <c r="K269" s="405"/>
      <c r="L269" s="405"/>
      <c r="M269" s="405">
        <f t="shared" ref="M269:S269" ca="1" si="136">SUM(M17:M836)</f>
        <v>137407775342.42159</v>
      </c>
      <c r="N269" s="405">
        <f t="shared" ca="1" si="136"/>
        <v>9719590755918.2793</v>
      </c>
      <c r="O269" s="405">
        <f t="shared" ca="1" si="136"/>
        <v>1391042818025.4548</v>
      </c>
      <c r="P269" s="405">
        <f t="shared" ca="1" si="136"/>
        <v>24319465772.176659</v>
      </c>
      <c r="Q269" s="405">
        <f t="shared" ca="1" si="136"/>
        <v>844.89</v>
      </c>
      <c r="R269" s="405">
        <f t="shared" ca="1" si="136"/>
        <v>977947391213.05151</v>
      </c>
      <c r="S269" s="405">
        <f t="shared" ca="1" si="136"/>
        <v>124221847880915.03</v>
      </c>
      <c r="T269" s="452"/>
      <c r="U269" s="461"/>
      <c r="V269" s="720"/>
      <c r="W269" s="454"/>
      <c r="X269" s="455"/>
      <c r="Y269" s="428"/>
      <c r="Z269" s="456"/>
      <c r="AA269" s="402"/>
      <c r="AB269" s="402"/>
      <c r="AC269" s="449"/>
      <c r="AD269" s="449"/>
      <c r="AE269" s="428"/>
      <c r="AF269" s="402"/>
      <c r="AG269" s="449"/>
      <c r="AH269" s="402"/>
      <c r="AI269" s="457" t="e">
        <f>#REF!-#REF!</f>
        <v>#REF!</v>
      </c>
      <c r="AK269" s="1002">
        <f>SUM(AK267:AK268)</f>
        <v>36000</v>
      </c>
    </row>
    <row r="270" spans="1:37" ht="15" customHeight="1" x14ac:dyDescent="0.25">
      <c r="A270" s="1715" t="s">
        <v>2880</v>
      </c>
      <c r="B270" s="1716"/>
      <c r="C270" s="1716"/>
      <c r="D270" s="1716"/>
      <c r="E270" s="1716"/>
      <c r="F270" s="1716"/>
      <c r="G270" s="1716"/>
      <c r="H270" s="1716"/>
      <c r="I270" s="1717"/>
      <c r="J270" s="405"/>
      <c r="K270" s="449"/>
      <c r="L270" s="449"/>
      <c r="M270" s="405"/>
      <c r="N270" s="562"/>
      <c r="O270" s="562"/>
      <c r="P270" s="562"/>
      <c r="Q270" s="405"/>
      <c r="R270" s="563"/>
      <c r="S270" s="405"/>
      <c r="T270" s="452"/>
      <c r="U270" s="461"/>
      <c r="V270" s="720"/>
      <c r="W270" s="454"/>
      <c r="X270" s="455"/>
      <c r="Y270" s="428"/>
      <c r="Z270" s="456"/>
      <c r="AA270" s="402"/>
      <c r="AB270" s="402"/>
      <c r="AC270" s="449"/>
      <c r="AD270" s="449"/>
      <c r="AE270" s="428"/>
      <c r="AF270" s="402"/>
      <c r="AG270" s="449"/>
      <c r="AH270" s="402"/>
      <c r="AI270" s="457"/>
    </row>
    <row r="271" spans="1:37" ht="15" customHeight="1" x14ac:dyDescent="0.25">
      <c r="A271" s="443">
        <v>220</v>
      </c>
      <c r="B271" s="444" t="s">
        <v>1791</v>
      </c>
      <c r="C271" s="444" t="s">
        <v>3763</v>
      </c>
      <c r="D271" s="445">
        <v>26718</v>
      </c>
      <c r="E271" s="446">
        <v>41897</v>
      </c>
      <c r="F271" s="443">
        <f>DATEDIF(D271,E271,"Y")</f>
        <v>41</v>
      </c>
      <c r="G271" s="429" t="s">
        <v>1792</v>
      </c>
      <c r="H271" s="447" t="s">
        <v>1923</v>
      </c>
      <c r="I271" s="429" t="s">
        <v>4710</v>
      </c>
      <c r="J271" s="402">
        <v>38000</v>
      </c>
      <c r="K271" s="449">
        <f>J271/100*7.09</f>
        <v>2694.2</v>
      </c>
      <c r="L271" s="449">
        <f>J271</f>
        <v>38000</v>
      </c>
      <c r="M271" s="402"/>
      <c r="N271" s="450">
        <f>J271/100*3.04</f>
        <v>1155.2</v>
      </c>
      <c r="O271" s="450">
        <f>J271/100*2.87</f>
        <v>1090.6000000000001</v>
      </c>
      <c r="P271" s="450">
        <v>844.89</v>
      </c>
      <c r="Q271" s="449"/>
      <c r="R271" s="451">
        <f>M271+N271+O271+P271+Q271</f>
        <v>3090.69</v>
      </c>
      <c r="S271" s="449">
        <f>J271-R271</f>
        <v>34909.31</v>
      </c>
      <c r="T271" s="452">
        <v>100010330028774</v>
      </c>
      <c r="U271" s="478" t="s">
        <v>3162</v>
      </c>
      <c r="V271" s="720">
        <f>+S271</f>
        <v>34909.31</v>
      </c>
      <c r="W271" s="454" t="s">
        <v>4116</v>
      </c>
      <c r="X271" s="455"/>
      <c r="Y271" s="428">
        <v>0</v>
      </c>
      <c r="Z271" s="456">
        <v>0</v>
      </c>
      <c r="AA271" s="402">
        <f>N271+O271+P271</f>
        <v>3090.69</v>
      </c>
      <c r="AB271" s="402">
        <f>J271-AA271</f>
        <v>34909.31</v>
      </c>
      <c r="AC271" s="449"/>
      <c r="AD271" s="449"/>
      <c r="AE271" s="428"/>
      <c r="AF271" s="402">
        <f>AD271*15%</f>
        <v>0</v>
      </c>
      <c r="AG271" s="449"/>
      <c r="AH271" s="402">
        <f>AF271+AG271</f>
        <v>0</v>
      </c>
      <c r="AI271" s="457" t="e">
        <f>#REF!-#REF!</f>
        <v>#REF!</v>
      </c>
      <c r="AK271" s="990">
        <f>+J271*60%</f>
        <v>22800</v>
      </c>
    </row>
    <row r="272" spans="1:37" ht="15" customHeight="1" x14ac:dyDescent="0.25">
      <c r="A272" s="444">
        <v>221</v>
      </c>
      <c r="B272" s="444" t="s">
        <v>1735</v>
      </c>
      <c r="C272" s="444" t="s">
        <v>3764</v>
      </c>
      <c r="D272" s="445">
        <v>33420</v>
      </c>
      <c r="E272" s="446">
        <v>41897</v>
      </c>
      <c r="F272" s="443">
        <f>DATEDIF(D272,E272,"Y")</f>
        <v>23</v>
      </c>
      <c r="G272" s="429" t="s">
        <v>1736</v>
      </c>
      <c r="H272" s="447" t="s">
        <v>1923</v>
      </c>
      <c r="I272" s="428" t="s">
        <v>4826</v>
      </c>
      <c r="J272" s="449">
        <v>22000</v>
      </c>
      <c r="K272" s="449">
        <f>J272/100*7.09</f>
        <v>1559.8</v>
      </c>
      <c r="L272" s="449">
        <f>J272</f>
        <v>22000</v>
      </c>
      <c r="M272" s="402"/>
      <c r="N272" s="450">
        <f>J272/100*3.04</f>
        <v>668.8</v>
      </c>
      <c r="O272" s="450">
        <f>J272/100*2.87</f>
        <v>631.4</v>
      </c>
      <c r="P272" s="467"/>
      <c r="Q272" s="449"/>
      <c r="R272" s="494">
        <f>M272+N272+O272+P272+Q272</f>
        <v>1300.1999999999998</v>
      </c>
      <c r="S272" s="449">
        <f>J272-R272</f>
        <v>20699.8</v>
      </c>
      <c r="T272" s="452">
        <v>100010330028774</v>
      </c>
      <c r="U272" s="604" t="s">
        <v>3067</v>
      </c>
      <c r="V272" s="720">
        <f>+S272</f>
        <v>20699.8</v>
      </c>
      <c r="W272" s="454">
        <v>22500649862</v>
      </c>
      <c r="X272" s="455"/>
      <c r="Y272" s="428">
        <v>0</v>
      </c>
      <c r="Z272" s="456">
        <v>0</v>
      </c>
      <c r="AA272" s="402">
        <f>N272+O272+P272</f>
        <v>1300.1999999999998</v>
      </c>
      <c r="AB272" s="402">
        <f>J272-AA272</f>
        <v>20699.8</v>
      </c>
      <c r="AC272" s="449"/>
      <c r="AD272" s="428"/>
      <c r="AE272" s="428"/>
      <c r="AF272" s="402">
        <f>AD272*15%</f>
        <v>0</v>
      </c>
      <c r="AG272" s="449"/>
      <c r="AH272" s="402">
        <f>AF272+AG272</f>
        <v>0</v>
      </c>
      <c r="AI272" s="457">
        <f>AH272-M272</f>
        <v>0</v>
      </c>
      <c r="AK272" s="990">
        <f>+J272*60%</f>
        <v>13200</v>
      </c>
    </row>
    <row r="273" spans="1:41" ht="15" customHeight="1" x14ac:dyDescent="0.25">
      <c r="A273" s="443">
        <v>222</v>
      </c>
      <c r="B273" s="443" t="s">
        <v>1584</v>
      </c>
      <c r="C273" s="443" t="s">
        <v>3763</v>
      </c>
      <c r="D273" s="446">
        <v>31666</v>
      </c>
      <c r="E273" s="446">
        <v>41897</v>
      </c>
      <c r="F273" s="443">
        <f>DATEDIF(D273,E273,"Y")</f>
        <v>28</v>
      </c>
      <c r="G273" s="428" t="s">
        <v>1585</v>
      </c>
      <c r="H273" s="447" t="s">
        <v>1923</v>
      </c>
      <c r="I273" s="428" t="s">
        <v>3729</v>
      </c>
      <c r="J273" s="449">
        <v>33000</v>
      </c>
      <c r="K273" s="449">
        <f>J273/100*7.09</f>
        <v>2339.6999999999998</v>
      </c>
      <c r="L273" s="449">
        <f>J273</f>
        <v>33000</v>
      </c>
      <c r="M273" s="402"/>
      <c r="N273" s="450">
        <f>J273/100*3.04</f>
        <v>1003.2</v>
      </c>
      <c r="O273" s="450">
        <f>J273/100*2.87</f>
        <v>947.1</v>
      </c>
      <c r="P273" s="450"/>
      <c r="Q273" s="449"/>
      <c r="R273" s="451">
        <f>M273+N273+O273+P273</f>
        <v>1950.3000000000002</v>
      </c>
      <c r="S273" s="449">
        <f>J273-R273</f>
        <v>31049.7</v>
      </c>
      <c r="T273" s="452">
        <v>100010330028774</v>
      </c>
      <c r="U273" s="461" t="s">
        <v>3023</v>
      </c>
      <c r="V273" s="720">
        <f>+S273</f>
        <v>31049.7</v>
      </c>
      <c r="W273" s="463" t="s">
        <v>3770</v>
      </c>
      <c r="X273" s="455"/>
      <c r="Y273" s="428">
        <v>0</v>
      </c>
      <c r="Z273" s="456">
        <v>0</v>
      </c>
      <c r="AA273" s="402">
        <f>N273+O273+P273</f>
        <v>1950.3000000000002</v>
      </c>
      <c r="AB273" s="402">
        <f>J273-AA273</f>
        <v>31049.7</v>
      </c>
      <c r="AC273" s="449"/>
      <c r="AD273" s="428"/>
      <c r="AE273" s="428"/>
      <c r="AF273" s="402">
        <f>AD273*15%</f>
        <v>0</v>
      </c>
      <c r="AG273" s="449"/>
      <c r="AH273" s="402">
        <f>AF273+AG273</f>
        <v>0</v>
      </c>
      <c r="AI273" s="457">
        <f>AH273-M273</f>
        <v>0</v>
      </c>
      <c r="AK273" s="990">
        <f>+J273*60%</f>
        <v>19800</v>
      </c>
    </row>
    <row r="274" spans="1:41" s="341" customFormat="1" x14ac:dyDescent="0.25">
      <c r="A274" s="444">
        <v>223</v>
      </c>
      <c r="B274" s="397" t="s">
        <v>4938</v>
      </c>
      <c r="C274" s="397" t="s">
        <v>3764</v>
      </c>
      <c r="D274" s="922">
        <v>26858</v>
      </c>
      <c r="E274" s="396">
        <v>41897</v>
      </c>
      <c r="F274" s="923">
        <f>DATEDIF(D274,E274,"Y")</f>
        <v>41</v>
      </c>
      <c r="G274" s="410" t="s">
        <v>4939</v>
      </c>
      <c r="H274" s="924" t="s">
        <v>4773</v>
      </c>
      <c r="I274" s="410" t="s">
        <v>4928</v>
      </c>
      <c r="J274" s="935">
        <v>16500</v>
      </c>
      <c r="K274" s="399">
        <f>J274/100*7.09</f>
        <v>1169.8499999999999</v>
      </c>
      <c r="L274" s="399">
        <f>J274</f>
        <v>16500</v>
      </c>
      <c r="M274" s="399"/>
      <c r="N274" s="400"/>
      <c r="O274" s="394">
        <f>J274/100*3.04</f>
        <v>501.6</v>
      </c>
      <c r="P274" s="394">
        <f>J274/100*2.87</f>
        <v>473.55</v>
      </c>
      <c r="Q274" s="399"/>
      <c r="R274" s="401"/>
      <c r="S274" s="401">
        <f>N274+O274+P274+Q274</f>
        <v>975.15000000000009</v>
      </c>
      <c r="T274" s="399">
        <f>J274-S274</f>
        <v>15524.85</v>
      </c>
      <c r="U274" s="434">
        <v>100010330028774</v>
      </c>
      <c r="V274" s="952"/>
      <c r="W274" s="927">
        <f>+T274</f>
        <v>15524.85</v>
      </c>
      <c r="X274" s="933"/>
      <c r="AK274" s="1000">
        <f>+J274*80%</f>
        <v>13200</v>
      </c>
    </row>
    <row r="275" spans="1:41" ht="15" customHeight="1" x14ac:dyDescent="0.25">
      <c r="A275" s="1712" t="s">
        <v>3656</v>
      </c>
      <c r="B275" s="1713"/>
      <c r="C275" s="1713"/>
      <c r="D275" s="1713"/>
      <c r="E275" s="1713"/>
      <c r="F275" s="1713"/>
      <c r="G275" s="1713"/>
      <c r="H275" s="1713"/>
      <c r="I275" s="1714"/>
      <c r="J275" s="405">
        <f>+J271+J272+J273+J274</f>
        <v>109500</v>
      </c>
      <c r="K275" s="449"/>
      <c r="L275" s="449">
        <v>0</v>
      </c>
      <c r="M275" s="405">
        <f t="shared" ref="M275:S275" ca="1" si="137">SUM(M255:M271)</f>
        <v>16939392165.467916</v>
      </c>
      <c r="N275" s="405">
        <f t="shared" ca="1" si="137"/>
        <v>3150901384240.0127</v>
      </c>
      <c r="O275" s="405">
        <f t="shared" ca="1" si="137"/>
        <v>1645070278742.5671</v>
      </c>
      <c r="P275" s="562">
        <f t="shared" ca="1" si="137"/>
        <v>1827069752.3249979</v>
      </c>
      <c r="Q275" s="405">
        <f t="shared" ca="1" si="137"/>
        <v>0</v>
      </c>
      <c r="R275" s="563">
        <f t="shared" ca="1" si="137"/>
        <v>183102601607.57886</v>
      </c>
      <c r="S275" s="405">
        <f t="shared" ca="1" si="137"/>
        <v>22684871665938.656</v>
      </c>
      <c r="T275" s="452"/>
      <c r="U275" s="478"/>
      <c r="V275" s="720"/>
      <c r="W275" s="454"/>
      <c r="X275" s="455"/>
      <c r="Y275" s="428"/>
      <c r="Z275" s="456"/>
      <c r="AA275" s="402"/>
      <c r="AB275" s="402"/>
      <c r="AC275" s="449"/>
      <c r="AD275" s="428"/>
      <c r="AE275" s="428"/>
      <c r="AF275" s="402"/>
      <c r="AG275" s="449"/>
      <c r="AH275" s="402"/>
      <c r="AI275" s="457" t="e">
        <f>#REF!-#REF!</f>
        <v>#REF!</v>
      </c>
      <c r="AK275" s="1002">
        <f>SUM(AK271:AK274)</f>
        <v>69000</v>
      </c>
    </row>
    <row r="276" spans="1:41" ht="15" customHeight="1" x14ac:dyDescent="0.25">
      <c r="A276" s="1715" t="s">
        <v>3672</v>
      </c>
      <c r="B276" s="1716"/>
      <c r="C276" s="1716"/>
      <c r="D276" s="1716"/>
      <c r="E276" s="1716"/>
      <c r="F276" s="1716"/>
      <c r="G276" s="1716"/>
      <c r="H276" s="1716"/>
      <c r="I276" s="1717"/>
      <c r="J276" s="405"/>
      <c r="K276" s="449"/>
      <c r="L276" s="449"/>
      <c r="M276" s="405"/>
      <c r="N276" s="562"/>
      <c r="O276" s="562"/>
      <c r="P276" s="562"/>
      <c r="Q276" s="405"/>
      <c r="R276" s="563"/>
      <c r="S276" s="405"/>
      <c r="T276" s="452"/>
      <c r="U276" s="478"/>
      <c r="V276" s="720"/>
      <c r="W276" s="454"/>
      <c r="X276" s="455"/>
      <c r="Y276" s="428"/>
      <c r="Z276" s="456"/>
      <c r="AA276" s="402"/>
      <c r="AB276" s="402"/>
      <c r="AC276" s="449"/>
      <c r="AD276" s="428"/>
      <c r="AE276" s="428"/>
      <c r="AF276" s="402"/>
      <c r="AG276" s="449"/>
      <c r="AH276" s="402"/>
      <c r="AI276" s="457"/>
    </row>
    <row r="277" spans="1:41" ht="15" customHeight="1" x14ac:dyDescent="0.25">
      <c r="A277" s="443">
        <v>224</v>
      </c>
      <c r="B277" s="443" t="s">
        <v>2067</v>
      </c>
      <c r="C277" s="443" t="s">
        <v>3763</v>
      </c>
      <c r="D277" s="446">
        <v>28956</v>
      </c>
      <c r="E277" s="446">
        <v>41897</v>
      </c>
      <c r="F277" s="443">
        <f>DATEDIF(D277,E277,"Y")</f>
        <v>35</v>
      </c>
      <c r="G277" s="428" t="s">
        <v>2068</v>
      </c>
      <c r="H277" s="447" t="s">
        <v>1941</v>
      </c>
      <c r="I277" s="428" t="s">
        <v>4751</v>
      </c>
      <c r="J277" s="449">
        <v>71500</v>
      </c>
      <c r="K277" s="449">
        <f>J277/100*7.09</f>
        <v>5069.3499999999995</v>
      </c>
      <c r="L277" s="449">
        <v>34580</v>
      </c>
      <c r="M277" s="402">
        <v>4921.3100000000004</v>
      </c>
      <c r="N277" s="450">
        <f>J277/100*3.04</f>
        <v>2173.6</v>
      </c>
      <c r="O277" s="450">
        <f>J277/100*2.87</f>
        <v>2052.0500000000002</v>
      </c>
      <c r="P277" s="450"/>
      <c r="Q277" s="449"/>
      <c r="R277" s="451">
        <f>M277+N277+O277+P277+Q277</f>
        <v>9146.9599999999991</v>
      </c>
      <c r="S277" s="449">
        <f>J277-R277</f>
        <v>62353.04</v>
      </c>
      <c r="T277" s="452">
        <v>100010330028774</v>
      </c>
      <c r="U277" s="474">
        <v>200010330646370</v>
      </c>
      <c r="V277" s="720">
        <f>+S277</f>
        <v>62353.04</v>
      </c>
      <c r="W277" s="463" t="s">
        <v>4028</v>
      </c>
      <c r="X277" s="455"/>
      <c r="Y277" s="428">
        <v>0</v>
      </c>
      <c r="Z277" s="456">
        <v>0</v>
      </c>
      <c r="AA277" s="402">
        <f>N277+O277+P277</f>
        <v>4225.6499999999996</v>
      </c>
      <c r="AB277" s="402">
        <f>J277-AA277</f>
        <v>67274.350000000006</v>
      </c>
      <c r="AC277" s="449">
        <v>49990.33</v>
      </c>
      <c r="AD277" s="449">
        <f>+AB277-AC277</f>
        <v>17284.020000000004</v>
      </c>
      <c r="AE277" s="462">
        <v>0.2</v>
      </c>
      <c r="AF277" s="402">
        <f>AD277*20%</f>
        <v>3456.804000000001</v>
      </c>
      <c r="AG277" s="449">
        <v>2499.5</v>
      </c>
      <c r="AH277" s="402">
        <f>AF277+AG277</f>
        <v>5956.304000000001</v>
      </c>
      <c r="AI277" s="457" t="e">
        <f>#REF!-#REF!</f>
        <v>#REF!</v>
      </c>
      <c r="AK277" s="990">
        <f>+J277*30%</f>
        <v>21450</v>
      </c>
    </row>
    <row r="278" spans="1:41" s="221" customFormat="1" ht="15" customHeight="1" x14ac:dyDescent="0.25">
      <c r="A278" s="790">
        <v>225</v>
      </c>
      <c r="B278" s="790" t="s">
        <v>1578</v>
      </c>
      <c r="C278" s="790" t="s">
        <v>3763</v>
      </c>
      <c r="D278" s="791">
        <v>32596</v>
      </c>
      <c r="E278" s="792">
        <v>42505</v>
      </c>
      <c r="F278" s="789">
        <f>DATEDIF(D278,E278,"Y")</f>
        <v>27</v>
      </c>
      <c r="G278" s="793" t="s">
        <v>4430</v>
      </c>
      <c r="H278" s="799" t="s">
        <v>1941</v>
      </c>
      <c r="I278" s="793" t="s">
        <v>4827</v>
      </c>
      <c r="J278" s="796">
        <v>33000</v>
      </c>
      <c r="K278" s="795">
        <f>J278/100*7.09</f>
        <v>2339.6999999999998</v>
      </c>
      <c r="L278" s="795">
        <f>J278</f>
        <v>33000</v>
      </c>
      <c r="M278" s="796"/>
      <c r="N278" s="800">
        <f>J278/100*3.04</f>
        <v>1003.2</v>
      </c>
      <c r="O278" s="800">
        <f>J278/100*2.87</f>
        <v>947.1</v>
      </c>
      <c r="P278" s="841"/>
      <c r="Q278" s="795"/>
      <c r="R278" s="801">
        <f>M278+N278+O278+P278</f>
        <v>1950.3000000000002</v>
      </c>
      <c r="S278" s="795">
        <f>J278-R278</f>
        <v>31049.7</v>
      </c>
      <c r="T278" s="802">
        <v>100010330028774</v>
      </c>
      <c r="U278" s="955" t="s">
        <v>3015</v>
      </c>
      <c r="V278" s="921">
        <f>+S278</f>
        <v>31049.7</v>
      </c>
      <c r="W278" s="797">
        <v>22500466622</v>
      </c>
      <c r="X278" s="966"/>
      <c r="Y278" s="804">
        <v>0</v>
      </c>
      <c r="Z278" s="805">
        <v>0</v>
      </c>
      <c r="AA278" s="796">
        <f>N278+O278+P278</f>
        <v>1950.3000000000002</v>
      </c>
      <c r="AB278" s="796">
        <f>J278-AA278</f>
        <v>31049.7</v>
      </c>
      <c r="AC278" s="795"/>
      <c r="AD278" s="804"/>
      <c r="AE278" s="804"/>
      <c r="AF278" s="796">
        <f>AD278*15%</f>
        <v>0</v>
      </c>
      <c r="AG278" s="795"/>
      <c r="AH278" s="796">
        <f>AF278+AG278</f>
        <v>0</v>
      </c>
      <c r="AI278" s="807">
        <f>AH278-M278</f>
        <v>0</v>
      </c>
      <c r="AK278" s="999">
        <f>+J278*60%</f>
        <v>19800</v>
      </c>
      <c r="AL278" s="814"/>
      <c r="AM278" s="814"/>
      <c r="AN278" s="814"/>
      <c r="AO278" s="814"/>
    </row>
    <row r="279" spans="1:41" ht="15" customHeight="1" x14ac:dyDescent="0.25">
      <c r="A279" s="443">
        <v>226</v>
      </c>
      <c r="B279" s="444" t="s">
        <v>1942</v>
      </c>
      <c r="C279" s="444" t="s">
        <v>3764</v>
      </c>
      <c r="D279" s="445">
        <v>33213</v>
      </c>
      <c r="E279" s="446">
        <v>41897</v>
      </c>
      <c r="F279" s="443">
        <f>DATEDIF(D279,E279,"Y")</f>
        <v>23</v>
      </c>
      <c r="G279" s="429" t="s">
        <v>1943</v>
      </c>
      <c r="H279" s="447" t="s">
        <v>1941</v>
      </c>
      <c r="I279" s="429" t="s">
        <v>1944</v>
      </c>
      <c r="J279" s="479">
        <v>22000</v>
      </c>
      <c r="K279" s="449">
        <f>J279/100*7.09</f>
        <v>1559.8</v>
      </c>
      <c r="L279" s="449">
        <f>J279</f>
        <v>22000</v>
      </c>
      <c r="M279" s="402"/>
      <c r="N279" s="450">
        <f>J279/100*3.04</f>
        <v>668.8</v>
      </c>
      <c r="O279" s="450">
        <f>J279/100*2.87</f>
        <v>631.4</v>
      </c>
      <c r="P279" s="450"/>
      <c r="Q279" s="449"/>
      <c r="R279" s="451">
        <f>M279+N279+O279+P279</f>
        <v>1300.1999999999998</v>
      </c>
      <c r="S279" s="449">
        <f>J279-R279</f>
        <v>20699.8</v>
      </c>
      <c r="T279" s="452">
        <v>100010330028774</v>
      </c>
      <c r="U279" s="523" t="s">
        <v>3163</v>
      </c>
      <c r="V279" s="720">
        <f>+S279</f>
        <v>20699.8</v>
      </c>
      <c r="W279" s="454">
        <v>22500439058</v>
      </c>
      <c r="X279" s="455"/>
      <c r="Y279" s="428">
        <v>0</v>
      </c>
      <c r="Z279" s="456">
        <v>0</v>
      </c>
      <c r="AA279" s="402">
        <f>N279+O279+P279</f>
        <v>1300.1999999999998</v>
      </c>
      <c r="AB279" s="402">
        <f>J279-AA279</f>
        <v>20699.8</v>
      </c>
      <c r="AC279" s="449"/>
      <c r="AD279" s="428"/>
      <c r="AE279" s="428"/>
      <c r="AF279" s="402">
        <f>AD279*15%</f>
        <v>0</v>
      </c>
      <c r="AG279" s="449"/>
      <c r="AH279" s="402">
        <f>AF279+AG279</f>
        <v>0</v>
      </c>
      <c r="AI279" s="457" t="e">
        <f>#REF!-#REF!</f>
        <v>#REF!</v>
      </c>
      <c r="AK279" s="999">
        <f>+J279*60%</f>
        <v>13200</v>
      </c>
    </row>
    <row r="280" spans="1:41" ht="15" customHeight="1" x14ac:dyDescent="0.25">
      <c r="A280" s="1712" t="s">
        <v>3656</v>
      </c>
      <c r="B280" s="1713"/>
      <c r="C280" s="1713"/>
      <c r="D280" s="1713"/>
      <c r="E280" s="1713"/>
      <c r="F280" s="1713"/>
      <c r="G280" s="1713"/>
      <c r="H280" s="1713"/>
      <c r="I280" s="1714"/>
      <c r="J280" s="408">
        <f>SUM(J277:J279)</f>
        <v>126500</v>
      </c>
      <c r="K280" s="449"/>
      <c r="L280" s="449">
        <v>0</v>
      </c>
      <c r="M280" s="403">
        <f t="shared" ref="M280:S280" si="138">SUM(M278:M279)</f>
        <v>0</v>
      </c>
      <c r="N280" s="408">
        <f t="shared" si="138"/>
        <v>1672</v>
      </c>
      <c r="O280" s="408">
        <f t="shared" si="138"/>
        <v>1578.5</v>
      </c>
      <c r="P280" s="626">
        <f t="shared" si="138"/>
        <v>0</v>
      </c>
      <c r="Q280" s="408">
        <f t="shared" si="138"/>
        <v>0</v>
      </c>
      <c r="R280" s="627">
        <f t="shared" si="138"/>
        <v>3250.5</v>
      </c>
      <c r="S280" s="408">
        <f t="shared" si="138"/>
        <v>51749.5</v>
      </c>
      <c r="T280" s="452"/>
      <c r="U280" s="523"/>
      <c r="V280" s="720"/>
      <c r="W280" s="454"/>
      <c r="X280" s="455"/>
      <c r="Y280" s="428"/>
      <c r="Z280" s="456"/>
      <c r="AA280" s="402"/>
      <c r="AB280" s="402"/>
      <c r="AC280" s="449"/>
      <c r="AD280" s="428"/>
      <c r="AE280" s="428"/>
      <c r="AF280" s="402"/>
      <c r="AG280" s="449"/>
      <c r="AH280" s="402"/>
      <c r="AI280" s="457" t="e">
        <f>#REF!-#REF!</f>
        <v>#REF!</v>
      </c>
      <c r="AK280" s="1003">
        <f>SUM(AK277:AK279)</f>
        <v>54450</v>
      </c>
    </row>
    <row r="281" spans="1:41" ht="15" customHeight="1" x14ac:dyDescent="0.25">
      <c r="A281" s="1715" t="s">
        <v>4637</v>
      </c>
      <c r="B281" s="1716"/>
      <c r="C281" s="1716"/>
      <c r="D281" s="1716"/>
      <c r="E281" s="1716"/>
      <c r="F281" s="1716"/>
      <c r="G281" s="1716"/>
      <c r="H281" s="1716"/>
      <c r="I281" s="1717"/>
      <c r="J281" s="407"/>
      <c r="K281" s="449"/>
      <c r="L281" s="449"/>
      <c r="M281" s="405"/>
      <c r="N281" s="565"/>
      <c r="O281" s="565"/>
      <c r="P281" s="565"/>
      <c r="Q281" s="407"/>
      <c r="R281" s="566"/>
      <c r="S281" s="407"/>
      <c r="T281" s="452"/>
      <c r="U281" s="474"/>
      <c r="V281" s="720"/>
      <c r="W281" s="463"/>
      <c r="X281" s="455"/>
      <c r="Y281" s="428"/>
      <c r="Z281" s="456"/>
      <c r="AA281" s="402"/>
      <c r="AB281" s="402"/>
      <c r="AC281" s="449"/>
      <c r="AD281" s="428"/>
      <c r="AE281" s="428"/>
      <c r="AF281" s="402"/>
      <c r="AG281" s="449"/>
      <c r="AH281" s="402"/>
      <c r="AI281" s="457"/>
    </row>
    <row r="282" spans="1:41" ht="14.25" customHeight="1" x14ac:dyDescent="0.25">
      <c r="A282" s="443">
        <v>227</v>
      </c>
      <c r="B282" s="443" t="s">
        <v>4633</v>
      </c>
      <c r="C282" s="443" t="s">
        <v>3764</v>
      </c>
      <c r="D282" s="526"/>
      <c r="E282" s="465"/>
      <c r="F282" s="464"/>
      <c r="G282" s="428" t="s">
        <v>4634</v>
      </c>
      <c r="H282" s="447" t="s">
        <v>1941</v>
      </c>
      <c r="I282" s="428" t="s">
        <v>4638</v>
      </c>
      <c r="J282" s="448">
        <v>54000</v>
      </c>
      <c r="K282" s="449"/>
      <c r="L282" s="449">
        <v>39420</v>
      </c>
      <c r="M282" s="402"/>
      <c r="N282" s="402">
        <v>2622.25</v>
      </c>
      <c r="O282" s="450">
        <f>+J282/100*3.04</f>
        <v>1641.6</v>
      </c>
      <c r="P282" s="450">
        <f>+J282/100*2.87</f>
        <v>1549.8</v>
      </c>
      <c r="Q282" s="449"/>
      <c r="R282" s="451"/>
      <c r="S282" s="451">
        <f>N282+O282+P282+Q282</f>
        <v>5813.6500000000005</v>
      </c>
      <c r="T282" s="449">
        <f>+J282-S282</f>
        <v>48186.35</v>
      </c>
      <c r="U282" s="452">
        <v>100010330028774</v>
      </c>
      <c r="V282" s="439"/>
      <c r="W282" s="484">
        <f>+T282</f>
        <v>48186.35</v>
      </c>
      <c r="X282" s="454"/>
      <c r="Y282" s="428"/>
      <c r="Z282" s="456"/>
      <c r="AA282" s="402"/>
      <c r="AB282" s="402"/>
      <c r="AC282" s="449"/>
      <c r="AD282" s="449"/>
      <c r="AE282" s="470"/>
      <c r="AF282" s="402"/>
      <c r="AG282" s="449"/>
      <c r="AH282" s="402"/>
      <c r="AI282" s="457"/>
      <c r="AK282" s="992">
        <f>+J282*30%</f>
        <v>16200</v>
      </c>
      <c r="AL282" s="6"/>
      <c r="AM282" s="6"/>
      <c r="AN282" s="6"/>
      <c r="AO282" s="6"/>
    </row>
    <row r="283" spans="1:41" ht="15" customHeight="1" x14ac:dyDescent="0.25">
      <c r="A283" s="443">
        <v>228</v>
      </c>
      <c r="B283" s="443" t="s">
        <v>1739</v>
      </c>
      <c r="C283" s="443" t="s">
        <v>3763</v>
      </c>
      <c r="D283" s="446">
        <v>30923</v>
      </c>
      <c r="E283" s="446">
        <v>41897</v>
      </c>
      <c r="F283" s="443">
        <f>DATEDIF(D283,E283,"Y")</f>
        <v>30</v>
      </c>
      <c r="G283" s="428" t="s">
        <v>1740</v>
      </c>
      <c r="H283" s="447" t="s">
        <v>1941</v>
      </c>
      <c r="I283" s="428" t="s">
        <v>3707</v>
      </c>
      <c r="J283" s="449">
        <v>22000</v>
      </c>
      <c r="K283" s="449">
        <f>J283/100*7.09</f>
        <v>1559.8</v>
      </c>
      <c r="L283" s="449">
        <f>J283</f>
        <v>22000</v>
      </c>
      <c r="M283" s="402"/>
      <c r="N283" s="450">
        <f>J283/100*3.04</f>
        <v>668.8</v>
      </c>
      <c r="O283" s="450">
        <f>J283/100*2.87</f>
        <v>631.4</v>
      </c>
      <c r="P283" s="450"/>
      <c r="Q283" s="449"/>
      <c r="R283" s="451">
        <f>M283+N283+O283+P283+Q283</f>
        <v>1300.1999999999998</v>
      </c>
      <c r="S283" s="449">
        <f>J283-R283</f>
        <v>20699.8</v>
      </c>
      <c r="T283" s="452">
        <v>100010330028774</v>
      </c>
      <c r="U283" s="485" t="s">
        <v>3081</v>
      </c>
      <c r="V283" s="720">
        <f>+S283</f>
        <v>20699.8</v>
      </c>
      <c r="W283" s="463" t="s">
        <v>4069</v>
      </c>
      <c r="X283" s="455"/>
      <c r="Y283" s="428">
        <v>0</v>
      </c>
      <c r="Z283" s="456">
        <v>0</v>
      </c>
      <c r="AA283" s="402">
        <f>N283+O283+P283</f>
        <v>1300.1999999999998</v>
      </c>
      <c r="AB283" s="402">
        <f>J283-AA283</f>
        <v>20699.8</v>
      </c>
      <c r="AC283" s="449"/>
      <c r="AD283" s="428"/>
      <c r="AE283" s="428"/>
      <c r="AF283" s="402">
        <f>AD283*15%</f>
        <v>0</v>
      </c>
      <c r="AG283" s="449"/>
      <c r="AH283" s="402">
        <f>AF283+AG283</f>
        <v>0</v>
      </c>
      <c r="AI283" s="457">
        <f>AH283-M283</f>
        <v>0</v>
      </c>
      <c r="AK283" s="990">
        <f>+J283*60%</f>
        <v>13200</v>
      </c>
    </row>
    <row r="284" spans="1:41" ht="15" customHeight="1" x14ac:dyDescent="0.25">
      <c r="A284" s="1712" t="s">
        <v>3656</v>
      </c>
      <c r="B284" s="1713"/>
      <c r="C284" s="1713"/>
      <c r="D284" s="1713"/>
      <c r="E284" s="1713"/>
      <c r="F284" s="1713"/>
      <c r="G284" s="1713"/>
      <c r="H284" s="1713"/>
      <c r="I284" s="1714"/>
      <c r="J284" s="407">
        <f>SUM(J282:J283)</f>
        <v>76000</v>
      </c>
      <c r="K284" s="407"/>
      <c r="L284" s="407"/>
      <c r="M284" s="405">
        <f t="shared" ref="M284:S284" si="139">SUM(M283:M283)</f>
        <v>0</v>
      </c>
      <c r="N284" s="407">
        <f t="shared" si="139"/>
        <v>668.8</v>
      </c>
      <c r="O284" s="407">
        <f t="shared" si="139"/>
        <v>631.4</v>
      </c>
      <c r="P284" s="407">
        <f t="shared" si="139"/>
        <v>0</v>
      </c>
      <c r="Q284" s="407">
        <f t="shared" si="139"/>
        <v>0</v>
      </c>
      <c r="R284" s="407">
        <f t="shared" si="139"/>
        <v>1300.1999999999998</v>
      </c>
      <c r="S284" s="407">
        <f t="shared" si="139"/>
        <v>20699.8</v>
      </c>
      <c r="T284" s="452"/>
      <c r="U284" s="523"/>
      <c r="V284" s="720"/>
      <c r="W284" s="463"/>
      <c r="X284" s="455"/>
      <c r="Y284" s="428"/>
      <c r="Z284" s="456"/>
      <c r="AA284" s="402"/>
      <c r="AB284" s="402"/>
      <c r="AC284" s="449"/>
      <c r="AD284" s="428"/>
      <c r="AE284" s="428"/>
      <c r="AF284" s="402"/>
      <c r="AG284" s="449"/>
      <c r="AH284" s="402"/>
      <c r="AI284" s="457"/>
      <c r="AK284" s="1003">
        <f>SUM(AK282:AK283)</f>
        <v>29400</v>
      </c>
    </row>
    <row r="285" spans="1:41" ht="15" customHeight="1" x14ac:dyDescent="0.25">
      <c r="A285" s="1715" t="s">
        <v>3663</v>
      </c>
      <c r="B285" s="1716"/>
      <c r="C285" s="1716"/>
      <c r="D285" s="1716"/>
      <c r="E285" s="1716"/>
      <c r="F285" s="1716"/>
      <c r="G285" s="1716"/>
      <c r="H285" s="1716"/>
      <c r="I285" s="1717"/>
      <c r="J285" s="407"/>
      <c r="K285" s="407"/>
      <c r="L285" s="407"/>
      <c r="M285" s="405"/>
      <c r="N285" s="565"/>
      <c r="O285" s="565"/>
      <c r="P285" s="565"/>
      <c r="Q285" s="407"/>
      <c r="R285" s="566"/>
      <c r="S285" s="407"/>
      <c r="T285" s="452"/>
      <c r="U285" s="461"/>
      <c r="V285" s="720"/>
      <c r="W285" s="463"/>
      <c r="X285" s="455"/>
      <c r="Y285" s="428"/>
      <c r="Z285" s="456"/>
      <c r="AA285" s="402"/>
      <c r="AB285" s="402"/>
      <c r="AC285" s="449"/>
      <c r="AD285" s="428"/>
      <c r="AE285" s="428"/>
      <c r="AF285" s="402"/>
      <c r="AG285" s="449"/>
      <c r="AH285" s="402"/>
      <c r="AI285" s="457"/>
    </row>
    <row r="286" spans="1:41" ht="15" customHeight="1" x14ac:dyDescent="0.25">
      <c r="A286" s="443">
        <v>229</v>
      </c>
      <c r="B286" s="444" t="s">
        <v>1610</v>
      </c>
      <c r="C286" s="444" t="s">
        <v>3763</v>
      </c>
      <c r="D286" s="445">
        <v>27492</v>
      </c>
      <c r="E286" s="446">
        <v>41897</v>
      </c>
      <c r="F286" s="443">
        <f>DATEDIF(D286,E286,"Y")</f>
        <v>39</v>
      </c>
      <c r="G286" s="429" t="s">
        <v>1611</v>
      </c>
      <c r="H286" s="447" t="s">
        <v>1941</v>
      </c>
      <c r="I286" s="429" t="s">
        <v>1612</v>
      </c>
      <c r="J286" s="448">
        <f>45000*1.1</f>
        <v>49500.000000000007</v>
      </c>
      <c r="K286" s="449">
        <f>J286/100*7.09</f>
        <v>3509.55</v>
      </c>
      <c r="L286" s="449">
        <v>34580</v>
      </c>
      <c r="M286" s="402">
        <v>1987.15</v>
      </c>
      <c r="N286" s="450">
        <f>J286/100*3.04</f>
        <v>1504.8000000000002</v>
      </c>
      <c r="O286" s="450">
        <f>J286/100*2.87</f>
        <v>1420.6500000000003</v>
      </c>
      <c r="P286" s="450"/>
      <c r="Q286" s="449"/>
      <c r="R286" s="451">
        <f>M286+N286+O286+P286</f>
        <v>4912.6000000000004</v>
      </c>
      <c r="S286" s="402">
        <f>J286-R286</f>
        <v>44587.400000000009</v>
      </c>
      <c r="T286" s="452">
        <v>100010330028774</v>
      </c>
      <c r="U286" s="490" t="s">
        <v>3078</v>
      </c>
      <c r="V286" s="720">
        <f>+S286</f>
        <v>44587.400000000009</v>
      </c>
      <c r="W286" s="454" t="s">
        <v>4142</v>
      </c>
      <c r="X286" s="455"/>
      <c r="Y286" s="428">
        <v>0</v>
      </c>
      <c r="Z286" s="456">
        <v>0</v>
      </c>
      <c r="AA286" s="402">
        <f>N286+O286+P286</f>
        <v>2925.4500000000007</v>
      </c>
      <c r="AB286" s="402">
        <f>J286-AA286</f>
        <v>46574.55</v>
      </c>
      <c r="AC286" s="449">
        <v>33326.910000000003</v>
      </c>
      <c r="AD286" s="449">
        <f>+AB286-AC286</f>
        <v>13247.64</v>
      </c>
      <c r="AE286" s="470">
        <v>0.15</v>
      </c>
      <c r="AF286" s="402">
        <f>AD286*15%</f>
        <v>1987.1459999999997</v>
      </c>
      <c r="AG286" s="449"/>
      <c r="AH286" s="402">
        <f>AF286+AG286</f>
        <v>1987.1459999999997</v>
      </c>
      <c r="AI286" s="457">
        <f>AH286-M286</f>
        <v>-4.0000000003601599E-3</v>
      </c>
      <c r="AK286" s="990">
        <f>+J286*30%</f>
        <v>14850.000000000002</v>
      </c>
    </row>
    <row r="287" spans="1:41" s="458" customFormat="1" ht="15" customHeight="1" x14ac:dyDescent="0.25">
      <c r="A287" s="443">
        <v>230</v>
      </c>
      <c r="B287" s="444" t="s">
        <v>1873</v>
      </c>
      <c r="C287" s="444" t="s">
        <v>3764</v>
      </c>
      <c r="D287" s="445">
        <v>33322</v>
      </c>
      <c r="E287" s="446">
        <v>41897</v>
      </c>
      <c r="F287" s="443">
        <f>DATEDIF(D287,E287,"Y")</f>
        <v>23</v>
      </c>
      <c r="G287" s="429" t="s">
        <v>2957</v>
      </c>
      <c r="H287" s="447" t="s">
        <v>1941</v>
      </c>
      <c r="I287" s="429" t="s">
        <v>3655</v>
      </c>
      <c r="J287" s="449">
        <f>15000*1.1</f>
        <v>16500</v>
      </c>
      <c r="K287" s="449">
        <f>J287/100*7.09</f>
        <v>1169.8499999999999</v>
      </c>
      <c r="L287" s="449">
        <f>J287</f>
        <v>16500</v>
      </c>
      <c r="M287" s="402"/>
      <c r="N287" s="467">
        <f>J287/100*3.04</f>
        <v>501.6</v>
      </c>
      <c r="O287" s="467">
        <f>J287/100*2.87</f>
        <v>473.55</v>
      </c>
      <c r="P287" s="467">
        <v>844.89</v>
      </c>
      <c r="Q287" s="402"/>
      <c r="R287" s="494">
        <f>M287+N287+O287+P287</f>
        <v>1820.04</v>
      </c>
      <c r="S287" s="402">
        <f>J287-R287</f>
        <v>14679.96</v>
      </c>
      <c r="T287" s="468">
        <v>100010330028774</v>
      </c>
      <c r="U287" s="628" t="s">
        <v>3095</v>
      </c>
      <c r="V287" s="720">
        <f>+S287</f>
        <v>14679.96</v>
      </c>
      <c r="W287" s="454">
        <v>22301181230</v>
      </c>
      <c r="X287" s="504"/>
      <c r="Y287" s="429">
        <v>0</v>
      </c>
      <c r="Z287" s="505">
        <v>0</v>
      </c>
      <c r="AA287" s="402">
        <f>N287+O287+P287</f>
        <v>1820.04</v>
      </c>
      <c r="AB287" s="402">
        <f>J287-AA287</f>
        <v>14679.96</v>
      </c>
      <c r="AC287" s="402"/>
      <c r="AD287" s="429"/>
      <c r="AE287" s="429"/>
      <c r="AF287" s="402">
        <f>AD287*15%</f>
        <v>0</v>
      </c>
      <c r="AG287" s="402"/>
      <c r="AH287" s="402">
        <f>AF287+AG287</f>
        <v>0</v>
      </c>
      <c r="AI287" s="457">
        <f>AH287-M287</f>
        <v>0</v>
      </c>
      <c r="AK287" s="998">
        <f>+J287*80%</f>
        <v>13200</v>
      </c>
      <c r="AL287" s="539"/>
      <c r="AM287" s="539"/>
      <c r="AN287" s="539"/>
      <c r="AO287" s="539"/>
    </row>
    <row r="288" spans="1:41" ht="15" customHeight="1" x14ac:dyDescent="0.25">
      <c r="A288" s="1712" t="s">
        <v>3656</v>
      </c>
      <c r="B288" s="1713"/>
      <c r="C288" s="1713"/>
      <c r="D288" s="1713"/>
      <c r="E288" s="1713"/>
      <c r="F288" s="1713"/>
      <c r="G288" s="1713"/>
      <c r="H288" s="1713"/>
      <c r="I288" s="1714"/>
      <c r="J288" s="403">
        <f>SUM(J286:J287)</f>
        <v>66000</v>
      </c>
      <c r="K288" s="449"/>
      <c r="L288" s="449">
        <v>0</v>
      </c>
      <c r="M288" s="403">
        <f ca="1">SUM(M286:M338)</f>
        <v>684471.44000000251</v>
      </c>
      <c r="N288" s="403">
        <f ca="1">SUM(N286:N338)</f>
        <v>630012.94400000095</v>
      </c>
      <c r="O288" s="403">
        <f ca="1">SUM(O286:O338)</f>
        <v>594781.95700000157</v>
      </c>
      <c r="P288" s="567">
        <v>844.89</v>
      </c>
      <c r="Q288" s="403">
        <f ca="1">SUM(Q286:Q338)</f>
        <v>0</v>
      </c>
      <c r="R288" s="568">
        <f ca="1">SUM(R286:R338)</f>
        <v>1990378.7810000114</v>
      </c>
      <c r="S288" s="403">
        <f ca="1">SUM(S286:S338)</f>
        <v>18733731.219000023</v>
      </c>
      <c r="T288" s="452"/>
      <c r="U288" s="604"/>
      <c r="V288" s="720"/>
      <c r="W288" s="454"/>
      <c r="X288" s="455"/>
      <c r="Y288" s="428"/>
      <c r="Z288" s="456"/>
      <c r="AA288" s="402"/>
      <c r="AB288" s="402"/>
      <c r="AC288" s="449"/>
      <c r="AD288" s="428"/>
      <c r="AE288" s="428"/>
      <c r="AF288" s="402"/>
      <c r="AG288" s="449"/>
      <c r="AH288" s="402"/>
      <c r="AI288" s="457"/>
      <c r="AK288" s="1003">
        <f>SUM(AK286:AK287)</f>
        <v>28050</v>
      </c>
    </row>
    <row r="289" spans="1:37" ht="15" customHeight="1" x14ac:dyDescent="0.25">
      <c r="A289" s="1715" t="s">
        <v>3725</v>
      </c>
      <c r="B289" s="1716"/>
      <c r="C289" s="1716"/>
      <c r="D289" s="1716"/>
      <c r="E289" s="1716"/>
      <c r="F289" s="1716"/>
      <c r="G289" s="1716"/>
      <c r="H289" s="1716"/>
      <c r="I289" s="1717"/>
      <c r="J289" s="408"/>
      <c r="K289" s="449"/>
      <c r="L289" s="449"/>
      <c r="M289" s="403"/>
      <c r="N289" s="626"/>
      <c r="O289" s="626"/>
      <c r="P289" s="626"/>
      <c r="Q289" s="408"/>
      <c r="R289" s="627"/>
      <c r="S289" s="408"/>
      <c r="T289" s="452"/>
      <c r="U289" s="523"/>
      <c r="V289" s="720"/>
      <c r="W289" s="454"/>
      <c r="X289" s="455"/>
      <c r="Y289" s="428"/>
      <c r="Z289" s="456"/>
      <c r="AA289" s="402"/>
      <c r="AB289" s="402"/>
      <c r="AC289" s="449"/>
      <c r="AD289" s="428"/>
      <c r="AE289" s="428"/>
      <c r="AF289" s="402"/>
      <c r="AG289" s="449"/>
      <c r="AH289" s="402"/>
      <c r="AI289" s="457"/>
      <c r="AK289" s="990"/>
    </row>
    <row r="290" spans="1:37" ht="15" customHeight="1" x14ac:dyDescent="0.25">
      <c r="A290" s="443">
        <v>231</v>
      </c>
      <c r="B290" s="444" t="s">
        <v>1985</v>
      </c>
      <c r="C290" s="444" t="s">
        <v>3763</v>
      </c>
      <c r="D290" s="445">
        <v>30941</v>
      </c>
      <c r="E290" s="446">
        <v>41897</v>
      </c>
      <c r="F290" s="443">
        <f>DATEDIF(D290,E290,"Y")</f>
        <v>29</v>
      </c>
      <c r="G290" s="429" t="s">
        <v>1986</v>
      </c>
      <c r="H290" s="447" t="s">
        <v>1941</v>
      </c>
      <c r="I290" s="429" t="s">
        <v>4654</v>
      </c>
      <c r="J290" s="402">
        <v>66000</v>
      </c>
      <c r="K290" s="449">
        <f>J290/100*7.09</f>
        <v>4679.3999999999996</v>
      </c>
      <c r="L290" s="449">
        <v>34580</v>
      </c>
      <c r="M290" s="402">
        <v>1987.15</v>
      </c>
      <c r="N290" s="450">
        <f>J290/100*3.04</f>
        <v>2006.4</v>
      </c>
      <c r="O290" s="450">
        <f>J290/100*2.87</f>
        <v>1894.2</v>
      </c>
      <c r="P290" s="450"/>
      <c r="Q290" s="449"/>
      <c r="R290" s="451">
        <f>M290+N290+O290+P290</f>
        <v>5887.75</v>
      </c>
      <c r="S290" s="449">
        <f>J290-R290</f>
        <v>60112.25</v>
      </c>
      <c r="T290" s="468">
        <v>100010330028774</v>
      </c>
      <c r="U290" s="546" t="s">
        <v>3179</v>
      </c>
      <c r="V290" s="720">
        <f>+S290</f>
        <v>60112.25</v>
      </c>
      <c r="W290" s="454" t="s">
        <v>4194</v>
      </c>
      <c r="X290" s="455"/>
      <c r="Y290" s="428">
        <v>0</v>
      </c>
      <c r="Z290" s="456">
        <v>0</v>
      </c>
      <c r="AA290" s="402">
        <f>N290+O290+P290</f>
        <v>3900.6000000000004</v>
      </c>
      <c r="AB290" s="402">
        <f>J290-AA290</f>
        <v>62099.4</v>
      </c>
      <c r="AC290" s="449">
        <v>33326.910000000003</v>
      </c>
      <c r="AD290" s="449">
        <f>+AB290-AC290</f>
        <v>28772.489999999998</v>
      </c>
      <c r="AE290" s="470">
        <v>0.15</v>
      </c>
      <c r="AF290" s="402">
        <f>AD290*15%</f>
        <v>4315.8734999999997</v>
      </c>
      <c r="AG290" s="449"/>
      <c r="AH290" s="402">
        <f>AF290+AG290</f>
        <v>4315.8734999999997</v>
      </c>
      <c r="AI290" s="457"/>
      <c r="AK290" s="990">
        <f>+J290*30%</f>
        <v>19800</v>
      </c>
    </row>
    <row r="291" spans="1:37" ht="15" customHeight="1" x14ac:dyDescent="0.25">
      <c r="A291" s="443">
        <v>232</v>
      </c>
      <c r="B291" s="443" t="s">
        <v>1987</v>
      </c>
      <c r="C291" s="443" t="s">
        <v>3763</v>
      </c>
      <c r="D291" s="446">
        <v>25548</v>
      </c>
      <c r="E291" s="446">
        <v>41897</v>
      </c>
      <c r="F291" s="443">
        <f t="shared" ref="F291:F338" si="140">DATEDIF(D291,E291,"Y")</f>
        <v>44</v>
      </c>
      <c r="G291" s="428" t="s">
        <v>1988</v>
      </c>
      <c r="H291" s="447" t="s">
        <v>1941</v>
      </c>
      <c r="I291" s="429" t="s">
        <v>1958</v>
      </c>
      <c r="J291" s="449">
        <f>48000*1.1</f>
        <v>52800.000000000007</v>
      </c>
      <c r="K291" s="449">
        <f t="shared" ref="K291:K314" si="141">J291/100*7.09</f>
        <v>3743.5200000000009</v>
      </c>
      <c r="L291" s="449">
        <v>34580</v>
      </c>
      <c r="M291" s="402">
        <v>2325.9299999999998</v>
      </c>
      <c r="N291" s="450">
        <f t="shared" ref="N291:N314" si="142">J291/100*3.04</f>
        <v>1605.1200000000003</v>
      </c>
      <c r="O291" s="450">
        <f t="shared" ref="O291:O314" si="143">J291/100*2.87</f>
        <v>1515.3600000000004</v>
      </c>
      <c r="P291" s="450">
        <v>844.89</v>
      </c>
      <c r="Q291" s="449"/>
      <c r="R291" s="451">
        <f t="shared" ref="R291:R332" si="144">M291+N291+O291+P291</f>
        <v>6291.3000000000011</v>
      </c>
      <c r="S291" s="449">
        <f t="shared" ref="S291:S338" si="145">J291-R291</f>
        <v>46508.700000000004</v>
      </c>
      <c r="T291" s="468">
        <v>100010330028774</v>
      </c>
      <c r="U291" s="461" t="s">
        <v>3164</v>
      </c>
      <c r="V291" s="720">
        <f t="shared" ref="V291:V338" si="146">+S291</f>
        <v>46508.700000000004</v>
      </c>
      <c r="W291" s="463" t="s">
        <v>4121</v>
      </c>
      <c r="X291" s="455"/>
      <c r="Y291" s="428">
        <v>0</v>
      </c>
      <c r="Z291" s="456">
        <v>0</v>
      </c>
      <c r="AA291" s="402">
        <f t="shared" ref="AA291:AA310" si="147">N291+O291+P291</f>
        <v>3965.3700000000003</v>
      </c>
      <c r="AB291" s="402">
        <f t="shared" ref="AB291:AB310" si="148">J291-AA291</f>
        <v>48834.630000000005</v>
      </c>
      <c r="AC291" s="449">
        <v>33326.910000000003</v>
      </c>
      <c r="AD291" s="449">
        <f>+AB291-AC291</f>
        <v>15507.720000000001</v>
      </c>
      <c r="AE291" s="470">
        <v>0.15</v>
      </c>
      <c r="AF291" s="402">
        <f>AD291*15%</f>
        <v>2326.1579999999999</v>
      </c>
      <c r="AG291" s="449"/>
      <c r="AH291" s="402">
        <f>AF291+AG291</f>
        <v>2326.1579999999999</v>
      </c>
      <c r="AI291" s="457">
        <f>AH293-M293</f>
        <v>1.4999999989413482E-3</v>
      </c>
      <c r="AK291" s="990">
        <f t="shared" ref="AK291:AK314" si="149">+J291*30%</f>
        <v>15840.000000000002</v>
      </c>
    </row>
    <row r="292" spans="1:37" ht="15" customHeight="1" x14ac:dyDescent="0.25">
      <c r="A292" s="443">
        <v>233</v>
      </c>
      <c r="B292" s="443" t="s">
        <v>1956</v>
      </c>
      <c r="C292" s="443" t="s">
        <v>3764</v>
      </c>
      <c r="D292" s="446">
        <v>28619</v>
      </c>
      <c r="E292" s="446">
        <v>41897</v>
      </c>
      <c r="F292" s="443">
        <f t="shared" si="140"/>
        <v>36</v>
      </c>
      <c r="G292" s="428" t="s">
        <v>1957</v>
      </c>
      <c r="H292" s="447" t="s">
        <v>1941</v>
      </c>
      <c r="I292" s="429" t="s">
        <v>1958</v>
      </c>
      <c r="J292" s="449">
        <v>52800</v>
      </c>
      <c r="K292" s="449">
        <f t="shared" si="141"/>
        <v>3743.52</v>
      </c>
      <c r="L292" s="449">
        <v>34580</v>
      </c>
      <c r="M292" s="402">
        <v>2452.89</v>
      </c>
      <c r="N292" s="450">
        <f t="shared" si="142"/>
        <v>1605.1200000000001</v>
      </c>
      <c r="O292" s="450">
        <f t="shared" si="143"/>
        <v>1515.3600000000001</v>
      </c>
      <c r="P292" s="450"/>
      <c r="Q292" s="449"/>
      <c r="R292" s="451">
        <f t="shared" si="144"/>
        <v>5573.3700000000008</v>
      </c>
      <c r="S292" s="449">
        <f t="shared" si="145"/>
        <v>47226.63</v>
      </c>
      <c r="T292" s="468">
        <v>100010330028774</v>
      </c>
      <c r="U292" s="485" t="s">
        <v>3165</v>
      </c>
      <c r="V292" s="720">
        <f t="shared" si="146"/>
        <v>47226.63</v>
      </c>
      <c r="W292" s="463" t="s">
        <v>4066</v>
      </c>
      <c r="X292" s="455"/>
      <c r="Y292" s="428">
        <v>0</v>
      </c>
      <c r="Z292" s="456">
        <v>0</v>
      </c>
      <c r="AA292" s="402">
        <f t="shared" si="147"/>
        <v>3120.4800000000005</v>
      </c>
      <c r="AB292" s="402">
        <f t="shared" si="148"/>
        <v>49679.519999999997</v>
      </c>
      <c r="AC292" s="449">
        <v>33326.910000000003</v>
      </c>
      <c r="AD292" s="449">
        <f t="shared" ref="AD292:AD328" si="150">+AB292-AC292</f>
        <v>16352.609999999993</v>
      </c>
      <c r="AE292" s="470">
        <v>0.15</v>
      </c>
      <c r="AF292" s="402">
        <f t="shared" ref="AF292:AF337" si="151">AD292*15%</f>
        <v>2452.8914999999988</v>
      </c>
      <c r="AG292" s="449"/>
      <c r="AH292" s="402">
        <f t="shared" ref="AH292:AH337" si="152">AF292+AG292</f>
        <v>2452.8914999999988</v>
      </c>
      <c r="AI292" s="457">
        <f>AH294-M294</f>
        <v>1.4999999989413482E-3</v>
      </c>
      <c r="AK292" s="990">
        <f t="shared" si="149"/>
        <v>15840</v>
      </c>
    </row>
    <row r="293" spans="1:37" ht="15" customHeight="1" x14ac:dyDescent="0.25">
      <c r="A293" s="443">
        <v>234</v>
      </c>
      <c r="B293" s="443" t="s">
        <v>1959</v>
      </c>
      <c r="C293" s="443" t="s">
        <v>3763</v>
      </c>
      <c r="D293" s="446">
        <v>26085</v>
      </c>
      <c r="E293" s="446">
        <v>41897</v>
      </c>
      <c r="F293" s="443">
        <f t="shared" si="140"/>
        <v>43</v>
      </c>
      <c r="G293" s="428" t="s">
        <v>1960</v>
      </c>
      <c r="H293" s="447" t="s">
        <v>1941</v>
      </c>
      <c r="I293" s="429" t="s">
        <v>1958</v>
      </c>
      <c r="J293" s="449">
        <v>52800</v>
      </c>
      <c r="K293" s="449">
        <f t="shared" si="141"/>
        <v>3743.52</v>
      </c>
      <c r="L293" s="449">
        <v>34580</v>
      </c>
      <c r="M293" s="402">
        <v>2452.89</v>
      </c>
      <c r="N293" s="450">
        <f t="shared" si="142"/>
        <v>1605.1200000000001</v>
      </c>
      <c r="O293" s="450">
        <f t="shared" si="143"/>
        <v>1515.3600000000001</v>
      </c>
      <c r="P293" s="450"/>
      <c r="Q293" s="449"/>
      <c r="R293" s="451">
        <f t="shared" si="144"/>
        <v>5573.3700000000008</v>
      </c>
      <c r="S293" s="449">
        <f t="shared" si="145"/>
        <v>47226.63</v>
      </c>
      <c r="T293" s="468">
        <v>100010330028774</v>
      </c>
      <c r="U293" s="564" t="s">
        <v>3166</v>
      </c>
      <c r="V293" s="720">
        <f t="shared" si="146"/>
        <v>47226.63</v>
      </c>
      <c r="W293" s="463" t="s">
        <v>4065</v>
      </c>
      <c r="X293" s="455"/>
      <c r="Y293" s="428">
        <v>0</v>
      </c>
      <c r="Z293" s="456">
        <v>0</v>
      </c>
      <c r="AA293" s="402">
        <f t="shared" si="147"/>
        <v>3120.4800000000005</v>
      </c>
      <c r="AB293" s="402">
        <f t="shared" si="148"/>
        <v>49679.519999999997</v>
      </c>
      <c r="AC293" s="449">
        <v>33326.910000000003</v>
      </c>
      <c r="AD293" s="449">
        <f t="shared" si="150"/>
        <v>16352.609999999993</v>
      </c>
      <c r="AE293" s="470">
        <v>0.15</v>
      </c>
      <c r="AF293" s="402">
        <f t="shared" si="151"/>
        <v>2452.8914999999988</v>
      </c>
      <c r="AG293" s="449"/>
      <c r="AH293" s="402">
        <f t="shared" si="152"/>
        <v>2452.8914999999988</v>
      </c>
      <c r="AI293" s="457" t="e">
        <f>#REF!-#REF!</f>
        <v>#REF!</v>
      </c>
      <c r="AK293" s="990">
        <f t="shared" si="149"/>
        <v>15840</v>
      </c>
    </row>
    <row r="294" spans="1:37" ht="15" customHeight="1" x14ac:dyDescent="0.25">
      <c r="A294" s="443">
        <v>235</v>
      </c>
      <c r="B294" s="443" t="s">
        <v>1961</v>
      </c>
      <c r="C294" s="443" t="s">
        <v>3763</v>
      </c>
      <c r="D294" s="446">
        <v>30243</v>
      </c>
      <c r="E294" s="446">
        <v>41897</v>
      </c>
      <c r="F294" s="443">
        <f t="shared" si="140"/>
        <v>31</v>
      </c>
      <c r="G294" s="428" t="s">
        <v>1962</v>
      </c>
      <c r="H294" s="447" t="s">
        <v>1941</v>
      </c>
      <c r="I294" s="429" t="s">
        <v>1958</v>
      </c>
      <c r="J294" s="449">
        <v>52800</v>
      </c>
      <c r="K294" s="449">
        <f t="shared" si="141"/>
        <v>3743.52</v>
      </c>
      <c r="L294" s="449">
        <v>34580</v>
      </c>
      <c r="M294" s="402">
        <v>2452.89</v>
      </c>
      <c r="N294" s="450">
        <f t="shared" si="142"/>
        <v>1605.1200000000001</v>
      </c>
      <c r="O294" s="450">
        <f t="shared" si="143"/>
        <v>1515.3600000000001</v>
      </c>
      <c r="P294" s="450"/>
      <c r="Q294" s="449"/>
      <c r="R294" s="451">
        <f t="shared" si="144"/>
        <v>5573.3700000000008</v>
      </c>
      <c r="S294" s="449">
        <f t="shared" si="145"/>
        <v>47226.63</v>
      </c>
      <c r="T294" s="468">
        <v>100010330028774</v>
      </c>
      <c r="U294" s="461" t="s">
        <v>3167</v>
      </c>
      <c r="V294" s="720">
        <f t="shared" si="146"/>
        <v>47226.63</v>
      </c>
      <c r="W294" s="463" t="s">
        <v>4064</v>
      </c>
      <c r="X294" s="455"/>
      <c r="Y294" s="428">
        <v>0</v>
      </c>
      <c r="Z294" s="456">
        <v>0</v>
      </c>
      <c r="AA294" s="402">
        <f t="shared" si="147"/>
        <v>3120.4800000000005</v>
      </c>
      <c r="AB294" s="402">
        <f t="shared" si="148"/>
        <v>49679.519999999997</v>
      </c>
      <c r="AC294" s="449">
        <v>33326.910000000003</v>
      </c>
      <c r="AD294" s="449">
        <f t="shared" si="150"/>
        <v>16352.609999999993</v>
      </c>
      <c r="AE294" s="470">
        <v>0.15</v>
      </c>
      <c r="AF294" s="402">
        <f t="shared" si="151"/>
        <v>2452.8914999999988</v>
      </c>
      <c r="AG294" s="449"/>
      <c r="AH294" s="402">
        <f t="shared" si="152"/>
        <v>2452.8914999999988</v>
      </c>
      <c r="AI294" s="457">
        <f>AH295-M295</f>
        <v>2452.8914999999988</v>
      </c>
      <c r="AK294" s="990">
        <f t="shared" si="149"/>
        <v>15840</v>
      </c>
    </row>
    <row r="295" spans="1:37" ht="15" customHeight="1" x14ac:dyDescent="0.25">
      <c r="A295" s="443">
        <v>236</v>
      </c>
      <c r="B295" s="443" t="s">
        <v>1963</v>
      </c>
      <c r="C295" s="443" t="s">
        <v>3764</v>
      </c>
      <c r="D295" s="446">
        <v>28404</v>
      </c>
      <c r="E295" s="446">
        <v>41897</v>
      </c>
      <c r="F295" s="443">
        <f t="shared" si="140"/>
        <v>36</v>
      </c>
      <c r="G295" s="428" t="s">
        <v>1964</v>
      </c>
      <c r="H295" s="447" t="s">
        <v>1941</v>
      </c>
      <c r="I295" s="429" t="s">
        <v>1958</v>
      </c>
      <c r="J295" s="449">
        <v>52800</v>
      </c>
      <c r="K295" s="449">
        <f t="shared" si="141"/>
        <v>3743.52</v>
      </c>
      <c r="L295" s="449">
        <v>34580</v>
      </c>
      <c r="M295" s="402"/>
      <c r="N295" s="450">
        <f t="shared" si="142"/>
        <v>1605.1200000000001</v>
      </c>
      <c r="O295" s="450">
        <f t="shared" si="143"/>
        <v>1515.3600000000001</v>
      </c>
      <c r="P295" s="450"/>
      <c r="Q295" s="449"/>
      <c r="R295" s="451">
        <f t="shared" si="144"/>
        <v>3120.4800000000005</v>
      </c>
      <c r="S295" s="449">
        <f t="shared" si="145"/>
        <v>49679.519999999997</v>
      </c>
      <c r="T295" s="468">
        <v>100010330028774</v>
      </c>
      <c r="U295" s="461" t="s">
        <v>3168</v>
      </c>
      <c r="V295" s="720">
        <f t="shared" si="146"/>
        <v>49679.519999999997</v>
      </c>
      <c r="W295" s="463" t="s">
        <v>4063</v>
      </c>
      <c r="X295" s="455"/>
      <c r="Y295" s="428">
        <v>0</v>
      </c>
      <c r="Z295" s="456">
        <v>0</v>
      </c>
      <c r="AA295" s="402">
        <f t="shared" si="147"/>
        <v>3120.4800000000005</v>
      </c>
      <c r="AB295" s="402">
        <f t="shared" si="148"/>
        <v>49679.519999999997</v>
      </c>
      <c r="AC295" s="449">
        <v>33326.910000000003</v>
      </c>
      <c r="AD295" s="449">
        <f t="shared" si="150"/>
        <v>16352.609999999993</v>
      </c>
      <c r="AE295" s="470">
        <v>0.15</v>
      </c>
      <c r="AF295" s="402">
        <f t="shared" si="151"/>
        <v>2452.8914999999988</v>
      </c>
      <c r="AG295" s="449"/>
      <c r="AH295" s="402">
        <f t="shared" si="152"/>
        <v>2452.8914999999988</v>
      </c>
      <c r="AI295" s="457">
        <f>AH298-M298</f>
        <v>0.22249999999985448</v>
      </c>
      <c r="AK295" s="990">
        <f t="shared" si="149"/>
        <v>15840</v>
      </c>
    </row>
    <row r="296" spans="1:37" ht="15" customHeight="1" x14ac:dyDescent="0.25">
      <c r="A296" s="443">
        <v>237</v>
      </c>
      <c r="B296" s="444" t="s">
        <v>1967</v>
      </c>
      <c r="C296" s="444" t="s">
        <v>3765</v>
      </c>
      <c r="D296" s="445">
        <v>26171</v>
      </c>
      <c r="E296" s="446">
        <v>41897</v>
      </c>
      <c r="F296" s="443">
        <f t="shared" si="140"/>
        <v>43</v>
      </c>
      <c r="G296" s="429" t="s">
        <v>1968</v>
      </c>
      <c r="H296" s="447" t="s">
        <v>1941</v>
      </c>
      <c r="I296" s="429" t="s">
        <v>1958</v>
      </c>
      <c r="J296" s="402">
        <v>49500</v>
      </c>
      <c r="K296" s="449">
        <f t="shared" si="141"/>
        <v>3509.5499999999997</v>
      </c>
      <c r="L296" s="449">
        <v>34580</v>
      </c>
      <c r="M296" s="402">
        <v>1987.15</v>
      </c>
      <c r="N296" s="450">
        <f t="shared" si="142"/>
        <v>1504.8</v>
      </c>
      <c r="O296" s="450">
        <f t="shared" si="143"/>
        <v>1420.65</v>
      </c>
      <c r="P296" s="450"/>
      <c r="Q296" s="449"/>
      <c r="R296" s="451">
        <f t="shared" si="144"/>
        <v>4912.6000000000004</v>
      </c>
      <c r="S296" s="449">
        <f t="shared" si="145"/>
        <v>44587.4</v>
      </c>
      <c r="T296" s="468">
        <v>100010330028774</v>
      </c>
      <c r="U296" s="534" t="s">
        <v>3169</v>
      </c>
      <c r="V296" s="720">
        <f t="shared" si="146"/>
        <v>44587.4</v>
      </c>
      <c r="W296" s="454" t="s">
        <v>4062</v>
      </c>
      <c r="X296" s="455"/>
      <c r="Y296" s="428">
        <v>0</v>
      </c>
      <c r="Z296" s="456">
        <v>0</v>
      </c>
      <c r="AA296" s="402">
        <f t="shared" si="147"/>
        <v>2925.45</v>
      </c>
      <c r="AB296" s="402">
        <f t="shared" si="148"/>
        <v>46574.55</v>
      </c>
      <c r="AC296" s="449">
        <v>33326.910000000003</v>
      </c>
      <c r="AD296" s="449">
        <f>+AB296-AC296</f>
        <v>13247.64</v>
      </c>
      <c r="AE296" s="470">
        <v>0.15</v>
      </c>
      <c r="AF296" s="402">
        <f>AD296*15%</f>
        <v>1987.1459999999997</v>
      </c>
      <c r="AG296" s="449"/>
      <c r="AH296" s="402">
        <f>AF296+AG296</f>
        <v>1987.1459999999997</v>
      </c>
      <c r="AI296" s="457">
        <f>AH300-M300</f>
        <v>-4.0000000003601599E-3</v>
      </c>
      <c r="AK296" s="990">
        <f t="shared" si="149"/>
        <v>14850</v>
      </c>
    </row>
    <row r="297" spans="1:37" ht="15" customHeight="1" x14ac:dyDescent="0.25">
      <c r="A297" s="443">
        <v>238</v>
      </c>
      <c r="B297" s="444" t="s">
        <v>1965</v>
      </c>
      <c r="C297" s="444" t="s">
        <v>3763</v>
      </c>
      <c r="D297" s="445">
        <v>26625</v>
      </c>
      <c r="E297" s="446">
        <v>41897</v>
      </c>
      <c r="F297" s="443">
        <f t="shared" si="140"/>
        <v>41</v>
      </c>
      <c r="G297" s="429" t="s">
        <v>1966</v>
      </c>
      <c r="H297" s="447" t="s">
        <v>1941</v>
      </c>
      <c r="I297" s="429" t="s">
        <v>1958</v>
      </c>
      <c r="J297" s="402">
        <f t="shared" ref="J297:J310" si="153">45000*1.1</f>
        <v>49500.000000000007</v>
      </c>
      <c r="K297" s="449">
        <f t="shared" si="141"/>
        <v>3509.55</v>
      </c>
      <c r="L297" s="449">
        <v>34580</v>
      </c>
      <c r="M297" s="402">
        <v>1987.15</v>
      </c>
      <c r="N297" s="450">
        <f t="shared" si="142"/>
        <v>1504.8000000000002</v>
      </c>
      <c r="O297" s="450">
        <f t="shared" si="143"/>
        <v>1420.6500000000003</v>
      </c>
      <c r="P297" s="450"/>
      <c r="Q297" s="449"/>
      <c r="R297" s="451">
        <f t="shared" si="144"/>
        <v>4912.6000000000004</v>
      </c>
      <c r="S297" s="449">
        <f t="shared" si="145"/>
        <v>44587.400000000009</v>
      </c>
      <c r="T297" s="468">
        <v>100010330028774</v>
      </c>
      <c r="U297" s="487" t="s">
        <v>3170</v>
      </c>
      <c r="V297" s="720">
        <f t="shared" si="146"/>
        <v>44587.400000000009</v>
      </c>
      <c r="W297" s="454" t="s">
        <v>4061</v>
      </c>
      <c r="X297" s="455"/>
      <c r="Y297" s="428">
        <v>0</v>
      </c>
      <c r="Z297" s="456">
        <v>0</v>
      </c>
      <c r="AA297" s="402">
        <f t="shared" si="147"/>
        <v>2925.4500000000007</v>
      </c>
      <c r="AB297" s="402">
        <f t="shared" si="148"/>
        <v>46574.55</v>
      </c>
      <c r="AC297" s="449">
        <v>33326.910000000003</v>
      </c>
      <c r="AD297" s="449">
        <f t="shared" si="150"/>
        <v>13247.64</v>
      </c>
      <c r="AE297" s="470">
        <v>0.15</v>
      </c>
      <c r="AF297" s="402">
        <f t="shared" si="151"/>
        <v>1987.1459999999997</v>
      </c>
      <c r="AG297" s="449"/>
      <c r="AH297" s="402">
        <f t="shared" si="152"/>
        <v>1987.1459999999997</v>
      </c>
      <c r="AI297" s="457" t="e">
        <f>#REF!-#REF!</f>
        <v>#REF!</v>
      </c>
      <c r="AK297" s="990">
        <f t="shared" si="149"/>
        <v>14850.000000000002</v>
      </c>
    </row>
    <row r="298" spans="1:37" ht="15" customHeight="1" x14ac:dyDescent="0.25">
      <c r="A298" s="443">
        <v>239</v>
      </c>
      <c r="B298" s="444" t="s">
        <v>1969</v>
      </c>
      <c r="C298" s="444" t="s">
        <v>3763</v>
      </c>
      <c r="D298" s="445">
        <v>29105</v>
      </c>
      <c r="E298" s="446">
        <v>41897</v>
      </c>
      <c r="F298" s="443">
        <f t="shared" si="140"/>
        <v>35</v>
      </c>
      <c r="G298" s="429" t="s">
        <v>1970</v>
      </c>
      <c r="H298" s="447" t="s">
        <v>1941</v>
      </c>
      <c r="I298" s="429" t="s">
        <v>1958</v>
      </c>
      <c r="J298" s="402">
        <f t="shared" si="153"/>
        <v>49500.000000000007</v>
      </c>
      <c r="K298" s="449">
        <f t="shared" si="141"/>
        <v>3509.55</v>
      </c>
      <c r="L298" s="449">
        <v>34580</v>
      </c>
      <c r="M298" s="402">
        <v>1860.19</v>
      </c>
      <c r="N298" s="450">
        <f t="shared" si="142"/>
        <v>1504.8000000000002</v>
      </c>
      <c r="O298" s="450">
        <f t="shared" si="143"/>
        <v>1420.6500000000003</v>
      </c>
      <c r="P298" s="450">
        <v>844.89</v>
      </c>
      <c r="Q298" s="449"/>
      <c r="R298" s="451">
        <f t="shared" si="144"/>
        <v>5630.5300000000007</v>
      </c>
      <c r="S298" s="449">
        <f t="shared" si="145"/>
        <v>43869.470000000008</v>
      </c>
      <c r="T298" s="468">
        <v>100010330028774</v>
      </c>
      <c r="U298" s="487" t="s">
        <v>3171</v>
      </c>
      <c r="V298" s="720">
        <f t="shared" si="146"/>
        <v>43869.470000000008</v>
      </c>
      <c r="W298" s="454" t="s">
        <v>4060</v>
      </c>
      <c r="X298" s="455"/>
      <c r="Y298" s="428">
        <v>0</v>
      </c>
      <c r="Z298" s="456">
        <v>0</v>
      </c>
      <c r="AA298" s="402">
        <f t="shared" si="147"/>
        <v>3770.3400000000006</v>
      </c>
      <c r="AB298" s="402">
        <f t="shared" si="148"/>
        <v>45729.66</v>
      </c>
      <c r="AC298" s="449">
        <v>33326.910000000003</v>
      </c>
      <c r="AD298" s="449">
        <f t="shared" si="150"/>
        <v>12402.75</v>
      </c>
      <c r="AE298" s="470">
        <v>0.15</v>
      </c>
      <c r="AF298" s="402">
        <f t="shared" si="151"/>
        <v>1860.4124999999999</v>
      </c>
      <c r="AG298" s="449"/>
      <c r="AH298" s="402">
        <f t="shared" si="152"/>
        <v>1860.4124999999999</v>
      </c>
      <c r="AI298" s="457">
        <f>AH301-M301</f>
        <v>0.22249999999985448</v>
      </c>
      <c r="AK298" s="990">
        <f t="shared" si="149"/>
        <v>14850.000000000002</v>
      </c>
    </row>
    <row r="299" spans="1:37" ht="15" customHeight="1" x14ac:dyDescent="0.25">
      <c r="A299" s="443">
        <v>240</v>
      </c>
      <c r="B299" s="444" t="s">
        <v>1971</v>
      </c>
      <c r="C299" s="444" t="s">
        <v>3763</v>
      </c>
      <c r="D299" s="445">
        <v>25308</v>
      </c>
      <c r="E299" s="446">
        <v>41897</v>
      </c>
      <c r="F299" s="443">
        <f t="shared" si="140"/>
        <v>45</v>
      </c>
      <c r="G299" s="429" t="s">
        <v>1972</v>
      </c>
      <c r="H299" s="447" t="s">
        <v>1941</v>
      </c>
      <c r="I299" s="429" t="s">
        <v>1958</v>
      </c>
      <c r="J299" s="402">
        <f t="shared" si="153"/>
        <v>49500.000000000007</v>
      </c>
      <c r="K299" s="449">
        <f t="shared" si="141"/>
        <v>3509.55</v>
      </c>
      <c r="L299" s="449">
        <v>34580</v>
      </c>
      <c r="M299" s="402">
        <v>1987.15</v>
      </c>
      <c r="N299" s="450">
        <f t="shared" si="142"/>
        <v>1504.8000000000002</v>
      </c>
      <c r="O299" s="450">
        <f t="shared" si="143"/>
        <v>1420.6500000000003</v>
      </c>
      <c r="P299" s="450"/>
      <c r="Q299" s="449"/>
      <c r="R299" s="451">
        <f t="shared" si="144"/>
        <v>4912.6000000000004</v>
      </c>
      <c r="S299" s="449">
        <f t="shared" si="145"/>
        <v>44587.400000000009</v>
      </c>
      <c r="T299" s="468">
        <v>100010330028774</v>
      </c>
      <c r="U299" s="487" t="s">
        <v>3172</v>
      </c>
      <c r="V299" s="720">
        <f t="shared" si="146"/>
        <v>44587.400000000009</v>
      </c>
      <c r="W299" s="454" t="s">
        <v>4143</v>
      </c>
      <c r="X299" s="455"/>
      <c r="Y299" s="428">
        <v>0</v>
      </c>
      <c r="Z299" s="456">
        <v>0</v>
      </c>
      <c r="AA299" s="402">
        <f t="shared" si="147"/>
        <v>2925.4500000000007</v>
      </c>
      <c r="AB299" s="402">
        <f t="shared" si="148"/>
        <v>46574.55</v>
      </c>
      <c r="AC299" s="449">
        <v>33326.910000000003</v>
      </c>
      <c r="AD299" s="449">
        <f t="shared" si="150"/>
        <v>13247.64</v>
      </c>
      <c r="AE299" s="470">
        <v>0.15</v>
      </c>
      <c r="AF299" s="402">
        <f t="shared" si="151"/>
        <v>1987.1459999999997</v>
      </c>
      <c r="AG299" s="449"/>
      <c r="AH299" s="402">
        <f t="shared" si="152"/>
        <v>1987.1459999999997</v>
      </c>
      <c r="AI299" s="457">
        <f>AH302-M302</f>
        <v>-4.0000000003601599E-3</v>
      </c>
      <c r="AK299" s="990">
        <f t="shared" si="149"/>
        <v>14850.000000000002</v>
      </c>
    </row>
    <row r="300" spans="1:37" ht="15" customHeight="1" x14ac:dyDescent="0.25">
      <c r="A300" s="443">
        <v>241</v>
      </c>
      <c r="B300" s="444" t="s">
        <v>1973</v>
      </c>
      <c r="C300" s="444" t="s">
        <v>3763</v>
      </c>
      <c r="D300" s="445">
        <v>27790</v>
      </c>
      <c r="E300" s="446">
        <v>41897</v>
      </c>
      <c r="F300" s="443">
        <f t="shared" si="140"/>
        <v>38</v>
      </c>
      <c r="G300" s="429" t="s">
        <v>1974</v>
      </c>
      <c r="H300" s="447" t="s">
        <v>1941</v>
      </c>
      <c r="I300" s="429" t="s">
        <v>1958</v>
      </c>
      <c r="J300" s="402">
        <f t="shared" si="153"/>
        <v>49500.000000000007</v>
      </c>
      <c r="K300" s="449">
        <f t="shared" si="141"/>
        <v>3509.55</v>
      </c>
      <c r="L300" s="449">
        <v>34580</v>
      </c>
      <c r="M300" s="402">
        <v>1987.15</v>
      </c>
      <c r="N300" s="450">
        <f t="shared" si="142"/>
        <v>1504.8000000000002</v>
      </c>
      <c r="O300" s="450">
        <f t="shared" si="143"/>
        <v>1420.6500000000003</v>
      </c>
      <c r="P300" s="450">
        <v>0</v>
      </c>
      <c r="Q300" s="449"/>
      <c r="R300" s="451">
        <f t="shared" si="144"/>
        <v>4912.6000000000004</v>
      </c>
      <c r="S300" s="449">
        <f t="shared" si="145"/>
        <v>44587.400000000009</v>
      </c>
      <c r="T300" s="468">
        <v>100010330028774</v>
      </c>
      <c r="U300" s="487" t="s">
        <v>3173</v>
      </c>
      <c r="V300" s="720">
        <f t="shared" si="146"/>
        <v>44587.400000000009</v>
      </c>
      <c r="W300" s="454" t="s">
        <v>4059</v>
      </c>
      <c r="X300" s="455"/>
      <c r="Y300" s="428">
        <v>0</v>
      </c>
      <c r="Z300" s="456">
        <v>0</v>
      </c>
      <c r="AA300" s="402">
        <f t="shared" si="147"/>
        <v>2925.4500000000007</v>
      </c>
      <c r="AB300" s="402">
        <f t="shared" si="148"/>
        <v>46574.55</v>
      </c>
      <c r="AC300" s="449">
        <v>33326.910000000003</v>
      </c>
      <c r="AD300" s="449">
        <f t="shared" si="150"/>
        <v>13247.64</v>
      </c>
      <c r="AE300" s="470">
        <v>0.15</v>
      </c>
      <c r="AF300" s="402">
        <f t="shared" si="151"/>
        <v>1987.1459999999997</v>
      </c>
      <c r="AG300" s="449"/>
      <c r="AH300" s="402">
        <f t="shared" si="152"/>
        <v>1987.1459999999997</v>
      </c>
      <c r="AI300" s="457">
        <f>AH303-M303</f>
        <v>-4.0000000003601599E-3</v>
      </c>
      <c r="AK300" s="990">
        <f t="shared" si="149"/>
        <v>14850.000000000002</v>
      </c>
    </row>
    <row r="301" spans="1:37" ht="15" customHeight="1" x14ac:dyDescent="0.25">
      <c r="A301" s="443">
        <v>242</v>
      </c>
      <c r="B301" s="444" t="s">
        <v>1975</v>
      </c>
      <c r="C301" s="444" t="s">
        <v>3763</v>
      </c>
      <c r="D301" s="445">
        <v>27632</v>
      </c>
      <c r="E301" s="446">
        <v>41897</v>
      </c>
      <c r="F301" s="443">
        <f t="shared" si="140"/>
        <v>39</v>
      </c>
      <c r="G301" s="429" t="s">
        <v>1976</v>
      </c>
      <c r="H301" s="447" t="s">
        <v>1941</v>
      </c>
      <c r="I301" s="429" t="s">
        <v>1958</v>
      </c>
      <c r="J301" s="402">
        <f t="shared" si="153"/>
        <v>49500.000000000007</v>
      </c>
      <c r="K301" s="449">
        <f t="shared" si="141"/>
        <v>3509.55</v>
      </c>
      <c r="L301" s="449">
        <v>34580</v>
      </c>
      <c r="M301" s="402">
        <v>1860.19</v>
      </c>
      <c r="N301" s="450">
        <f t="shared" si="142"/>
        <v>1504.8000000000002</v>
      </c>
      <c r="O301" s="450">
        <f t="shared" si="143"/>
        <v>1420.6500000000003</v>
      </c>
      <c r="P301" s="450">
        <v>844.89</v>
      </c>
      <c r="Q301" s="449"/>
      <c r="R301" s="451">
        <f t="shared" si="144"/>
        <v>5630.5300000000007</v>
      </c>
      <c r="S301" s="449">
        <f t="shared" si="145"/>
        <v>43869.470000000008</v>
      </c>
      <c r="T301" s="468">
        <v>100010330028774</v>
      </c>
      <c r="U301" s="487" t="s">
        <v>3174</v>
      </c>
      <c r="V301" s="720">
        <f t="shared" si="146"/>
        <v>43869.470000000008</v>
      </c>
      <c r="W301" s="454" t="s">
        <v>4058</v>
      </c>
      <c r="X301" s="455"/>
      <c r="Y301" s="428">
        <v>0</v>
      </c>
      <c r="Z301" s="456">
        <v>0</v>
      </c>
      <c r="AA301" s="402">
        <f t="shared" si="147"/>
        <v>3770.3400000000006</v>
      </c>
      <c r="AB301" s="402">
        <f t="shared" si="148"/>
        <v>45729.66</v>
      </c>
      <c r="AC301" s="449">
        <v>33326.910000000003</v>
      </c>
      <c r="AD301" s="449">
        <f t="shared" si="150"/>
        <v>12402.75</v>
      </c>
      <c r="AE301" s="470">
        <v>0.15</v>
      </c>
      <c r="AF301" s="402">
        <f t="shared" si="151"/>
        <v>1860.4124999999999</v>
      </c>
      <c r="AG301" s="449"/>
      <c r="AH301" s="402">
        <f t="shared" si="152"/>
        <v>1860.4124999999999</v>
      </c>
      <c r="AI301" s="457">
        <f>AH305-M305</f>
        <v>-4.0000000003601599E-3</v>
      </c>
      <c r="AK301" s="990">
        <f t="shared" si="149"/>
        <v>14850.000000000002</v>
      </c>
    </row>
    <row r="302" spans="1:37" ht="15" customHeight="1" x14ac:dyDescent="0.25">
      <c r="A302" s="443">
        <v>243</v>
      </c>
      <c r="B302" s="444" t="s">
        <v>1977</v>
      </c>
      <c r="C302" s="444" t="s">
        <v>3764</v>
      </c>
      <c r="D302" s="445">
        <v>28446</v>
      </c>
      <c r="E302" s="446">
        <v>41897</v>
      </c>
      <c r="F302" s="443">
        <f t="shared" si="140"/>
        <v>36</v>
      </c>
      <c r="G302" s="429" t="s">
        <v>1978</v>
      </c>
      <c r="H302" s="447" t="s">
        <v>1941</v>
      </c>
      <c r="I302" s="429" t="s">
        <v>1958</v>
      </c>
      <c r="J302" s="402">
        <f t="shared" si="153"/>
        <v>49500.000000000007</v>
      </c>
      <c r="K302" s="449">
        <f t="shared" si="141"/>
        <v>3509.55</v>
      </c>
      <c r="L302" s="449">
        <v>34580</v>
      </c>
      <c r="M302" s="402">
        <v>1987.15</v>
      </c>
      <c r="N302" s="450">
        <f t="shared" si="142"/>
        <v>1504.8000000000002</v>
      </c>
      <c r="O302" s="450">
        <f t="shared" si="143"/>
        <v>1420.6500000000003</v>
      </c>
      <c r="P302" s="450"/>
      <c r="Q302" s="449"/>
      <c r="R302" s="451">
        <f t="shared" si="144"/>
        <v>4912.6000000000004</v>
      </c>
      <c r="S302" s="449">
        <f t="shared" si="145"/>
        <v>44587.400000000009</v>
      </c>
      <c r="T302" s="468">
        <v>100010330028774</v>
      </c>
      <c r="U302" s="534" t="s">
        <v>3175</v>
      </c>
      <c r="V302" s="720">
        <f t="shared" si="146"/>
        <v>44587.400000000009</v>
      </c>
      <c r="W302" s="454" t="s">
        <v>4144</v>
      </c>
      <c r="X302" s="455"/>
      <c r="Y302" s="428">
        <v>0</v>
      </c>
      <c r="Z302" s="456">
        <v>0</v>
      </c>
      <c r="AA302" s="402">
        <f t="shared" si="147"/>
        <v>2925.4500000000007</v>
      </c>
      <c r="AB302" s="402">
        <f t="shared" si="148"/>
        <v>46574.55</v>
      </c>
      <c r="AC302" s="449">
        <v>33326.910000000003</v>
      </c>
      <c r="AD302" s="449">
        <f t="shared" si="150"/>
        <v>13247.64</v>
      </c>
      <c r="AE302" s="470">
        <v>0.15</v>
      </c>
      <c r="AF302" s="402">
        <f t="shared" si="151"/>
        <v>1987.1459999999997</v>
      </c>
      <c r="AG302" s="449"/>
      <c r="AH302" s="402">
        <f t="shared" si="152"/>
        <v>1987.1459999999997</v>
      </c>
      <c r="AI302" s="457" t="e">
        <f>#REF!-#REF!</f>
        <v>#REF!</v>
      </c>
      <c r="AK302" s="990">
        <f t="shared" si="149"/>
        <v>14850.000000000002</v>
      </c>
    </row>
    <row r="303" spans="1:37" ht="15" customHeight="1" x14ac:dyDescent="0.25">
      <c r="A303" s="443">
        <v>244</v>
      </c>
      <c r="B303" s="444" t="s">
        <v>1979</v>
      </c>
      <c r="C303" s="444" t="s">
        <v>3763</v>
      </c>
      <c r="D303" s="445">
        <v>28289</v>
      </c>
      <c r="E303" s="446">
        <v>41897</v>
      </c>
      <c r="F303" s="443">
        <f t="shared" si="140"/>
        <v>37</v>
      </c>
      <c r="G303" s="429" t="s">
        <v>1980</v>
      </c>
      <c r="H303" s="447" t="s">
        <v>1941</v>
      </c>
      <c r="I303" s="429" t="s">
        <v>1958</v>
      </c>
      <c r="J303" s="402">
        <f t="shared" si="153"/>
        <v>49500.000000000007</v>
      </c>
      <c r="K303" s="449">
        <f t="shared" si="141"/>
        <v>3509.55</v>
      </c>
      <c r="L303" s="449">
        <v>34580</v>
      </c>
      <c r="M303" s="402">
        <v>1987.15</v>
      </c>
      <c r="N303" s="450">
        <f t="shared" si="142"/>
        <v>1504.8000000000002</v>
      </c>
      <c r="O303" s="450">
        <f t="shared" si="143"/>
        <v>1420.6500000000003</v>
      </c>
      <c r="P303" s="450"/>
      <c r="Q303" s="449"/>
      <c r="R303" s="451">
        <f t="shared" si="144"/>
        <v>4912.6000000000004</v>
      </c>
      <c r="S303" s="449">
        <f t="shared" si="145"/>
        <v>44587.400000000009</v>
      </c>
      <c r="T303" s="468">
        <v>100010330028774</v>
      </c>
      <c r="U303" s="534" t="s">
        <v>3176</v>
      </c>
      <c r="V303" s="720">
        <f t="shared" si="146"/>
        <v>44587.400000000009</v>
      </c>
      <c r="W303" s="454" t="s">
        <v>4057</v>
      </c>
      <c r="X303" s="455"/>
      <c r="Y303" s="428">
        <v>0</v>
      </c>
      <c r="Z303" s="456">
        <v>0</v>
      </c>
      <c r="AA303" s="402">
        <f t="shared" si="147"/>
        <v>2925.4500000000007</v>
      </c>
      <c r="AB303" s="402">
        <f t="shared" si="148"/>
        <v>46574.55</v>
      </c>
      <c r="AC303" s="449">
        <v>33326.910000000003</v>
      </c>
      <c r="AD303" s="449">
        <f t="shared" si="150"/>
        <v>13247.64</v>
      </c>
      <c r="AE303" s="470">
        <v>0.15</v>
      </c>
      <c r="AF303" s="402">
        <f t="shared" si="151"/>
        <v>1987.1459999999997</v>
      </c>
      <c r="AG303" s="449"/>
      <c r="AH303" s="402">
        <f t="shared" si="152"/>
        <v>1987.1459999999997</v>
      </c>
      <c r="AI303" s="457">
        <f>AH290-M290</f>
        <v>2328.7234999999996</v>
      </c>
      <c r="AK303" s="990">
        <f t="shared" si="149"/>
        <v>14850.000000000002</v>
      </c>
    </row>
    <row r="304" spans="1:37" ht="15" customHeight="1" x14ac:dyDescent="0.25">
      <c r="A304" s="443">
        <v>245</v>
      </c>
      <c r="B304" s="444" t="s">
        <v>1981</v>
      </c>
      <c r="C304" s="444" t="s">
        <v>3763</v>
      </c>
      <c r="D304" s="445">
        <v>28611</v>
      </c>
      <c r="E304" s="446">
        <v>41897</v>
      </c>
      <c r="F304" s="443">
        <f t="shared" si="140"/>
        <v>36</v>
      </c>
      <c r="G304" s="429" t="s">
        <v>1982</v>
      </c>
      <c r="H304" s="447" t="s">
        <v>1941</v>
      </c>
      <c r="I304" s="429" t="s">
        <v>1958</v>
      </c>
      <c r="J304" s="402">
        <f t="shared" si="153"/>
        <v>49500.000000000007</v>
      </c>
      <c r="K304" s="449">
        <f t="shared" si="141"/>
        <v>3509.55</v>
      </c>
      <c r="L304" s="449">
        <v>34580</v>
      </c>
      <c r="M304" s="402">
        <v>1987.15</v>
      </c>
      <c r="N304" s="450">
        <f t="shared" si="142"/>
        <v>1504.8000000000002</v>
      </c>
      <c r="O304" s="450">
        <f t="shared" si="143"/>
        <v>1420.6500000000003</v>
      </c>
      <c r="P304" s="450"/>
      <c r="Q304" s="449"/>
      <c r="R304" s="451">
        <f t="shared" si="144"/>
        <v>4912.6000000000004</v>
      </c>
      <c r="S304" s="449">
        <f t="shared" si="145"/>
        <v>44587.400000000009</v>
      </c>
      <c r="T304" s="468">
        <v>100010330028774</v>
      </c>
      <c r="U304" s="487" t="s">
        <v>3177</v>
      </c>
      <c r="V304" s="720">
        <f t="shared" si="146"/>
        <v>44587.400000000009</v>
      </c>
      <c r="W304" s="454" t="s">
        <v>4145</v>
      </c>
      <c r="X304" s="455"/>
      <c r="Y304" s="428">
        <v>0</v>
      </c>
      <c r="Z304" s="456">
        <v>0</v>
      </c>
      <c r="AA304" s="402">
        <f t="shared" si="147"/>
        <v>2925.4500000000007</v>
      </c>
      <c r="AB304" s="402">
        <f t="shared" si="148"/>
        <v>46574.55</v>
      </c>
      <c r="AC304" s="449">
        <v>33326.910000000003</v>
      </c>
      <c r="AD304" s="449">
        <f t="shared" si="150"/>
        <v>13247.64</v>
      </c>
      <c r="AE304" s="470">
        <v>0.15</v>
      </c>
      <c r="AF304" s="402">
        <f t="shared" si="151"/>
        <v>1987.1459999999997</v>
      </c>
      <c r="AG304" s="449"/>
      <c r="AH304" s="402">
        <f t="shared" si="152"/>
        <v>1987.1459999999997</v>
      </c>
      <c r="AI304" s="457"/>
      <c r="AK304" s="990">
        <f t="shared" si="149"/>
        <v>14850.000000000002</v>
      </c>
    </row>
    <row r="305" spans="1:41" ht="15" customHeight="1" x14ac:dyDescent="0.25">
      <c r="A305" s="443">
        <v>246</v>
      </c>
      <c r="B305" s="444" t="s">
        <v>1983</v>
      </c>
      <c r="C305" s="444" t="s">
        <v>3763</v>
      </c>
      <c r="D305" s="445">
        <v>28341</v>
      </c>
      <c r="E305" s="446">
        <v>41897</v>
      </c>
      <c r="F305" s="443">
        <f t="shared" si="140"/>
        <v>37</v>
      </c>
      <c r="G305" s="429" t="s">
        <v>1984</v>
      </c>
      <c r="H305" s="447" t="s">
        <v>1941</v>
      </c>
      <c r="I305" s="429" t="s">
        <v>1958</v>
      </c>
      <c r="J305" s="402">
        <f t="shared" si="153"/>
        <v>49500.000000000007</v>
      </c>
      <c r="K305" s="449">
        <f t="shared" si="141"/>
        <v>3509.55</v>
      </c>
      <c r="L305" s="449">
        <v>34580</v>
      </c>
      <c r="M305" s="402">
        <v>1987.15</v>
      </c>
      <c r="N305" s="450">
        <f t="shared" si="142"/>
        <v>1504.8000000000002</v>
      </c>
      <c r="O305" s="450">
        <f t="shared" si="143"/>
        <v>1420.6500000000003</v>
      </c>
      <c r="P305" s="450"/>
      <c r="Q305" s="449"/>
      <c r="R305" s="451">
        <f t="shared" si="144"/>
        <v>4912.6000000000004</v>
      </c>
      <c r="S305" s="449">
        <f t="shared" si="145"/>
        <v>44587.400000000009</v>
      </c>
      <c r="T305" s="468">
        <v>100010330028774</v>
      </c>
      <c r="U305" s="487" t="s">
        <v>3178</v>
      </c>
      <c r="V305" s="720">
        <f t="shared" si="146"/>
        <v>44587.400000000009</v>
      </c>
      <c r="W305" s="454" t="s">
        <v>4056</v>
      </c>
      <c r="X305" s="455"/>
      <c r="Y305" s="428">
        <v>0</v>
      </c>
      <c r="Z305" s="456">
        <v>0</v>
      </c>
      <c r="AA305" s="402">
        <f t="shared" si="147"/>
        <v>2925.4500000000007</v>
      </c>
      <c r="AB305" s="402">
        <f t="shared" si="148"/>
        <v>46574.55</v>
      </c>
      <c r="AC305" s="449">
        <v>33326.910000000003</v>
      </c>
      <c r="AD305" s="449">
        <f t="shared" si="150"/>
        <v>13247.64</v>
      </c>
      <c r="AE305" s="470">
        <v>0.15</v>
      </c>
      <c r="AF305" s="402">
        <f t="shared" si="151"/>
        <v>1987.1459999999997</v>
      </c>
      <c r="AG305" s="449"/>
      <c r="AH305" s="402">
        <f t="shared" si="152"/>
        <v>1987.1459999999997</v>
      </c>
      <c r="AI305" s="457"/>
      <c r="AK305" s="990">
        <f t="shared" si="149"/>
        <v>14850.000000000002</v>
      </c>
    </row>
    <row r="306" spans="1:41" s="512" customFormat="1" ht="15" customHeight="1" x14ac:dyDescent="0.25">
      <c r="A306" s="443">
        <v>247</v>
      </c>
      <c r="B306" s="444" t="s">
        <v>2899</v>
      </c>
      <c r="C306" s="444" t="s">
        <v>3763</v>
      </c>
      <c r="D306" s="445">
        <v>29964</v>
      </c>
      <c r="E306" s="446">
        <v>41897</v>
      </c>
      <c r="F306" s="443">
        <f t="shared" si="140"/>
        <v>32</v>
      </c>
      <c r="G306" s="429" t="s">
        <v>2900</v>
      </c>
      <c r="H306" s="447" t="s">
        <v>1941</v>
      </c>
      <c r="I306" s="429" t="s">
        <v>1958</v>
      </c>
      <c r="J306" s="402">
        <f t="shared" si="153"/>
        <v>49500.000000000007</v>
      </c>
      <c r="K306" s="449">
        <f t="shared" si="141"/>
        <v>3509.55</v>
      </c>
      <c r="L306" s="449">
        <v>34580</v>
      </c>
      <c r="M306" s="402">
        <v>1987.15</v>
      </c>
      <c r="N306" s="450">
        <f t="shared" si="142"/>
        <v>1504.8000000000002</v>
      </c>
      <c r="O306" s="450">
        <f t="shared" si="143"/>
        <v>1420.6500000000003</v>
      </c>
      <c r="P306" s="450"/>
      <c r="Q306" s="449"/>
      <c r="R306" s="451">
        <f t="shared" si="144"/>
        <v>4912.6000000000004</v>
      </c>
      <c r="S306" s="449">
        <f t="shared" si="145"/>
        <v>44587.400000000009</v>
      </c>
      <c r="T306" s="468">
        <v>100010330028774</v>
      </c>
      <c r="U306" s="500" t="s">
        <v>3180</v>
      </c>
      <c r="V306" s="720">
        <f t="shared" si="146"/>
        <v>44587.400000000009</v>
      </c>
      <c r="W306" s="454" t="s">
        <v>4055</v>
      </c>
      <c r="X306" s="455"/>
      <c r="Y306" s="428">
        <v>0</v>
      </c>
      <c r="Z306" s="456">
        <v>0</v>
      </c>
      <c r="AA306" s="402">
        <f t="shared" si="147"/>
        <v>2925.4500000000007</v>
      </c>
      <c r="AB306" s="402">
        <f t="shared" si="148"/>
        <v>46574.55</v>
      </c>
      <c r="AC306" s="449">
        <v>33326.910000000003</v>
      </c>
      <c r="AD306" s="449">
        <f t="shared" si="150"/>
        <v>13247.64</v>
      </c>
      <c r="AE306" s="470">
        <v>0.15</v>
      </c>
      <c r="AF306" s="402">
        <f t="shared" si="151"/>
        <v>1987.1459999999997</v>
      </c>
      <c r="AG306" s="449"/>
      <c r="AH306" s="402">
        <f t="shared" si="152"/>
        <v>1987.1459999999997</v>
      </c>
      <c r="AK306" s="990">
        <f t="shared" si="149"/>
        <v>14850.000000000002</v>
      </c>
      <c r="AL306" s="540"/>
      <c r="AM306" s="540"/>
      <c r="AN306" s="540"/>
      <c r="AO306" s="540"/>
    </row>
    <row r="307" spans="1:41" ht="15" customHeight="1" x14ac:dyDescent="0.25">
      <c r="A307" s="443">
        <v>248</v>
      </c>
      <c r="B307" s="444" t="s">
        <v>2902</v>
      </c>
      <c r="C307" s="444" t="s">
        <v>3763</v>
      </c>
      <c r="D307" s="445">
        <v>29623</v>
      </c>
      <c r="E307" s="446">
        <v>41897</v>
      </c>
      <c r="F307" s="443">
        <f t="shared" si="140"/>
        <v>33</v>
      </c>
      <c r="G307" s="429" t="s">
        <v>2956</v>
      </c>
      <c r="H307" s="447" t="s">
        <v>1941</v>
      </c>
      <c r="I307" s="429" t="s">
        <v>1958</v>
      </c>
      <c r="J307" s="402">
        <f t="shared" si="153"/>
        <v>49500.000000000007</v>
      </c>
      <c r="K307" s="449">
        <f t="shared" si="141"/>
        <v>3509.55</v>
      </c>
      <c r="L307" s="449">
        <v>34580</v>
      </c>
      <c r="M307" s="402">
        <v>1987.15</v>
      </c>
      <c r="N307" s="450">
        <f t="shared" si="142"/>
        <v>1504.8000000000002</v>
      </c>
      <c r="O307" s="450">
        <f t="shared" si="143"/>
        <v>1420.6500000000003</v>
      </c>
      <c r="P307" s="450"/>
      <c r="Q307" s="449"/>
      <c r="R307" s="451">
        <f t="shared" si="144"/>
        <v>4912.6000000000004</v>
      </c>
      <c r="S307" s="449">
        <f t="shared" si="145"/>
        <v>44587.400000000009</v>
      </c>
      <c r="T307" s="468">
        <v>100010330028774</v>
      </c>
      <c r="U307" s="500" t="s">
        <v>3181</v>
      </c>
      <c r="V307" s="720">
        <f t="shared" si="146"/>
        <v>44587.400000000009</v>
      </c>
      <c r="W307" s="454" t="s">
        <v>4146</v>
      </c>
      <c r="X307" s="455"/>
      <c r="Y307" s="428">
        <v>0</v>
      </c>
      <c r="Z307" s="456">
        <v>0</v>
      </c>
      <c r="AA307" s="402">
        <f t="shared" si="147"/>
        <v>2925.4500000000007</v>
      </c>
      <c r="AB307" s="402">
        <f t="shared" si="148"/>
        <v>46574.55</v>
      </c>
      <c r="AC307" s="449">
        <v>33326.910000000003</v>
      </c>
      <c r="AD307" s="449">
        <f t="shared" si="150"/>
        <v>13247.64</v>
      </c>
      <c r="AE307" s="470">
        <v>0.15</v>
      </c>
      <c r="AF307" s="402">
        <f t="shared" si="151"/>
        <v>1987.1459999999997</v>
      </c>
      <c r="AG307" s="449"/>
      <c r="AH307" s="402">
        <f t="shared" si="152"/>
        <v>1987.1459999999997</v>
      </c>
      <c r="AI307" s="457"/>
      <c r="AK307" s="990">
        <f t="shared" si="149"/>
        <v>14850.000000000002</v>
      </c>
    </row>
    <row r="308" spans="1:41" s="34" customFormat="1" ht="15" customHeight="1" x14ac:dyDescent="0.25">
      <c r="A308" s="443">
        <v>249</v>
      </c>
      <c r="B308" s="444" t="s">
        <v>2916</v>
      </c>
      <c r="C308" s="444" t="s">
        <v>3764</v>
      </c>
      <c r="D308" s="445">
        <v>28361</v>
      </c>
      <c r="E308" s="446">
        <v>41897</v>
      </c>
      <c r="F308" s="443">
        <f t="shared" si="140"/>
        <v>37</v>
      </c>
      <c r="G308" s="429" t="s">
        <v>2917</v>
      </c>
      <c r="H308" s="447" t="s">
        <v>1941</v>
      </c>
      <c r="I308" s="429" t="s">
        <v>1958</v>
      </c>
      <c r="J308" s="402">
        <f t="shared" si="153"/>
        <v>49500.000000000007</v>
      </c>
      <c r="K308" s="449">
        <f t="shared" si="141"/>
        <v>3509.55</v>
      </c>
      <c r="L308" s="449">
        <v>34580</v>
      </c>
      <c r="M308" s="402">
        <v>1987.15</v>
      </c>
      <c r="N308" s="450">
        <f t="shared" si="142"/>
        <v>1504.8000000000002</v>
      </c>
      <c r="O308" s="450">
        <f t="shared" si="143"/>
        <v>1420.6500000000003</v>
      </c>
      <c r="P308" s="450"/>
      <c r="Q308" s="449"/>
      <c r="R308" s="451">
        <f t="shared" si="144"/>
        <v>4912.6000000000004</v>
      </c>
      <c r="S308" s="449">
        <f t="shared" si="145"/>
        <v>44587.400000000009</v>
      </c>
      <c r="T308" s="468">
        <v>100010330028774</v>
      </c>
      <c r="U308" s="500" t="s">
        <v>3182</v>
      </c>
      <c r="V308" s="720">
        <f t="shared" si="146"/>
        <v>44587.400000000009</v>
      </c>
      <c r="W308" s="454" t="s">
        <v>4195</v>
      </c>
      <c r="X308" s="455"/>
      <c r="Y308" s="428">
        <v>0</v>
      </c>
      <c r="Z308" s="456">
        <v>0</v>
      </c>
      <c r="AA308" s="402">
        <f t="shared" si="147"/>
        <v>2925.4500000000007</v>
      </c>
      <c r="AB308" s="402">
        <f t="shared" si="148"/>
        <v>46574.55</v>
      </c>
      <c r="AC308" s="449">
        <v>33326.910000000003</v>
      </c>
      <c r="AD308" s="449">
        <f t="shared" si="150"/>
        <v>13247.64</v>
      </c>
      <c r="AE308" s="470">
        <v>0.15</v>
      </c>
      <c r="AF308" s="402">
        <f t="shared" si="151"/>
        <v>1987.1459999999997</v>
      </c>
      <c r="AG308" s="449"/>
      <c r="AH308" s="402">
        <f t="shared" si="152"/>
        <v>1987.1459999999997</v>
      </c>
      <c r="AI308" s="629" t="e">
        <f>#REF!-#REF!</f>
        <v>#REF!</v>
      </c>
      <c r="AK308" s="990">
        <f t="shared" si="149"/>
        <v>14850.000000000002</v>
      </c>
      <c r="AL308" s="541"/>
      <c r="AM308" s="541"/>
      <c r="AN308" s="541"/>
      <c r="AO308" s="541"/>
    </row>
    <row r="309" spans="1:41" ht="15" customHeight="1" x14ac:dyDescent="0.25">
      <c r="A309" s="443">
        <v>250</v>
      </c>
      <c r="B309" s="444" t="s">
        <v>2986</v>
      </c>
      <c r="C309" s="444" t="s">
        <v>3764</v>
      </c>
      <c r="D309" s="445">
        <v>28753</v>
      </c>
      <c r="E309" s="446">
        <v>41897</v>
      </c>
      <c r="F309" s="443">
        <f t="shared" si="140"/>
        <v>35</v>
      </c>
      <c r="G309" s="429" t="s">
        <v>2987</v>
      </c>
      <c r="H309" s="447" t="s">
        <v>1941</v>
      </c>
      <c r="I309" s="429" t="s">
        <v>1958</v>
      </c>
      <c r="J309" s="402">
        <f t="shared" si="153"/>
        <v>49500.000000000007</v>
      </c>
      <c r="K309" s="449">
        <f t="shared" si="141"/>
        <v>3509.55</v>
      </c>
      <c r="L309" s="449">
        <v>34580</v>
      </c>
      <c r="M309" s="402">
        <v>1987.15</v>
      </c>
      <c r="N309" s="450">
        <f t="shared" si="142"/>
        <v>1504.8000000000002</v>
      </c>
      <c r="O309" s="450">
        <f t="shared" si="143"/>
        <v>1420.6500000000003</v>
      </c>
      <c r="P309" s="450"/>
      <c r="Q309" s="449"/>
      <c r="R309" s="451">
        <f t="shared" si="144"/>
        <v>4912.6000000000004</v>
      </c>
      <c r="S309" s="449">
        <f t="shared" si="145"/>
        <v>44587.400000000009</v>
      </c>
      <c r="T309" s="468">
        <v>100010330028774</v>
      </c>
      <c r="U309" s="453" t="s">
        <v>3183</v>
      </c>
      <c r="V309" s="720">
        <f t="shared" si="146"/>
        <v>44587.400000000009</v>
      </c>
      <c r="W309" s="454" t="s">
        <v>4231</v>
      </c>
      <c r="X309" s="630"/>
      <c r="Y309" s="540"/>
      <c r="Z309" s="631"/>
      <c r="AA309" s="533">
        <f t="shared" si="147"/>
        <v>2925.4500000000007</v>
      </c>
      <c r="AB309" s="533">
        <f t="shared" si="148"/>
        <v>46574.55</v>
      </c>
      <c r="AC309" s="449">
        <v>33326.910000000003</v>
      </c>
      <c r="AD309" s="449">
        <f t="shared" si="150"/>
        <v>13247.64</v>
      </c>
      <c r="AE309" s="470">
        <v>0.15</v>
      </c>
      <c r="AF309" s="402">
        <f t="shared" si="151"/>
        <v>1987.1459999999997</v>
      </c>
      <c r="AG309" s="632"/>
      <c r="AH309" s="402">
        <f t="shared" si="152"/>
        <v>1987.1459999999997</v>
      </c>
      <c r="AI309" s="457" t="e">
        <f>#REF!-#REF!</f>
        <v>#REF!</v>
      </c>
      <c r="AK309" s="990">
        <f t="shared" si="149"/>
        <v>14850.000000000002</v>
      </c>
    </row>
    <row r="310" spans="1:41" ht="17.25" customHeight="1" x14ac:dyDescent="0.25">
      <c r="A310" s="443">
        <v>251</v>
      </c>
      <c r="B310" s="561" t="s">
        <v>2984</v>
      </c>
      <c r="C310" s="561" t="s">
        <v>3764</v>
      </c>
      <c r="D310" s="633">
        <v>27812</v>
      </c>
      <c r="E310" s="446">
        <v>41897</v>
      </c>
      <c r="F310" s="443">
        <f t="shared" si="140"/>
        <v>38</v>
      </c>
      <c r="G310" s="428" t="s">
        <v>2985</v>
      </c>
      <c r="H310" s="447" t="s">
        <v>1941</v>
      </c>
      <c r="I310" s="429" t="s">
        <v>1958</v>
      </c>
      <c r="J310" s="402">
        <f t="shared" si="153"/>
        <v>49500.000000000007</v>
      </c>
      <c r="K310" s="449">
        <f t="shared" si="141"/>
        <v>3509.55</v>
      </c>
      <c r="L310" s="449">
        <v>34580</v>
      </c>
      <c r="M310" s="402">
        <v>1987.15</v>
      </c>
      <c r="N310" s="449">
        <f t="shared" si="142"/>
        <v>1504.8000000000002</v>
      </c>
      <c r="O310" s="449">
        <f t="shared" si="143"/>
        <v>1420.6500000000003</v>
      </c>
      <c r="P310" s="450"/>
      <c r="Q310" s="449"/>
      <c r="R310" s="451">
        <f t="shared" si="144"/>
        <v>4912.6000000000004</v>
      </c>
      <c r="S310" s="449">
        <f t="shared" si="145"/>
        <v>44587.400000000009</v>
      </c>
      <c r="T310" s="468">
        <v>100010330028774</v>
      </c>
      <c r="U310" s="453" t="s">
        <v>3184</v>
      </c>
      <c r="V310" s="720">
        <f t="shared" si="146"/>
        <v>44587.400000000009</v>
      </c>
      <c r="W310" s="463" t="s">
        <v>4303</v>
      </c>
      <c r="X310" s="634"/>
      <c r="Z310" s="635"/>
      <c r="AA310" s="512">
        <f t="shared" si="147"/>
        <v>2925.4500000000007</v>
      </c>
      <c r="AB310" s="512">
        <f t="shared" si="148"/>
        <v>46574.55</v>
      </c>
      <c r="AC310" s="449">
        <v>33326.910000000003</v>
      </c>
      <c r="AD310" s="449">
        <f t="shared" si="150"/>
        <v>13247.64</v>
      </c>
      <c r="AE310" s="470">
        <v>0.15</v>
      </c>
      <c r="AF310" s="402">
        <f t="shared" si="151"/>
        <v>1987.1459999999997</v>
      </c>
      <c r="AG310" s="636"/>
      <c r="AH310" s="402">
        <f t="shared" si="152"/>
        <v>1987.1459999999997</v>
      </c>
      <c r="AI310" s="457">
        <f>AH333-M333</f>
        <v>1.4999999989413482E-3</v>
      </c>
      <c r="AK310" s="990">
        <f t="shared" si="149"/>
        <v>14850.000000000002</v>
      </c>
    </row>
    <row r="311" spans="1:41" ht="17.25" customHeight="1" x14ac:dyDescent="0.25">
      <c r="A311" s="443">
        <v>252</v>
      </c>
      <c r="B311" s="561" t="s">
        <v>4336</v>
      </c>
      <c r="C311" s="561" t="s">
        <v>3763</v>
      </c>
      <c r="D311" s="633"/>
      <c r="E311" s="446"/>
      <c r="F311" s="443"/>
      <c r="G311" s="428" t="s">
        <v>4337</v>
      </c>
      <c r="H311" s="447" t="s">
        <v>1941</v>
      </c>
      <c r="I311" s="429" t="s">
        <v>1958</v>
      </c>
      <c r="J311" s="402">
        <v>49500</v>
      </c>
      <c r="K311" s="449">
        <f t="shared" si="141"/>
        <v>3509.5499999999997</v>
      </c>
      <c r="L311" s="449">
        <v>34580</v>
      </c>
      <c r="M311" s="402">
        <v>1987.15</v>
      </c>
      <c r="N311" s="449">
        <f t="shared" si="142"/>
        <v>1504.8</v>
      </c>
      <c r="O311" s="449">
        <f t="shared" si="143"/>
        <v>1420.65</v>
      </c>
      <c r="P311" s="450"/>
      <c r="Q311" s="449"/>
      <c r="R311" s="451">
        <f t="shared" si="144"/>
        <v>4912.6000000000004</v>
      </c>
      <c r="S311" s="449">
        <f t="shared" si="145"/>
        <v>44587.4</v>
      </c>
      <c r="T311" s="468">
        <v>100010330028774</v>
      </c>
      <c r="U311" s="637">
        <v>200010160492993</v>
      </c>
      <c r="V311" s="720">
        <f t="shared" si="146"/>
        <v>44587.4</v>
      </c>
      <c r="W311" s="534" t="s">
        <v>4349</v>
      </c>
      <c r="X311" s="634"/>
      <c r="Z311" s="635"/>
      <c r="AC311" s="449"/>
      <c r="AD311" s="449"/>
      <c r="AE311" s="470"/>
      <c r="AF311" s="402"/>
      <c r="AG311" s="636"/>
      <c r="AH311" s="402"/>
      <c r="AI311" s="457"/>
      <c r="AK311" s="990">
        <f t="shared" si="149"/>
        <v>14850</v>
      </c>
    </row>
    <row r="312" spans="1:41" ht="15" customHeight="1" x14ac:dyDescent="0.25">
      <c r="A312" s="443">
        <v>253</v>
      </c>
      <c r="B312" s="561" t="s">
        <v>4338</v>
      </c>
      <c r="C312" s="561" t="s">
        <v>3763</v>
      </c>
      <c r="D312" s="633"/>
      <c r="E312" s="446"/>
      <c r="F312" s="443"/>
      <c r="G312" s="428" t="s">
        <v>4339</v>
      </c>
      <c r="H312" s="447" t="s">
        <v>1941</v>
      </c>
      <c r="I312" s="429" t="s">
        <v>1958</v>
      </c>
      <c r="J312" s="402">
        <v>49500</v>
      </c>
      <c r="K312" s="449">
        <f>J312/100*7.09</f>
        <v>3509.5499999999997</v>
      </c>
      <c r="L312" s="449">
        <v>34580</v>
      </c>
      <c r="M312" s="402">
        <v>1987.15</v>
      </c>
      <c r="N312" s="449">
        <f t="shared" si="142"/>
        <v>1504.8</v>
      </c>
      <c r="O312" s="449">
        <f t="shared" si="143"/>
        <v>1420.65</v>
      </c>
      <c r="P312" s="450"/>
      <c r="Q312" s="449"/>
      <c r="R312" s="451">
        <f t="shared" si="144"/>
        <v>4912.6000000000004</v>
      </c>
      <c r="S312" s="449">
        <f t="shared" si="145"/>
        <v>44587.4</v>
      </c>
      <c r="T312" s="468">
        <v>100010330028774</v>
      </c>
      <c r="U312" s="439">
        <v>200010301438370</v>
      </c>
      <c r="V312" s="720">
        <f t="shared" si="146"/>
        <v>44587.4</v>
      </c>
      <c r="W312" s="638" t="s">
        <v>4350</v>
      </c>
      <c r="X312" s="634"/>
      <c r="Z312" s="635"/>
      <c r="AC312" s="449"/>
      <c r="AD312" s="449"/>
      <c r="AE312" s="470"/>
      <c r="AF312" s="402"/>
      <c r="AG312" s="636"/>
      <c r="AH312" s="402"/>
      <c r="AI312" s="457"/>
      <c r="AK312" s="990">
        <f t="shared" si="149"/>
        <v>14850</v>
      </c>
    </row>
    <row r="313" spans="1:41" ht="15" customHeight="1" x14ac:dyDescent="0.25">
      <c r="A313" s="443">
        <v>254</v>
      </c>
      <c r="B313" s="561" t="s">
        <v>4340</v>
      </c>
      <c r="C313" s="561" t="s">
        <v>3764</v>
      </c>
      <c r="D313" s="633"/>
      <c r="E313" s="446"/>
      <c r="F313" s="443"/>
      <c r="G313" s="428" t="s">
        <v>4363</v>
      </c>
      <c r="H313" s="447" t="s">
        <v>1941</v>
      </c>
      <c r="I313" s="429" t="s">
        <v>1958</v>
      </c>
      <c r="J313" s="402">
        <v>49500</v>
      </c>
      <c r="K313" s="449">
        <f>J313/100*7.09</f>
        <v>3509.5499999999997</v>
      </c>
      <c r="L313" s="449">
        <v>34580</v>
      </c>
      <c r="M313" s="402">
        <v>1987.15</v>
      </c>
      <c r="N313" s="449">
        <f t="shared" si="142"/>
        <v>1504.8</v>
      </c>
      <c r="O313" s="449">
        <f t="shared" si="143"/>
        <v>1420.65</v>
      </c>
      <c r="P313" s="450"/>
      <c r="Q313" s="449"/>
      <c r="R313" s="451">
        <f t="shared" si="144"/>
        <v>4912.6000000000004</v>
      </c>
      <c r="S313" s="449">
        <f t="shared" si="145"/>
        <v>44587.4</v>
      </c>
      <c r="T313" s="468">
        <v>100010330028774</v>
      </c>
      <c r="U313" s="438">
        <v>200010330735825</v>
      </c>
      <c r="V313" s="720">
        <f t="shared" si="146"/>
        <v>44587.4</v>
      </c>
      <c r="W313" s="453" t="s">
        <v>4351</v>
      </c>
      <c r="X313" s="634"/>
      <c r="Z313" s="635"/>
      <c r="AC313" s="449"/>
      <c r="AD313" s="449"/>
      <c r="AE313" s="470"/>
      <c r="AF313" s="402"/>
      <c r="AG313" s="636"/>
      <c r="AH313" s="402"/>
      <c r="AI313" s="457"/>
      <c r="AK313" s="990">
        <f t="shared" si="149"/>
        <v>14850</v>
      </c>
    </row>
    <row r="314" spans="1:41" ht="15" customHeight="1" x14ac:dyDescent="0.25">
      <c r="A314" s="443">
        <v>255</v>
      </c>
      <c r="B314" s="444" t="s">
        <v>2080</v>
      </c>
      <c r="C314" s="444" t="s">
        <v>3764</v>
      </c>
      <c r="D314" s="445">
        <v>23590</v>
      </c>
      <c r="E314" s="446">
        <v>41897</v>
      </c>
      <c r="F314" s="443">
        <f t="shared" si="140"/>
        <v>50</v>
      </c>
      <c r="G314" s="429" t="s">
        <v>2081</v>
      </c>
      <c r="H314" s="447" t="s">
        <v>1941</v>
      </c>
      <c r="I314" s="429" t="s">
        <v>3724</v>
      </c>
      <c r="J314" s="402">
        <v>49500</v>
      </c>
      <c r="K314" s="449">
        <f t="shared" si="141"/>
        <v>3509.5499999999997</v>
      </c>
      <c r="L314" s="449">
        <v>34580</v>
      </c>
      <c r="M314" s="402">
        <v>1860.19</v>
      </c>
      <c r="N314" s="450">
        <f t="shared" si="142"/>
        <v>1504.8</v>
      </c>
      <c r="O314" s="450">
        <f t="shared" si="143"/>
        <v>1420.65</v>
      </c>
      <c r="P314" s="467">
        <v>844.89</v>
      </c>
      <c r="Q314" s="449"/>
      <c r="R314" s="451">
        <f t="shared" si="144"/>
        <v>5630.53</v>
      </c>
      <c r="S314" s="449">
        <f t="shared" si="145"/>
        <v>43869.47</v>
      </c>
      <c r="T314" s="468">
        <v>100010330028774</v>
      </c>
      <c r="U314" s="523" t="s">
        <v>3235</v>
      </c>
      <c r="V314" s="720">
        <f t="shared" si="146"/>
        <v>43869.47</v>
      </c>
      <c r="W314" s="454" t="s">
        <v>4054</v>
      </c>
      <c r="X314" s="455"/>
      <c r="Y314" s="428">
        <v>0</v>
      </c>
      <c r="Z314" s="456">
        <v>0</v>
      </c>
      <c r="AA314" s="402">
        <f>N314+O314+P314</f>
        <v>3770.3399999999997</v>
      </c>
      <c r="AB314" s="402">
        <f>J314-AA314</f>
        <v>45729.66</v>
      </c>
      <c r="AC314" s="449">
        <v>33326.910000000003</v>
      </c>
      <c r="AD314" s="449">
        <f>+AB314-AC314</f>
        <v>12402.75</v>
      </c>
      <c r="AE314" s="470">
        <v>0.15</v>
      </c>
      <c r="AF314" s="402">
        <f>AD314*15%</f>
        <v>1860.4124999999999</v>
      </c>
      <c r="AG314" s="449"/>
      <c r="AH314" s="402">
        <f>AF314+AG314</f>
        <v>1860.4124999999999</v>
      </c>
      <c r="AI314" s="457">
        <f>AH443-M443</f>
        <v>-4.0000000003601599E-3</v>
      </c>
      <c r="AK314" s="990">
        <f t="shared" si="149"/>
        <v>14850</v>
      </c>
    </row>
    <row r="315" spans="1:41" ht="15" customHeight="1" x14ac:dyDescent="0.25">
      <c r="A315" s="443">
        <v>256</v>
      </c>
      <c r="B315" s="444" t="s">
        <v>2120</v>
      </c>
      <c r="C315" s="444" t="s">
        <v>3763</v>
      </c>
      <c r="D315" s="445">
        <v>30035</v>
      </c>
      <c r="E315" s="446">
        <v>41897</v>
      </c>
      <c r="F315" s="443">
        <f t="shared" si="140"/>
        <v>32</v>
      </c>
      <c r="G315" s="429" t="s">
        <v>2121</v>
      </c>
      <c r="H315" s="447" t="s">
        <v>1941</v>
      </c>
      <c r="I315" s="429" t="s">
        <v>2117</v>
      </c>
      <c r="J315" s="448">
        <v>38500</v>
      </c>
      <c r="K315" s="449">
        <v>2729.65</v>
      </c>
      <c r="L315" s="449">
        <v>34580</v>
      </c>
      <c r="M315" s="402">
        <v>434.66</v>
      </c>
      <c r="N315" s="450">
        <v>1170.4000000000001</v>
      </c>
      <c r="O315" s="450">
        <v>1104.95</v>
      </c>
      <c r="P315" s="450"/>
      <c r="Q315" s="449"/>
      <c r="R315" s="451">
        <f t="shared" si="144"/>
        <v>2710.01</v>
      </c>
      <c r="S315" s="449">
        <f t="shared" si="145"/>
        <v>35789.99</v>
      </c>
      <c r="T315" s="468">
        <v>100010330028774</v>
      </c>
      <c r="U315" s="490" t="s">
        <v>3252</v>
      </c>
      <c r="V315" s="720">
        <f t="shared" si="146"/>
        <v>35789.99</v>
      </c>
      <c r="W315" s="454" t="s">
        <v>4053</v>
      </c>
      <c r="X315" s="455"/>
      <c r="Y315" s="428">
        <v>0</v>
      </c>
      <c r="Z315" s="456">
        <v>0</v>
      </c>
      <c r="AA315" s="402">
        <v>2275.3500000000004</v>
      </c>
      <c r="AB315" s="402">
        <v>36224.65</v>
      </c>
      <c r="AC315" s="449">
        <v>33326.910000000003</v>
      </c>
      <c r="AD315" s="449">
        <f t="shared" si="150"/>
        <v>2897.739999999998</v>
      </c>
      <c r="AE315" s="470">
        <v>0.15</v>
      </c>
      <c r="AF315" s="402">
        <f t="shared" si="151"/>
        <v>434.66099999999966</v>
      </c>
      <c r="AG315" s="449"/>
      <c r="AH315" s="402">
        <f t="shared" si="152"/>
        <v>434.66099999999966</v>
      </c>
      <c r="AI315" s="457" t="e">
        <v>#REF!</v>
      </c>
      <c r="AK315" s="990">
        <f>+J315*60%</f>
        <v>23100</v>
      </c>
    </row>
    <row r="316" spans="1:41" ht="15" customHeight="1" x14ac:dyDescent="0.25">
      <c r="A316" s="443">
        <v>257</v>
      </c>
      <c r="B316" s="444" t="s">
        <v>2122</v>
      </c>
      <c r="C316" s="444" t="s">
        <v>3763</v>
      </c>
      <c r="D316" s="445">
        <v>29159</v>
      </c>
      <c r="E316" s="446">
        <v>41897</v>
      </c>
      <c r="F316" s="443">
        <f t="shared" si="140"/>
        <v>34</v>
      </c>
      <c r="G316" s="429" t="s">
        <v>2123</v>
      </c>
      <c r="H316" s="447" t="s">
        <v>1941</v>
      </c>
      <c r="I316" s="429" t="s">
        <v>2117</v>
      </c>
      <c r="J316" s="448">
        <v>38500</v>
      </c>
      <c r="K316" s="449">
        <v>2729.65</v>
      </c>
      <c r="L316" s="449">
        <v>34580</v>
      </c>
      <c r="M316" s="402">
        <v>434.66</v>
      </c>
      <c r="N316" s="450">
        <v>1170.4000000000001</v>
      </c>
      <c r="O316" s="450">
        <v>1104.95</v>
      </c>
      <c r="P316" s="450"/>
      <c r="Q316" s="449"/>
      <c r="R316" s="451">
        <f t="shared" si="144"/>
        <v>2710.01</v>
      </c>
      <c r="S316" s="449">
        <f t="shared" si="145"/>
        <v>35789.99</v>
      </c>
      <c r="T316" s="468">
        <v>100010330028774</v>
      </c>
      <c r="U316" s="490" t="s">
        <v>3253</v>
      </c>
      <c r="V316" s="720">
        <f t="shared" si="146"/>
        <v>35789.99</v>
      </c>
      <c r="W316" s="454" t="s">
        <v>4052</v>
      </c>
      <c r="X316" s="455"/>
      <c r="Y316" s="428">
        <v>0</v>
      </c>
      <c r="Z316" s="456">
        <v>0</v>
      </c>
      <c r="AA316" s="402">
        <v>2275.3500000000004</v>
      </c>
      <c r="AB316" s="402">
        <v>36224.65</v>
      </c>
      <c r="AC316" s="449">
        <v>33326.910000000003</v>
      </c>
      <c r="AD316" s="449">
        <f t="shared" si="150"/>
        <v>2897.739999999998</v>
      </c>
      <c r="AE316" s="470">
        <v>0.15</v>
      </c>
      <c r="AF316" s="402">
        <f t="shared" si="151"/>
        <v>434.66099999999966</v>
      </c>
      <c r="AG316" s="449"/>
      <c r="AH316" s="402">
        <f t="shared" si="152"/>
        <v>434.66099999999966</v>
      </c>
      <c r="AI316" s="457">
        <v>-434.66</v>
      </c>
      <c r="AK316" s="990">
        <f t="shared" ref="AK316:AK328" si="154">+J316*60%</f>
        <v>23100</v>
      </c>
    </row>
    <row r="317" spans="1:41" ht="15" customHeight="1" x14ac:dyDescent="0.25">
      <c r="A317" s="443">
        <v>258</v>
      </c>
      <c r="B317" s="444" t="s">
        <v>2124</v>
      </c>
      <c r="C317" s="444" t="s">
        <v>3763</v>
      </c>
      <c r="D317" s="445">
        <v>31889</v>
      </c>
      <c r="E317" s="446">
        <v>41897</v>
      </c>
      <c r="F317" s="443">
        <f t="shared" si="140"/>
        <v>27</v>
      </c>
      <c r="G317" s="429" t="s">
        <v>3718</v>
      </c>
      <c r="H317" s="447" t="s">
        <v>1941</v>
      </c>
      <c r="I317" s="429" t="s">
        <v>2117</v>
      </c>
      <c r="J317" s="448">
        <v>38500</v>
      </c>
      <c r="K317" s="449">
        <v>2729.65</v>
      </c>
      <c r="L317" s="449">
        <v>34580</v>
      </c>
      <c r="M317" s="402">
        <v>434.66</v>
      </c>
      <c r="N317" s="450">
        <v>1170.4000000000001</v>
      </c>
      <c r="O317" s="450">
        <v>1104.95</v>
      </c>
      <c r="P317" s="450"/>
      <c r="Q317" s="449"/>
      <c r="R317" s="451">
        <f t="shared" si="144"/>
        <v>2710.01</v>
      </c>
      <c r="S317" s="449">
        <f t="shared" si="145"/>
        <v>35789.99</v>
      </c>
      <c r="T317" s="468">
        <v>100010330028774</v>
      </c>
      <c r="U317" s="490" t="s">
        <v>3254</v>
      </c>
      <c r="V317" s="720">
        <f t="shared" si="146"/>
        <v>35789.99</v>
      </c>
      <c r="W317" s="454">
        <v>22500203942</v>
      </c>
      <c r="X317" s="455"/>
      <c r="Y317" s="428">
        <v>0</v>
      </c>
      <c r="Z317" s="456">
        <v>0</v>
      </c>
      <c r="AA317" s="402">
        <v>2275.3500000000004</v>
      </c>
      <c r="AB317" s="402">
        <v>36224.65</v>
      </c>
      <c r="AC317" s="449">
        <v>33326.910000000003</v>
      </c>
      <c r="AD317" s="449">
        <f t="shared" si="150"/>
        <v>2897.739999999998</v>
      </c>
      <c r="AE317" s="470">
        <v>0.15</v>
      </c>
      <c r="AF317" s="402">
        <f t="shared" si="151"/>
        <v>434.66099999999966</v>
      </c>
      <c r="AG317" s="449"/>
      <c r="AH317" s="402">
        <f t="shared" si="152"/>
        <v>434.66099999999966</v>
      </c>
      <c r="AI317" s="457">
        <v>-434.66</v>
      </c>
      <c r="AK317" s="990">
        <f t="shared" si="154"/>
        <v>23100</v>
      </c>
    </row>
    <row r="318" spans="1:41" ht="15" customHeight="1" x14ac:dyDescent="0.25">
      <c r="A318" s="443">
        <v>259</v>
      </c>
      <c r="B318" s="444" t="s">
        <v>2131</v>
      </c>
      <c r="C318" s="444" t="s">
        <v>3764</v>
      </c>
      <c r="D318" s="445">
        <v>30593</v>
      </c>
      <c r="E318" s="446">
        <v>41897</v>
      </c>
      <c r="F318" s="443">
        <f t="shared" si="140"/>
        <v>30</v>
      </c>
      <c r="G318" s="429" t="s">
        <v>2132</v>
      </c>
      <c r="H318" s="447" t="s">
        <v>1941</v>
      </c>
      <c r="I318" s="429" t="s">
        <v>2117</v>
      </c>
      <c r="J318" s="448">
        <v>38500</v>
      </c>
      <c r="K318" s="449">
        <v>2729.65</v>
      </c>
      <c r="L318" s="449">
        <v>34580</v>
      </c>
      <c r="M318" s="402">
        <v>434.66</v>
      </c>
      <c r="N318" s="450">
        <v>1170.4000000000001</v>
      </c>
      <c r="O318" s="450">
        <v>1104.95</v>
      </c>
      <c r="P318" s="450"/>
      <c r="Q318" s="449"/>
      <c r="R318" s="451">
        <f t="shared" si="144"/>
        <v>2710.01</v>
      </c>
      <c r="S318" s="449">
        <f t="shared" si="145"/>
        <v>35789.99</v>
      </c>
      <c r="T318" s="468">
        <v>100010330028774</v>
      </c>
      <c r="U318" s="490" t="s">
        <v>3258</v>
      </c>
      <c r="V318" s="720">
        <f t="shared" si="146"/>
        <v>35789.99</v>
      </c>
      <c r="W318" s="454" t="s">
        <v>4147</v>
      </c>
      <c r="X318" s="455"/>
      <c r="Y318" s="428">
        <v>0</v>
      </c>
      <c r="Z318" s="456">
        <v>0</v>
      </c>
      <c r="AA318" s="402">
        <v>2275.3500000000004</v>
      </c>
      <c r="AB318" s="402">
        <v>36224.65</v>
      </c>
      <c r="AC318" s="449">
        <v>33326.910000000003</v>
      </c>
      <c r="AD318" s="449">
        <f t="shared" si="150"/>
        <v>2897.739999999998</v>
      </c>
      <c r="AE318" s="470">
        <v>0.15</v>
      </c>
      <c r="AF318" s="402">
        <f t="shared" si="151"/>
        <v>434.66099999999966</v>
      </c>
      <c r="AG318" s="449"/>
      <c r="AH318" s="402">
        <f t="shared" si="152"/>
        <v>434.66099999999966</v>
      </c>
      <c r="AI318" s="457">
        <v>-434.66</v>
      </c>
      <c r="AK318" s="990">
        <f t="shared" si="154"/>
        <v>23100</v>
      </c>
    </row>
    <row r="319" spans="1:41" ht="15" customHeight="1" x14ac:dyDescent="0.25">
      <c r="A319" s="443">
        <v>260</v>
      </c>
      <c r="B319" s="444" t="s">
        <v>2137</v>
      </c>
      <c r="C319" s="444" t="s">
        <v>3763</v>
      </c>
      <c r="D319" s="445">
        <v>29934</v>
      </c>
      <c r="E319" s="446">
        <v>41897</v>
      </c>
      <c r="F319" s="443">
        <f t="shared" si="140"/>
        <v>32</v>
      </c>
      <c r="G319" s="429" t="s">
        <v>2138</v>
      </c>
      <c r="H319" s="447" t="s">
        <v>1941</v>
      </c>
      <c r="I319" s="429" t="s">
        <v>2117</v>
      </c>
      <c r="J319" s="448">
        <v>38500</v>
      </c>
      <c r="K319" s="449">
        <v>2729.65</v>
      </c>
      <c r="L319" s="449">
        <v>34580</v>
      </c>
      <c r="M319" s="402">
        <v>434.66</v>
      </c>
      <c r="N319" s="450">
        <v>1170.4000000000001</v>
      </c>
      <c r="O319" s="450">
        <v>1104.95</v>
      </c>
      <c r="P319" s="450"/>
      <c r="Q319" s="449"/>
      <c r="R319" s="451">
        <f t="shared" si="144"/>
        <v>2710.01</v>
      </c>
      <c r="S319" s="449">
        <f t="shared" si="145"/>
        <v>35789.99</v>
      </c>
      <c r="T319" s="468">
        <v>100010330028774</v>
      </c>
      <c r="U319" s="501" t="s">
        <v>3261</v>
      </c>
      <c r="V319" s="720">
        <f t="shared" si="146"/>
        <v>35789.99</v>
      </c>
      <c r="W319" s="454" t="s">
        <v>4051</v>
      </c>
      <c r="X319" s="455"/>
      <c r="Y319" s="428">
        <v>0</v>
      </c>
      <c r="Z319" s="456">
        <v>0</v>
      </c>
      <c r="AA319" s="402">
        <v>2275.3500000000004</v>
      </c>
      <c r="AB319" s="402">
        <v>36224.65</v>
      </c>
      <c r="AC319" s="449">
        <v>33326.910000000003</v>
      </c>
      <c r="AD319" s="449">
        <f t="shared" si="150"/>
        <v>2897.739999999998</v>
      </c>
      <c r="AE319" s="470">
        <v>0.15</v>
      </c>
      <c r="AF319" s="402">
        <f t="shared" si="151"/>
        <v>434.66099999999966</v>
      </c>
      <c r="AG319" s="449"/>
      <c r="AH319" s="402">
        <f t="shared" si="152"/>
        <v>434.66099999999966</v>
      </c>
      <c r="AI319" s="457">
        <v>-434.66</v>
      </c>
      <c r="AK319" s="990">
        <f t="shared" si="154"/>
        <v>23100</v>
      </c>
    </row>
    <row r="320" spans="1:41" ht="15" customHeight="1" x14ac:dyDescent="0.25">
      <c r="A320" s="443">
        <v>261</v>
      </c>
      <c r="B320" s="444" t="s">
        <v>2141</v>
      </c>
      <c r="C320" s="444" t="s">
        <v>3763</v>
      </c>
      <c r="D320" s="445">
        <v>29204</v>
      </c>
      <c r="E320" s="446">
        <v>41897</v>
      </c>
      <c r="F320" s="443">
        <f t="shared" si="140"/>
        <v>34</v>
      </c>
      <c r="G320" s="429" t="s">
        <v>2142</v>
      </c>
      <c r="H320" s="447" t="s">
        <v>1941</v>
      </c>
      <c r="I320" s="429" t="s">
        <v>2117</v>
      </c>
      <c r="J320" s="448">
        <v>38500</v>
      </c>
      <c r="K320" s="449">
        <v>2729.65</v>
      </c>
      <c r="L320" s="449">
        <v>34580</v>
      </c>
      <c r="M320" s="402">
        <v>434.66</v>
      </c>
      <c r="N320" s="450">
        <v>1170.4000000000001</v>
      </c>
      <c r="O320" s="450">
        <v>1104.95</v>
      </c>
      <c r="P320" s="450"/>
      <c r="Q320" s="449"/>
      <c r="R320" s="451">
        <f t="shared" si="144"/>
        <v>2710.01</v>
      </c>
      <c r="S320" s="449">
        <f t="shared" si="145"/>
        <v>35789.99</v>
      </c>
      <c r="T320" s="468">
        <v>100010330028774</v>
      </c>
      <c r="U320" s="490" t="s">
        <v>3263</v>
      </c>
      <c r="V320" s="720">
        <f t="shared" si="146"/>
        <v>35789.99</v>
      </c>
      <c r="W320" s="454" t="s">
        <v>4050</v>
      </c>
      <c r="X320" s="455"/>
      <c r="Y320" s="428">
        <v>0</v>
      </c>
      <c r="Z320" s="456">
        <v>0</v>
      </c>
      <c r="AA320" s="402">
        <v>2275.3500000000004</v>
      </c>
      <c r="AB320" s="402">
        <v>36224.65</v>
      </c>
      <c r="AC320" s="449">
        <v>33326.910000000003</v>
      </c>
      <c r="AD320" s="449">
        <f t="shared" si="150"/>
        <v>2897.739999999998</v>
      </c>
      <c r="AE320" s="470">
        <v>0.15</v>
      </c>
      <c r="AF320" s="402">
        <f t="shared" si="151"/>
        <v>434.66099999999966</v>
      </c>
      <c r="AG320" s="449"/>
      <c r="AH320" s="402">
        <f t="shared" si="152"/>
        <v>434.66099999999966</v>
      </c>
      <c r="AI320" s="457">
        <v>-434.66</v>
      </c>
      <c r="AK320" s="990">
        <f t="shared" si="154"/>
        <v>23100</v>
      </c>
    </row>
    <row r="321" spans="1:41" ht="15" customHeight="1" x14ac:dyDescent="0.25">
      <c r="A321" s="443">
        <v>262</v>
      </c>
      <c r="B321" s="444" t="s">
        <v>2143</v>
      </c>
      <c r="C321" s="444" t="s">
        <v>3763</v>
      </c>
      <c r="D321" s="445">
        <v>30106</v>
      </c>
      <c r="E321" s="446">
        <v>41897</v>
      </c>
      <c r="F321" s="443">
        <f t="shared" si="140"/>
        <v>32</v>
      </c>
      <c r="G321" s="429" t="s">
        <v>2144</v>
      </c>
      <c r="H321" s="447" t="s">
        <v>1941</v>
      </c>
      <c r="I321" s="429" t="s">
        <v>2117</v>
      </c>
      <c r="J321" s="448">
        <v>38500</v>
      </c>
      <c r="K321" s="449">
        <v>2729.65</v>
      </c>
      <c r="L321" s="449">
        <v>34580</v>
      </c>
      <c r="M321" s="402">
        <v>434.66</v>
      </c>
      <c r="N321" s="450">
        <v>1170.4000000000001</v>
      </c>
      <c r="O321" s="450">
        <v>1104.95</v>
      </c>
      <c r="P321" s="450"/>
      <c r="Q321" s="449"/>
      <c r="R321" s="451">
        <f t="shared" si="144"/>
        <v>2710.01</v>
      </c>
      <c r="S321" s="449">
        <f t="shared" si="145"/>
        <v>35789.99</v>
      </c>
      <c r="T321" s="468">
        <v>100010330028774</v>
      </c>
      <c r="U321" s="490" t="s">
        <v>3264</v>
      </c>
      <c r="V321" s="720">
        <f t="shared" si="146"/>
        <v>35789.99</v>
      </c>
      <c r="W321" s="454" t="s">
        <v>4049</v>
      </c>
      <c r="X321" s="455"/>
      <c r="Y321" s="428">
        <v>0</v>
      </c>
      <c r="Z321" s="456">
        <v>0</v>
      </c>
      <c r="AA321" s="402">
        <v>2275.3500000000004</v>
      </c>
      <c r="AB321" s="402">
        <v>36224.65</v>
      </c>
      <c r="AC321" s="449">
        <v>33326.910000000003</v>
      </c>
      <c r="AD321" s="449">
        <f t="shared" si="150"/>
        <v>2897.739999999998</v>
      </c>
      <c r="AE321" s="470">
        <v>0.15</v>
      </c>
      <c r="AF321" s="402">
        <f t="shared" si="151"/>
        <v>434.66099999999966</v>
      </c>
      <c r="AG321" s="449"/>
      <c r="AH321" s="402">
        <f t="shared" si="152"/>
        <v>434.66099999999966</v>
      </c>
      <c r="AI321" s="457">
        <v>-434.66</v>
      </c>
      <c r="AK321" s="990">
        <f t="shared" si="154"/>
        <v>23100</v>
      </c>
    </row>
    <row r="322" spans="1:41" ht="15" customHeight="1" x14ac:dyDescent="0.25">
      <c r="A322" s="443">
        <v>263</v>
      </c>
      <c r="B322" s="444" t="s">
        <v>2145</v>
      </c>
      <c r="C322" s="444" t="s">
        <v>3763</v>
      </c>
      <c r="D322" s="445">
        <v>29388</v>
      </c>
      <c r="E322" s="446">
        <v>41897</v>
      </c>
      <c r="F322" s="443">
        <f t="shared" si="140"/>
        <v>34</v>
      </c>
      <c r="G322" s="429" t="s">
        <v>2146</v>
      </c>
      <c r="H322" s="447" t="s">
        <v>1941</v>
      </c>
      <c r="I322" s="429" t="s">
        <v>2117</v>
      </c>
      <c r="J322" s="448">
        <v>38500</v>
      </c>
      <c r="K322" s="449">
        <v>2729.65</v>
      </c>
      <c r="L322" s="449">
        <v>34580</v>
      </c>
      <c r="M322" s="402">
        <v>434.66</v>
      </c>
      <c r="N322" s="450">
        <v>1170.4000000000001</v>
      </c>
      <c r="O322" s="450">
        <v>1104.95</v>
      </c>
      <c r="P322" s="450"/>
      <c r="Q322" s="449"/>
      <c r="R322" s="451">
        <f t="shared" si="144"/>
        <v>2710.01</v>
      </c>
      <c r="S322" s="449">
        <f t="shared" si="145"/>
        <v>35789.99</v>
      </c>
      <c r="T322" s="468">
        <v>100010330028774</v>
      </c>
      <c r="U322" s="490" t="s">
        <v>3265</v>
      </c>
      <c r="V322" s="720">
        <f t="shared" si="146"/>
        <v>35789.99</v>
      </c>
      <c r="W322" s="454" t="s">
        <v>4048</v>
      </c>
      <c r="X322" s="455"/>
      <c r="Y322" s="428">
        <v>0</v>
      </c>
      <c r="Z322" s="456">
        <v>0</v>
      </c>
      <c r="AA322" s="402">
        <v>2275.3500000000004</v>
      </c>
      <c r="AB322" s="402">
        <v>36224.65</v>
      </c>
      <c r="AC322" s="449">
        <v>33326.910000000003</v>
      </c>
      <c r="AD322" s="449">
        <f t="shared" si="150"/>
        <v>2897.739999999998</v>
      </c>
      <c r="AE322" s="470">
        <v>0.15</v>
      </c>
      <c r="AF322" s="402">
        <f t="shared" si="151"/>
        <v>434.66099999999966</v>
      </c>
      <c r="AG322" s="449"/>
      <c r="AH322" s="402">
        <f t="shared" si="152"/>
        <v>434.66099999999966</v>
      </c>
      <c r="AI322" s="457">
        <v>-434.66</v>
      </c>
      <c r="AK322" s="990">
        <f t="shared" si="154"/>
        <v>23100</v>
      </c>
    </row>
    <row r="323" spans="1:41" ht="15" customHeight="1" x14ac:dyDescent="0.25">
      <c r="A323" s="443">
        <v>264</v>
      </c>
      <c r="B323" s="444" t="s">
        <v>2147</v>
      </c>
      <c r="C323" s="444" t="s">
        <v>3764</v>
      </c>
      <c r="D323" s="445">
        <v>28488</v>
      </c>
      <c r="E323" s="446">
        <v>41897</v>
      </c>
      <c r="F323" s="443">
        <f t="shared" si="140"/>
        <v>36</v>
      </c>
      <c r="G323" s="429" t="s">
        <v>2860</v>
      </c>
      <c r="H323" s="447" t="s">
        <v>1941</v>
      </c>
      <c r="I323" s="429" t="s">
        <v>2117</v>
      </c>
      <c r="J323" s="448">
        <v>38500</v>
      </c>
      <c r="K323" s="449">
        <v>2729.65</v>
      </c>
      <c r="L323" s="449">
        <v>34580</v>
      </c>
      <c r="M323" s="402">
        <v>434.66</v>
      </c>
      <c r="N323" s="450">
        <v>1170.4000000000001</v>
      </c>
      <c r="O323" s="450">
        <v>1104.95</v>
      </c>
      <c r="P323" s="450"/>
      <c r="Q323" s="449"/>
      <c r="R323" s="451">
        <f t="shared" si="144"/>
        <v>2710.01</v>
      </c>
      <c r="S323" s="449">
        <f t="shared" si="145"/>
        <v>35789.99</v>
      </c>
      <c r="T323" s="468">
        <v>100010330028774</v>
      </c>
      <c r="U323" s="490" t="s">
        <v>3266</v>
      </c>
      <c r="V323" s="720">
        <f t="shared" si="146"/>
        <v>35789.99</v>
      </c>
      <c r="W323" s="454" t="s">
        <v>4148</v>
      </c>
      <c r="X323" s="455"/>
      <c r="Y323" s="428">
        <v>0</v>
      </c>
      <c r="Z323" s="456">
        <v>0</v>
      </c>
      <c r="AA323" s="402">
        <v>2275.3500000000004</v>
      </c>
      <c r="AB323" s="402">
        <v>36224.65</v>
      </c>
      <c r="AC323" s="449">
        <v>33326.910000000003</v>
      </c>
      <c r="AD323" s="449">
        <f t="shared" si="150"/>
        <v>2897.739999999998</v>
      </c>
      <c r="AE323" s="470">
        <v>0.15</v>
      </c>
      <c r="AF323" s="402">
        <f t="shared" si="151"/>
        <v>434.66099999999966</v>
      </c>
      <c r="AG323" s="449"/>
      <c r="AH323" s="402">
        <f t="shared" si="152"/>
        <v>434.66099999999966</v>
      </c>
      <c r="AI323" s="457" t="e">
        <v>#REF!</v>
      </c>
      <c r="AK323" s="990">
        <f t="shared" si="154"/>
        <v>23100</v>
      </c>
    </row>
    <row r="324" spans="1:41" ht="15" customHeight="1" x14ac:dyDescent="0.25">
      <c r="A324" s="443">
        <v>265</v>
      </c>
      <c r="B324" s="444" t="s">
        <v>2148</v>
      </c>
      <c r="C324" s="444" t="s">
        <v>3764</v>
      </c>
      <c r="D324" s="445">
        <v>30678</v>
      </c>
      <c r="E324" s="446">
        <v>41897</v>
      </c>
      <c r="F324" s="443">
        <f t="shared" si="140"/>
        <v>30</v>
      </c>
      <c r="G324" s="429" t="s">
        <v>2149</v>
      </c>
      <c r="H324" s="447" t="s">
        <v>1941</v>
      </c>
      <c r="I324" s="429" t="s">
        <v>2117</v>
      </c>
      <c r="J324" s="448">
        <v>38500</v>
      </c>
      <c r="K324" s="449">
        <v>2729.65</v>
      </c>
      <c r="L324" s="449">
        <v>34580</v>
      </c>
      <c r="M324" s="402">
        <v>180.74</v>
      </c>
      <c r="N324" s="450">
        <v>1170.4000000000001</v>
      </c>
      <c r="O324" s="450">
        <v>1104.95</v>
      </c>
      <c r="P324" s="450">
        <v>1689.78</v>
      </c>
      <c r="Q324" s="449"/>
      <c r="R324" s="451">
        <f t="shared" si="144"/>
        <v>4145.87</v>
      </c>
      <c r="S324" s="449">
        <f t="shared" si="145"/>
        <v>34354.129999999997</v>
      </c>
      <c r="T324" s="468">
        <v>100010330028774</v>
      </c>
      <c r="U324" s="490" t="s">
        <v>3267</v>
      </c>
      <c r="V324" s="720">
        <f t="shared" si="146"/>
        <v>34354.129999999997</v>
      </c>
      <c r="W324" s="454" t="s">
        <v>4149</v>
      </c>
      <c r="X324" s="455"/>
      <c r="Y324" s="428">
        <v>0</v>
      </c>
      <c r="Z324" s="456">
        <v>0</v>
      </c>
      <c r="AA324" s="402">
        <v>3962.13</v>
      </c>
      <c r="AB324" s="402">
        <v>34537.870000000003</v>
      </c>
      <c r="AC324" s="449">
        <v>33326.910000000003</v>
      </c>
      <c r="AD324" s="449">
        <f t="shared" si="150"/>
        <v>1210.9599999999991</v>
      </c>
      <c r="AE324" s="470">
        <v>0.15</v>
      </c>
      <c r="AF324" s="402">
        <f t="shared" si="151"/>
        <v>181.64399999999986</v>
      </c>
      <c r="AG324" s="449"/>
      <c r="AH324" s="402">
        <f t="shared" si="152"/>
        <v>181.64399999999986</v>
      </c>
      <c r="AI324" s="457">
        <v>-434.66</v>
      </c>
      <c r="AK324" s="990">
        <f t="shared" si="154"/>
        <v>23100</v>
      </c>
    </row>
    <row r="325" spans="1:41" ht="15" customHeight="1" x14ac:dyDescent="0.25">
      <c r="A325" s="443">
        <v>266</v>
      </c>
      <c r="B325" s="444" t="s">
        <v>2150</v>
      </c>
      <c r="C325" s="444" t="s">
        <v>3763</v>
      </c>
      <c r="D325" s="445">
        <v>30672</v>
      </c>
      <c r="E325" s="446">
        <v>41897</v>
      </c>
      <c r="F325" s="443">
        <f t="shared" si="140"/>
        <v>30</v>
      </c>
      <c r="G325" s="429" t="s">
        <v>2151</v>
      </c>
      <c r="H325" s="447" t="s">
        <v>1941</v>
      </c>
      <c r="I325" s="429" t="s">
        <v>2117</v>
      </c>
      <c r="J325" s="448">
        <v>38500</v>
      </c>
      <c r="K325" s="449">
        <v>2729.65</v>
      </c>
      <c r="L325" s="449">
        <v>34580</v>
      </c>
      <c r="M325" s="402">
        <v>434.66</v>
      </c>
      <c r="N325" s="450">
        <v>1170.4000000000001</v>
      </c>
      <c r="O325" s="450">
        <v>1104.95</v>
      </c>
      <c r="P325" s="450"/>
      <c r="Q325" s="449"/>
      <c r="R325" s="451">
        <f t="shared" si="144"/>
        <v>2710.01</v>
      </c>
      <c r="S325" s="449">
        <f t="shared" si="145"/>
        <v>35789.99</v>
      </c>
      <c r="T325" s="468">
        <v>100010330028774</v>
      </c>
      <c r="U325" s="490" t="s">
        <v>3268</v>
      </c>
      <c r="V325" s="720">
        <f t="shared" si="146"/>
        <v>35789.99</v>
      </c>
      <c r="W325" s="454">
        <v>22400078865</v>
      </c>
      <c r="X325" s="455"/>
      <c r="Y325" s="428">
        <v>0</v>
      </c>
      <c r="Z325" s="456">
        <v>0</v>
      </c>
      <c r="AA325" s="402">
        <v>2275.3500000000004</v>
      </c>
      <c r="AB325" s="402">
        <v>36224.65</v>
      </c>
      <c r="AC325" s="449">
        <v>33326.910000000003</v>
      </c>
      <c r="AD325" s="449">
        <f t="shared" si="150"/>
        <v>2897.739999999998</v>
      </c>
      <c r="AE325" s="470">
        <v>0.15</v>
      </c>
      <c r="AF325" s="402">
        <f t="shared" si="151"/>
        <v>434.66099999999966</v>
      </c>
      <c r="AG325" s="449"/>
      <c r="AH325" s="402">
        <f t="shared" si="152"/>
        <v>434.66099999999966</v>
      </c>
      <c r="AI325" s="457">
        <v>-434.66</v>
      </c>
      <c r="AK325" s="990">
        <f t="shared" si="154"/>
        <v>23100</v>
      </c>
    </row>
    <row r="326" spans="1:41" s="458" customFormat="1" ht="15" customHeight="1" x14ac:dyDescent="0.25">
      <c r="A326" s="443">
        <v>267</v>
      </c>
      <c r="B326" s="444" t="s">
        <v>2152</v>
      </c>
      <c r="C326" s="444" t="s">
        <v>3763</v>
      </c>
      <c r="D326" s="445">
        <v>30725</v>
      </c>
      <c r="E326" s="446">
        <v>41897</v>
      </c>
      <c r="F326" s="443">
        <f t="shared" si="140"/>
        <v>30</v>
      </c>
      <c r="G326" s="429" t="s">
        <v>2153</v>
      </c>
      <c r="H326" s="447" t="s">
        <v>1941</v>
      </c>
      <c r="I326" s="429" t="s">
        <v>2117</v>
      </c>
      <c r="J326" s="448">
        <v>38500</v>
      </c>
      <c r="K326" s="449">
        <v>2729.65</v>
      </c>
      <c r="L326" s="449">
        <v>34580</v>
      </c>
      <c r="M326" s="402">
        <v>434.66</v>
      </c>
      <c r="N326" s="450">
        <v>1170.4000000000001</v>
      </c>
      <c r="O326" s="450">
        <v>1104.95</v>
      </c>
      <c r="P326" s="450"/>
      <c r="Q326" s="449"/>
      <c r="R326" s="451">
        <f>M326+N326+O326+P326</f>
        <v>2710.01</v>
      </c>
      <c r="S326" s="449">
        <f>J326-R326</f>
        <v>35789.99</v>
      </c>
      <c r="T326" s="468">
        <v>100010330028774</v>
      </c>
      <c r="U326" s="490" t="s">
        <v>3268</v>
      </c>
      <c r="V326" s="720">
        <f>+S326</f>
        <v>35789.99</v>
      </c>
      <c r="W326" s="454" t="s">
        <v>4150</v>
      </c>
      <c r="X326" s="455"/>
      <c r="Y326" s="428">
        <v>0</v>
      </c>
      <c r="Z326" s="456">
        <v>0</v>
      </c>
      <c r="AA326" s="402">
        <v>2275.3500000000004</v>
      </c>
      <c r="AB326" s="402">
        <v>36224.65</v>
      </c>
      <c r="AC326" s="449">
        <v>33326.910000000003</v>
      </c>
      <c r="AD326" s="449">
        <f t="shared" si="150"/>
        <v>2897.739999999998</v>
      </c>
      <c r="AE326" s="470">
        <v>0.15</v>
      </c>
      <c r="AF326" s="402">
        <f t="shared" si="151"/>
        <v>434.66099999999966</v>
      </c>
      <c r="AG326" s="449"/>
      <c r="AH326" s="402">
        <f t="shared" si="152"/>
        <v>434.66099999999966</v>
      </c>
      <c r="AI326" s="457"/>
      <c r="AK326" s="990">
        <f t="shared" si="154"/>
        <v>23100</v>
      </c>
      <c r="AL326" s="539"/>
      <c r="AM326" s="539"/>
      <c r="AN326" s="539"/>
      <c r="AO326" s="539"/>
    </row>
    <row r="327" spans="1:41" ht="15" customHeight="1" x14ac:dyDescent="0.25">
      <c r="A327" s="443">
        <v>268</v>
      </c>
      <c r="B327" s="444" t="s">
        <v>2960</v>
      </c>
      <c r="C327" s="475" t="s">
        <v>3764</v>
      </c>
      <c r="D327" s="476">
        <v>27524</v>
      </c>
      <c r="E327" s="446">
        <v>41897</v>
      </c>
      <c r="F327" s="443">
        <f t="shared" si="140"/>
        <v>39</v>
      </c>
      <c r="G327" s="477" t="s">
        <v>2885</v>
      </c>
      <c r="H327" s="502" t="s">
        <v>1941</v>
      </c>
      <c r="I327" s="429" t="s">
        <v>2117</v>
      </c>
      <c r="J327" s="448">
        <v>38500</v>
      </c>
      <c r="K327" s="449">
        <v>2729.65</v>
      </c>
      <c r="L327" s="449">
        <v>34580</v>
      </c>
      <c r="M327" s="402">
        <v>434.66</v>
      </c>
      <c r="N327" s="467">
        <v>1170.4000000000001</v>
      </c>
      <c r="O327" s="467">
        <v>1104.95</v>
      </c>
      <c r="P327" s="467"/>
      <c r="Q327" s="402"/>
      <c r="R327" s="451">
        <f t="shared" si="144"/>
        <v>2710.01</v>
      </c>
      <c r="S327" s="449">
        <f t="shared" si="145"/>
        <v>35789.99</v>
      </c>
      <c r="T327" s="468">
        <v>100010330028774</v>
      </c>
      <c r="U327" s="503">
        <v>200010330689214</v>
      </c>
      <c r="V327" s="720">
        <f t="shared" si="146"/>
        <v>35789.99</v>
      </c>
      <c r="W327" s="454" t="s">
        <v>4302</v>
      </c>
      <c r="X327" s="504"/>
      <c r="Y327" s="429"/>
      <c r="Z327" s="505"/>
      <c r="AA327" s="402">
        <v>2275.3500000000004</v>
      </c>
      <c r="AB327" s="402">
        <v>36224.65</v>
      </c>
      <c r="AC327" s="449">
        <v>33326.910000000003</v>
      </c>
      <c r="AD327" s="449">
        <f t="shared" si="150"/>
        <v>2897.739999999998</v>
      </c>
      <c r="AE327" s="470">
        <v>0.15</v>
      </c>
      <c r="AF327" s="402">
        <f t="shared" si="151"/>
        <v>434.66099999999966</v>
      </c>
      <c r="AG327" s="402"/>
      <c r="AH327" s="402">
        <f t="shared" si="152"/>
        <v>434.66099999999966</v>
      </c>
      <c r="AI327" s="457">
        <v>-4.0000000003601599E-3</v>
      </c>
      <c r="AK327" s="990">
        <f t="shared" si="154"/>
        <v>23100</v>
      </c>
    </row>
    <row r="328" spans="1:41" ht="15" customHeight="1" x14ac:dyDescent="0.25">
      <c r="A328" s="443">
        <v>269</v>
      </c>
      <c r="B328" s="444" t="s">
        <v>2961</v>
      </c>
      <c r="C328" s="475" t="s">
        <v>3763</v>
      </c>
      <c r="D328" s="476">
        <v>31586</v>
      </c>
      <c r="E328" s="446">
        <v>41897</v>
      </c>
      <c r="F328" s="443">
        <f t="shared" si="140"/>
        <v>28</v>
      </c>
      <c r="G328" s="477" t="s">
        <v>2886</v>
      </c>
      <c r="H328" s="502" t="s">
        <v>1941</v>
      </c>
      <c r="I328" s="429" t="s">
        <v>2117</v>
      </c>
      <c r="J328" s="448">
        <v>38500</v>
      </c>
      <c r="K328" s="449">
        <v>2729.65</v>
      </c>
      <c r="L328" s="449">
        <v>34580</v>
      </c>
      <c r="M328" s="402">
        <v>434.66</v>
      </c>
      <c r="N328" s="467">
        <v>1170.4000000000001</v>
      </c>
      <c r="O328" s="467">
        <v>1104.95</v>
      </c>
      <c r="P328" s="467"/>
      <c r="Q328" s="402"/>
      <c r="R328" s="451">
        <f t="shared" si="144"/>
        <v>2710.01</v>
      </c>
      <c r="S328" s="449">
        <f t="shared" si="145"/>
        <v>35789.99</v>
      </c>
      <c r="T328" s="468">
        <v>100010330028774</v>
      </c>
      <c r="U328" s="503">
        <v>200010330689243</v>
      </c>
      <c r="V328" s="720">
        <f t="shared" si="146"/>
        <v>35789.99</v>
      </c>
      <c r="W328" s="454" t="s">
        <v>4232</v>
      </c>
      <c r="X328" s="504"/>
      <c r="Y328" s="429"/>
      <c r="Z328" s="505"/>
      <c r="AA328" s="402">
        <v>2275.3500000000004</v>
      </c>
      <c r="AB328" s="402">
        <v>36224.65</v>
      </c>
      <c r="AC328" s="449">
        <v>33326.910000000003</v>
      </c>
      <c r="AD328" s="449">
        <f t="shared" si="150"/>
        <v>2897.739999999998</v>
      </c>
      <c r="AE328" s="470">
        <v>0.15</v>
      </c>
      <c r="AF328" s="402">
        <f t="shared" si="151"/>
        <v>434.66099999999966</v>
      </c>
      <c r="AG328" s="402"/>
      <c r="AH328" s="402">
        <f t="shared" si="152"/>
        <v>434.66099999999966</v>
      </c>
      <c r="AI328" s="457">
        <v>-4.0000000003601599E-3</v>
      </c>
      <c r="AK328" s="990">
        <f t="shared" si="154"/>
        <v>23100</v>
      </c>
    </row>
    <row r="329" spans="1:41" ht="15" customHeight="1" x14ac:dyDescent="0.25">
      <c r="A329" s="443">
        <v>270</v>
      </c>
      <c r="B329" s="443" t="s">
        <v>2188</v>
      </c>
      <c r="C329" s="475" t="s">
        <v>3763</v>
      </c>
      <c r="D329" s="639">
        <v>24402</v>
      </c>
      <c r="E329" s="446">
        <v>41898</v>
      </c>
      <c r="F329" s="26">
        <f t="shared" si="140"/>
        <v>47</v>
      </c>
      <c r="G329" s="428" t="s">
        <v>2189</v>
      </c>
      <c r="H329" s="447" t="s">
        <v>1941</v>
      </c>
      <c r="I329" s="428" t="s">
        <v>4316</v>
      </c>
      <c r="J329" s="449">
        <v>41800</v>
      </c>
      <c r="K329" s="449">
        <f>J329/100*7.09</f>
        <v>2963.62</v>
      </c>
      <c r="L329" s="449">
        <v>34580</v>
      </c>
      <c r="M329" s="449">
        <v>773.45</v>
      </c>
      <c r="N329" s="450">
        <v>1270.72</v>
      </c>
      <c r="O329" s="450">
        <f t="shared" ref="O329:O338" si="155">J329/100*2.87</f>
        <v>1199.6600000000001</v>
      </c>
      <c r="P329" s="450">
        <v>844.89</v>
      </c>
      <c r="Q329" s="449"/>
      <c r="R329" s="449">
        <f t="shared" si="144"/>
        <v>4088.72</v>
      </c>
      <c r="S329" s="449">
        <f t="shared" si="145"/>
        <v>37711.279999999999</v>
      </c>
      <c r="T329" s="468">
        <v>100010330028774</v>
      </c>
      <c r="U329" s="461" t="s">
        <v>4317</v>
      </c>
      <c r="V329" s="720">
        <f>S329</f>
        <v>37711.279999999999</v>
      </c>
      <c r="W329" s="463" t="s">
        <v>4321</v>
      </c>
      <c r="X329" s="548"/>
      <c r="Y329" s="428">
        <v>0</v>
      </c>
      <c r="Z329" s="456">
        <v>0</v>
      </c>
      <c r="AA329" s="402">
        <f t="shared" ref="AA329:AA338" si="156">N329+O329+P329</f>
        <v>3315.27</v>
      </c>
      <c r="AB329" s="402">
        <f t="shared" ref="AB329:AB338" si="157">J329-AA329</f>
        <v>38484.730000000003</v>
      </c>
      <c r="AC329" s="449">
        <v>33326.910000000003</v>
      </c>
      <c r="AD329" s="449">
        <f>AB329-AC329</f>
        <v>5157.82</v>
      </c>
      <c r="AE329" s="470">
        <v>0.15</v>
      </c>
      <c r="AF329" s="402">
        <f t="shared" si="151"/>
        <v>773.67299999999989</v>
      </c>
      <c r="AG329" s="449"/>
      <c r="AH329" s="402">
        <f t="shared" si="152"/>
        <v>773.67299999999989</v>
      </c>
      <c r="AI329" s="457">
        <f>AG333-K333</f>
        <v>-3743.52</v>
      </c>
      <c r="AK329" s="990">
        <f>+J329*30%</f>
        <v>12540</v>
      </c>
    </row>
    <row r="330" spans="1:41" ht="15" customHeight="1" x14ac:dyDescent="0.25">
      <c r="A330" s="443">
        <v>271</v>
      </c>
      <c r="B330" s="443" t="s">
        <v>2190</v>
      </c>
      <c r="C330" s="475" t="s">
        <v>3763</v>
      </c>
      <c r="D330" s="639">
        <v>29589</v>
      </c>
      <c r="E330" s="446">
        <v>41899</v>
      </c>
      <c r="F330" s="26">
        <f t="shared" si="140"/>
        <v>33</v>
      </c>
      <c r="G330" s="428" t="s">
        <v>2191</v>
      </c>
      <c r="H330" s="447" t="s">
        <v>1941</v>
      </c>
      <c r="I330" s="428" t="s">
        <v>4316</v>
      </c>
      <c r="J330" s="449">
        <v>41800</v>
      </c>
      <c r="K330" s="449">
        <f>J330/100*7.09</f>
        <v>2963.62</v>
      </c>
      <c r="L330" s="449">
        <v>34580</v>
      </c>
      <c r="M330" s="449">
        <v>900.41</v>
      </c>
      <c r="N330" s="450">
        <f t="shared" ref="N330:N338" si="158">J330/100*3.04</f>
        <v>1270.72</v>
      </c>
      <c r="O330" s="450">
        <f t="shared" si="155"/>
        <v>1199.6600000000001</v>
      </c>
      <c r="P330" s="450"/>
      <c r="Q330" s="449"/>
      <c r="R330" s="449">
        <f t="shared" si="144"/>
        <v>3370.79</v>
      </c>
      <c r="S330" s="449">
        <f t="shared" si="145"/>
        <v>38429.21</v>
      </c>
      <c r="T330" s="468">
        <v>100010330028774</v>
      </c>
      <c r="U330" s="461" t="s">
        <v>4318</v>
      </c>
      <c r="V330" s="720">
        <f>S330</f>
        <v>38429.21</v>
      </c>
      <c r="W330" s="463" t="s">
        <v>4322</v>
      </c>
      <c r="X330" s="548"/>
      <c r="Y330" s="428">
        <v>0</v>
      </c>
      <c r="Z330" s="456">
        <v>0</v>
      </c>
      <c r="AA330" s="402">
        <f t="shared" si="156"/>
        <v>2470.38</v>
      </c>
      <c r="AB330" s="402">
        <f t="shared" si="157"/>
        <v>39329.620000000003</v>
      </c>
      <c r="AC330" s="449">
        <v>33326.910000000003</v>
      </c>
      <c r="AD330" s="449">
        <f>AB330-AC330</f>
        <v>6002.7099999999991</v>
      </c>
      <c r="AE330" s="470">
        <v>0.15</v>
      </c>
      <c r="AF330" s="402">
        <f t="shared" si="151"/>
        <v>900.40649999999982</v>
      </c>
      <c r="AG330" s="449"/>
      <c r="AH330" s="402">
        <f t="shared" si="152"/>
        <v>900.40649999999982</v>
      </c>
      <c r="AI330" s="457" t="e">
        <f>#REF!-#REF!</f>
        <v>#REF!</v>
      </c>
      <c r="AK330" s="990">
        <f t="shared" ref="AK330:AK343" si="159">+J330*30%</f>
        <v>12540</v>
      </c>
    </row>
    <row r="331" spans="1:41" ht="15" customHeight="1" x14ac:dyDescent="0.25">
      <c r="A331" s="443">
        <v>272</v>
      </c>
      <c r="B331" s="443" t="s">
        <v>2192</v>
      </c>
      <c r="C331" s="475" t="s">
        <v>3763</v>
      </c>
      <c r="D331" s="639">
        <v>28002</v>
      </c>
      <c r="E331" s="446">
        <v>41900</v>
      </c>
      <c r="F331" s="26">
        <f t="shared" si="140"/>
        <v>38</v>
      </c>
      <c r="G331" s="428" t="s">
        <v>2193</v>
      </c>
      <c r="H331" s="447" t="s">
        <v>1941</v>
      </c>
      <c r="I331" s="428" t="s">
        <v>4316</v>
      </c>
      <c r="J331" s="449">
        <v>41800</v>
      </c>
      <c r="K331" s="449">
        <f>J331/100*7.09</f>
        <v>2963.62</v>
      </c>
      <c r="L331" s="449">
        <v>34580</v>
      </c>
      <c r="M331" s="449">
        <v>900.41</v>
      </c>
      <c r="N331" s="450">
        <f t="shared" si="158"/>
        <v>1270.72</v>
      </c>
      <c r="O331" s="450">
        <f t="shared" si="155"/>
        <v>1199.6600000000001</v>
      </c>
      <c r="P331" s="450"/>
      <c r="Q331" s="449"/>
      <c r="R331" s="449">
        <f t="shared" si="144"/>
        <v>3370.79</v>
      </c>
      <c r="S331" s="449">
        <f t="shared" si="145"/>
        <v>38429.21</v>
      </c>
      <c r="T331" s="468">
        <v>100010330028774</v>
      </c>
      <c r="U331" s="461" t="s">
        <v>4319</v>
      </c>
      <c r="V331" s="720">
        <f>S331</f>
        <v>38429.21</v>
      </c>
      <c r="W331" s="463" t="s">
        <v>4320</v>
      </c>
      <c r="X331" s="548"/>
      <c r="Y331" s="428">
        <v>0</v>
      </c>
      <c r="Z331" s="456">
        <v>0</v>
      </c>
      <c r="AA331" s="402">
        <f t="shared" si="156"/>
        <v>2470.38</v>
      </c>
      <c r="AB331" s="402">
        <f t="shared" si="157"/>
        <v>39329.620000000003</v>
      </c>
      <c r="AC331" s="449">
        <v>33326.910000000003</v>
      </c>
      <c r="AD331" s="449">
        <f>AB331-AC331</f>
        <v>6002.7099999999991</v>
      </c>
      <c r="AE331" s="470">
        <v>0.15</v>
      </c>
      <c r="AF331" s="402">
        <f t="shared" si="151"/>
        <v>900.40649999999982</v>
      </c>
      <c r="AG331" s="449"/>
      <c r="AH331" s="402">
        <f t="shared" si="152"/>
        <v>900.40649999999982</v>
      </c>
      <c r="AI331" s="457">
        <f>AG334-K334</f>
        <v>-3743.52</v>
      </c>
      <c r="AK331" s="990">
        <f t="shared" si="159"/>
        <v>12540</v>
      </c>
    </row>
    <row r="332" spans="1:41" ht="15" customHeight="1" x14ac:dyDescent="0.25">
      <c r="A332" s="443">
        <v>273</v>
      </c>
      <c r="B332" s="444" t="s">
        <v>2171</v>
      </c>
      <c r="C332" s="475" t="s">
        <v>3763</v>
      </c>
      <c r="D332" s="476">
        <v>28328</v>
      </c>
      <c r="E332" s="446">
        <v>41897</v>
      </c>
      <c r="F332" s="443">
        <f t="shared" si="140"/>
        <v>37</v>
      </c>
      <c r="G332" s="477" t="s">
        <v>2172</v>
      </c>
      <c r="H332" s="447" t="s">
        <v>1941</v>
      </c>
      <c r="I332" s="429" t="s">
        <v>2173</v>
      </c>
      <c r="J332" s="448">
        <v>49500</v>
      </c>
      <c r="K332" s="449">
        <f t="shared" ref="K332:K338" si="160">J332/100*7.09</f>
        <v>3509.5499999999997</v>
      </c>
      <c r="L332" s="449">
        <v>34580</v>
      </c>
      <c r="M332" s="402">
        <v>1733.23</v>
      </c>
      <c r="N332" s="450">
        <f t="shared" si="158"/>
        <v>1504.8</v>
      </c>
      <c r="O332" s="450">
        <f t="shared" si="155"/>
        <v>1420.65</v>
      </c>
      <c r="P332" s="450">
        <v>1689.78</v>
      </c>
      <c r="Q332" s="449"/>
      <c r="R332" s="451">
        <f t="shared" si="144"/>
        <v>6348.46</v>
      </c>
      <c r="S332" s="449">
        <f t="shared" si="145"/>
        <v>43151.54</v>
      </c>
      <c r="T332" s="468">
        <v>100010330028774</v>
      </c>
      <c r="U332" s="478" t="s">
        <v>3273</v>
      </c>
      <c r="V332" s="720">
        <f t="shared" si="146"/>
        <v>43151.54</v>
      </c>
      <c r="W332" s="454" t="s">
        <v>4151</v>
      </c>
      <c r="X332" s="455"/>
      <c r="Y332" s="428">
        <v>0</v>
      </c>
      <c r="Z332" s="456">
        <v>0</v>
      </c>
      <c r="AA332" s="402">
        <f t="shared" si="156"/>
        <v>4615.2299999999996</v>
      </c>
      <c r="AB332" s="402">
        <f t="shared" si="157"/>
        <v>44884.770000000004</v>
      </c>
      <c r="AC332" s="449">
        <v>33326.910000000003</v>
      </c>
      <c r="AD332" s="449">
        <f>AB332-AC332</f>
        <v>11557.86</v>
      </c>
      <c r="AE332" s="470">
        <v>0.15</v>
      </c>
      <c r="AF332" s="402">
        <f t="shared" si="151"/>
        <v>1733.6790000000001</v>
      </c>
      <c r="AG332" s="449"/>
      <c r="AH332" s="402">
        <f t="shared" si="152"/>
        <v>1733.6790000000001</v>
      </c>
      <c r="AI332" s="457"/>
      <c r="AK332" s="990">
        <f t="shared" si="159"/>
        <v>14850</v>
      </c>
    </row>
    <row r="333" spans="1:41" ht="15" customHeight="1" x14ac:dyDescent="0.25">
      <c r="A333" s="443">
        <v>274</v>
      </c>
      <c r="B333" s="443" t="s">
        <v>1946</v>
      </c>
      <c r="C333" s="443" t="s">
        <v>3763</v>
      </c>
      <c r="D333" s="446">
        <v>29207</v>
      </c>
      <c r="E333" s="446">
        <v>41897</v>
      </c>
      <c r="F333" s="443">
        <f t="shared" si="140"/>
        <v>34</v>
      </c>
      <c r="G333" s="428" t="s">
        <v>1947</v>
      </c>
      <c r="H333" s="447" t="s">
        <v>1941</v>
      </c>
      <c r="I333" s="429" t="s">
        <v>1945</v>
      </c>
      <c r="J333" s="402">
        <v>52800</v>
      </c>
      <c r="K333" s="449">
        <f t="shared" si="160"/>
        <v>3743.52</v>
      </c>
      <c r="L333" s="449">
        <v>34580</v>
      </c>
      <c r="M333" s="402">
        <v>2452.89</v>
      </c>
      <c r="N333" s="450">
        <f t="shared" si="158"/>
        <v>1605.1200000000001</v>
      </c>
      <c r="O333" s="450">
        <f t="shared" si="155"/>
        <v>1515.3600000000001</v>
      </c>
      <c r="P333" s="450"/>
      <c r="Q333" s="449"/>
      <c r="R333" s="451">
        <f t="shared" ref="R333:R338" si="161">M333+N333+O333+P333+Q333</f>
        <v>5573.3700000000008</v>
      </c>
      <c r="S333" s="449">
        <f t="shared" si="145"/>
        <v>47226.63</v>
      </c>
      <c r="T333" s="468">
        <v>100010330028774</v>
      </c>
      <c r="U333" s="461" t="s">
        <v>3185</v>
      </c>
      <c r="V333" s="720">
        <f t="shared" si="146"/>
        <v>47226.63</v>
      </c>
      <c r="W333" s="463" t="s">
        <v>4047</v>
      </c>
      <c r="X333" s="455"/>
      <c r="Y333" s="428">
        <v>0</v>
      </c>
      <c r="Z333" s="456">
        <v>0</v>
      </c>
      <c r="AA333" s="402">
        <f t="shared" si="156"/>
        <v>3120.4800000000005</v>
      </c>
      <c r="AB333" s="402">
        <f t="shared" si="157"/>
        <v>49679.519999999997</v>
      </c>
      <c r="AC333" s="449">
        <v>33326.910000000003</v>
      </c>
      <c r="AD333" s="449">
        <f>+AB333-AC333</f>
        <v>16352.609999999993</v>
      </c>
      <c r="AE333" s="470">
        <v>0.15</v>
      </c>
      <c r="AF333" s="402">
        <f t="shared" si="151"/>
        <v>2452.8914999999988</v>
      </c>
      <c r="AG333" s="449"/>
      <c r="AH333" s="402">
        <f t="shared" si="152"/>
        <v>2452.8914999999988</v>
      </c>
      <c r="AI333" s="457">
        <f>AH335-M335</f>
        <v>-4.0000000003601599E-3</v>
      </c>
      <c r="AK333" s="990">
        <f t="shared" si="159"/>
        <v>15840</v>
      </c>
    </row>
    <row r="334" spans="1:41" ht="15" customHeight="1" x14ac:dyDescent="0.25">
      <c r="A334" s="443">
        <v>275</v>
      </c>
      <c r="B334" s="443" t="s">
        <v>1954</v>
      </c>
      <c r="C334" s="443" t="s">
        <v>3763</v>
      </c>
      <c r="D334" s="446">
        <v>29144</v>
      </c>
      <c r="E334" s="446">
        <v>41897</v>
      </c>
      <c r="F334" s="443">
        <f t="shared" si="140"/>
        <v>34</v>
      </c>
      <c r="G334" s="428" t="s">
        <v>1955</v>
      </c>
      <c r="H334" s="447" t="s">
        <v>1941</v>
      </c>
      <c r="I334" s="429" t="s">
        <v>1945</v>
      </c>
      <c r="J334" s="402">
        <v>52800</v>
      </c>
      <c r="K334" s="449">
        <f t="shared" si="160"/>
        <v>3743.52</v>
      </c>
      <c r="L334" s="449">
        <v>34580</v>
      </c>
      <c r="M334" s="402">
        <v>2452.89</v>
      </c>
      <c r="N334" s="450">
        <f t="shared" si="158"/>
        <v>1605.1200000000001</v>
      </c>
      <c r="O334" s="450">
        <f t="shared" si="155"/>
        <v>1515.3600000000001</v>
      </c>
      <c r="P334" s="450">
        <v>0</v>
      </c>
      <c r="Q334" s="449"/>
      <c r="R334" s="451">
        <f t="shared" si="161"/>
        <v>5573.3700000000008</v>
      </c>
      <c r="S334" s="449">
        <f t="shared" si="145"/>
        <v>47226.63</v>
      </c>
      <c r="T334" s="468">
        <v>100010330028774</v>
      </c>
      <c r="U334" s="461" t="s">
        <v>3186</v>
      </c>
      <c r="V334" s="720">
        <f t="shared" si="146"/>
        <v>47226.63</v>
      </c>
      <c r="W334" s="463" t="s">
        <v>4152</v>
      </c>
      <c r="X334" s="455"/>
      <c r="Y334" s="428">
        <v>0</v>
      </c>
      <c r="Z334" s="456">
        <v>0</v>
      </c>
      <c r="AA334" s="402">
        <f t="shared" si="156"/>
        <v>3120.4800000000005</v>
      </c>
      <c r="AB334" s="402">
        <f t="shared" si="157"/>
        <v>49679.519999999997</v>
      </c>
      <c r="AC334" s="449">
        <v>33326.910000000003</v>
      </c>
      <c r="AD334" s="449">
        <f>+AB334-AC334</f>
        <v>16352.609999999993</v>
      </c>
      <c r="AE334" s="470">
        <v>0.15</v>
      </c>
      <c r="AF334" s="402">
        <f t="shared" si="151"/>
        <v>2452.8914999999988</v>
      </c>
      <c r="AG334" s="449"/>
      <c r="AH334" s="402">
        <f t="shared" si="152"/>
        <v>2452.8914999999988</v>
      </c>
      <c r="AI334" s="457">
        <f>AH337-M337</f>
        <v>-4.0000000003601599E-3</v>
      </c>
      <c r="AK334" s="990">
        <f t="shared" si="159"/>
        <v>15840</v>
      </c>
    </row>
    <row r="335" spans="1:41" ht="15" customHeight="1" x14ac:dyDescent="0.25">
      <c r="A335" s="443">
        <v>276</v>
      </c>
      <c r="B335" s="444" t="s">
        <v>1948</v>
      </c>
      <c r="C335" s="444" t="s">
        <v>3763</v>
      </c>
      <c r="D335" s="445">
        <v>28454</v>
      </c>
      <c r="E335" s="446">
        <v>41897</v>
      </c>
      <c r="F335" s="443">
        <f t="shared" si="140"/>
        <v>36</v>
      </c>
      <c r="G335" s="429" t="s">
        <v>1949</v>
      </c>
      <c r="H335" s="447" t="s">
        <v>1941</v>
      </c>
      <c r="I335" s="429" t="s">
        <v>1945</v>
      </c>
      <c r="J335" s="402">
        <v>49500</v>
      </c>
      <c r="K335" s="449">
        <f t="shared" si="160"/>
        <v>3509.5499999999997</v>
      </c>
      <c r="L335" s="449">
        <v>34580</v>
      </c>
      <c r="M335" s="402">
        <v>1987.15</v>
      </c>
      <c r="N335" s="450">
        <f t="shared" si="158"/>
        <v>1504.8</v>
      </c>
      <c r="O335" s="450">
        <f t="shared" si="155"/>
        <v>1420.65</v>
      </c>
      <c r="P335" s="450"/>
      <c r="Q335" s="449"/>
      <c r="R335" s="451">
        <f t="shared" si="161"/>
        <v>4912.6000000000004</v>
      </c>
      <c r="S335" s="449">
        <f t="shared" si="145"/>
        <v>44587.4</v>
      </c>
      <c r="T335" s="468">
        <v>100010330028774</v>
      </c>
      <c r="U335" s="534" t="s">
        <v>3187</v>
      </c>
      <c r="V335" s="720">
        <f t="shared" si="146"/>
        <v>44587.4</v>
      </c>
      <c r="W335" s="454" t="s">
        <v>4046</v>
      </c>
      <c r="X335" s="455"/>
      <c r="Y335" s="428">
        <v>0</v>
      </c>
      <c r="Z335" s="456">
        <v>0</v>
      </c>
      <c r="AA335" s="402">
        <f t="shared" si="156"/>
        <v>2925.45</v>
      </c>
      <c r="AB335" s="402">
        <f t="shared" si="157"/>
        <v>46574.55</v>
      </c>
      <c r="AC335" s="449">
        <v>33326.910000000003</v>
      </c>
      <c r="AD335" s="449">
        <f>+AB335-AC335</f>
        <v>13247.64</v>
      </c>
      <c r="AE335" s="470">
        <v>0.15</v>
      </c>
      <c r="AF335" s="402">
        <f t="shared" si="151"/>
        <v>1987.1459999999997</v>
      </c>
      <c r="AG335" s="449"/>
      <c r="AH335" s="402">
        <f t="shared" si="152"/>
        <v>1987.1459999999997</v>
      </c>
      <c r="AI335" s="457"/>
      <c r="AK335" s="990">
        <f t="shared" si="159"/>
        <v>14850</v>
      </c>
    </row>
    <row r="336" spans="1:41" ht="15" customHeight="1" x14ac:dyDescent="0.25">
      <c r="A336" s="443">
        <v>277</v>
      </c>
      <c r="B336" s="444" t="s">
        <v>1950</v>
      </c>
      <c r="C336" s="444" t="s">
        <v>3763</v>
      </c>
      <c r="D336" s="445">
        <v>27204</v>
      </c>
      <c r="E336" s="446">
        <v>41897</v>
      </c>
      <c r="F336" s="443">
        <f t="shared" si="140"/>
        <v>40</v>
      </c>
      <c r="G336" s="429" t="s">
        <v>1951</v>
      </c>
      <c r="H336" s="447" t="s">
        <v>1941</v>
      </c>
      <c r="I336" s="429" t="s">
        <v>1945</v>
      </c>
      <c r="J336" s="402">
        <v>49500</v>
      </c>
      <c r="K336" s="449">
        <f t="shared" si="160"/>
        <v>3509.5499999999997</v>
      </c>
      <c r="L336" s="449">
        <v>34580</v>
      </c>
      <c r="M336" s="402">
        <v>1987.15</v>
      </c>
      <c r="N336" s="450">
        <f t="shared" si="158"/>
        <v>1504.8</v>
      </c>
      <c r="O336" s="450">
        <f t="shared" si="155"/>
        <v>1420.65</v>
      </c>
      <c r="P336" s="450"/>
      <c r="Q336" s="449"/>
      <c r="R336" s="451">
        <f t="shared" si="161"/>
        <v>4912.6000000000004</v>
      </c>
      <c r="S336" s="449">
        <f t="shared" si="145"/>
        <v>44587.4</v>
      </c>
      <c r="T336" s="468">
        <v>100010330028774</v>
      </c>
      <c r="U336" s="487" t="s">
        <v>3188</v>
      </c>
      <c r="V336" s="720">
        <f t="shared" si="146"/>
        <v>44587.4</v>
      </c>
      <c r="W336" s="454" t="s">
        <v>4045</v>
      </c>
      <c r="X336" s="455"/>
      <c r="Y336" s="428">
        <v>0</v>
      </c>
      <c r="Z336" s="456">
        <v>0</v>
      </c>
      <c r="AA336" s="402">
        <f t="shared" si="156"/>
        <v>2925.45</v>
      </c>
      <c r="AB336" s="402">
        <f t="shared" si="157"/>
        <v>46574.55</v>
      </c>
      <c r="AC336" s="449">
        <v>33326.910000000003</v>
      </c>
      <c r="AD336" s="449">
        <f>+AB336-AC336</f>
        <v>13247.64</v>
      </c>
      <c r="AE336" s="470">
        <v>0.15</v>
      </c>
      <c r="AF336" s="402">
        <f t="shared" si="151"/>
        <v>1987.1459999999997</v>
      </c>
      <c r="AG336" s="449"/>
      <c r="AH336" s="402">
        <f t="shared" si="152"/>
        <v>1987.1459999999997</v>
      </c>
      <c r="AI336" s="457" t="e">
        <f>#REF!-#REF!</f>
        <v>#REF!</v>
      </c>
      <c r="AK336" s="990">
        <f t="shared" si="159"/>
        <v>14850</v>
      </c>
    </row>
    <row r="337" spans="1:41" ht="15" customHeight="1" x14ac:dyDescent="0.25">
      <c r="A337" s="443">
        <v>278</v>
      </c>
      <c r="B337" s="444" t="s">
        <v>1952</v>
      </c>
      <c r="C337" s="444" t="s">
        <v>3763</v>
      </c>
      <c r="D337" s="445">
        <v>28031</v>
      </c>
      <c r="E337" s="446">
        <v>41897</v>
      </c>
      <c r="F337" s="443">
        <f t="shared" si="140"/>
        <v>37</v>
      </c>
      <c r="G337" s="429" t="s">
        <v>1953</v>
      </c>
      <c r="H337" s="447" t="s">
        <v>1941</v>
      </c>
      <c r="I337" s="429" t="s">
        <v>1945</v>
      </c>
      <c r="J337" s="402">
        <v>49500</v>
      </c>
      <c r="K337" s="449">
        <f t="shared" si="160"/>
        <v>3509.5499999999997</v>
      </c>
      <c r="L337" s="449">
        <v>34580</v>
      </c>
      <c r="M337" s="402">
        <v>1987.15</v>
      </c>
      <c r="N337" s="450">
        <f t="shared" si="158"/>
        <v>1504.8</v>
      </c>
      <c r="O337" s="450">
        <f t="shared" si="155"/>
        <v>1420.65</v>
      </c>
      <c r="P337" s="450"/>
      <c r="Q337" s="449"/>
      <c r="R337" s="451">
        <f t="shared" si="161"/>
        <v>4912.6000000000004</v>
      </c>
      <c r="S337" s="449">
        <f t="shared" si="145"/>
        <v>44587.4</v>
      </c>
      <c r="T337" s="468">
        <v>100010330028774</v>
      </c>
      <c r="U337" s="534" t="s">
        <v>3189</v>
      </c>
      <c r="V337" s="720">
        <f t="shared" si="146"/>
        <v>44587.4</v>
      </c>
      <c r="W337" s="454" t="s">
        <v>4044</v>
      </c>
      <c r="X337" s="455"/>
      <c r="Y337" s="428">
        <v>0</v>
      </c>
      <c r="Z337" s="456">
        <v>0</v>
      </c>
      <c r="AA337" s="402">
        <f t="shared" si="156"/>
        <v>2925.45</v>
      </c>
      <c r="AB337" s="402">
        <f t="shared" si="157"/>
        <v>46574.55</v>
      </c>
      <c r="AC337" s="449">
        <v>33326.910000000003</v>
      </c>
      <c r="AD337" s="449">
        <f>+AB337-AC337</f>
        <v>13247.64</v>
      </c>
      <c r="AE337" s="470">
        <v>0.15</v>
      </c>
      <c r="AF337" s="402">
        <f t="shared" si="151"/>
        <v>1987.1459999999997</v>
      </c>
      <c r="AG337" s="449"/>
      <c r="AH337" s="402">
        <f t="shared" si="152"/>
        <v>1987.1459999999997</v>
      </c>
      <c r="AI337" s="457"/>
      <c r="AK337" s="990">
        <f t="shared" si="159"/>
        <v>14850</v>
      </c>
    </row>
    <row r="338" spans="1:41" ht="15" customHeight="1" x14ac:dyDescent="0.25">
      <c r="A338" s="443">
        <v>279</v>
      </c>
      <c r="B338" s="444" t="s">
        <v>2988</v>
      </c>
      <c r="C338" s="444" t="s">
        <v>3764</v>
      </c>
      <c r="D338" s="445">
        <v>28071</v>
      </c>
      <c r="E338" s="446">
        <v>41897</v>
      </c>
      <c r="F338" s="443">
        <f t="shared" si="140"/>
        <v>37</v>
      </c>
      <c r="G338" s="429" t="s">
        <v>2989</v>
      </c>
      <c r="H338" s="447" t="s">
        <v>1941</v>
      </c>
      <c r="I338" s="429" t="s">
        <v>1945</v>
      </c>
      <c r="J338" s="402">
        <v>49500</v>
      </c>
      <c r="K338" s="449">
        <f t="shared" si="160"/>
        <v>3509.5499999999997</v>
      </c>
      <c r="L338" s="449">
        <v>34580</v>
      </c>
      <c r="M338" s="402">
        <v>1987.15</v>
      </c>
      <c r="N338" s="450">
        <f t="shared" si="158"/>
        <v>1504.8</v>
      </c>
      <c r="O338" s="450">
        <f t="shared" si="155"/>
        <v>1420.65</v>
      </c>
      <c r="P338" s="450"/>
      <c r="Q338" s="449"/>
      <c r="R338" s="451">
        <f t="shared" si="161"/>
        <v>4912.6000000000004</v>
      </c>
      <c r="S338" s="449">
        <f t="shared" si="145"/>
        <v>44587.4</v>
      </c>
      <c r="T338" s="468">
        <v>100010330028774</v>
      </c>
      <c r="U338" s="461">
        <v>200011000664349</v>
      </c>
      <c r="V338" s="720">
        <f t="shared" si="146"/>
        <v>44587.4</v>
      </c>
      <c r="W338" s="454" t="s">
        <v>4233</v>
      </c>
      <c r="X338" s="455"/>
      <c r="Y338" s="428"/>
      <c r="Z338" s="456"/>
      <c r="AA338" s="402">
        <f t="shared" si="156"/>
        <v>2925.45</v>
      </c>
      <c r="AB338" s="402">
        <f t="shared" si="157"/>
        <v>46574.55</v>
      </c>
      <c r="AC338" s="449"/>
      <c r="AD338" s="449"/>
      <c r="AE338" s="470"/>
      <c r="AF338" s="402"/>
      <c r="AG338" s="449"/>
      <c r="AH338" s="402"/>
      <c r="AI338" s="457" t="e">
        <f>#REF!-#REF!</f>
        <v>#REF!</v>
      </c>
      <c r="AK338" s="990">
        <f t="shared" si="159"/>
        <v>14850</v>
      </c>
    </row>
    <row r="339" spans="1:41" s="458" customFormat="1" ht="15" customHeight="1" x14ac:dyDescent="0.25">
      <c r="A339" s="443">
        <v>280</v>
      </c>
      <c r="B339" s="443" t="s">
        <v>4466</v>
      </c>
      <c r="C339" s="464" t="s">
        <v>3763</v>
      </c>
      <c r="D339" s="428"/>
      <c r="E339" s="465"/>
      <c r="F339" s="464"/>
      <c r="G339" s="428" t="s">
        <v>4467</v>
      </c>
      <c r="H339" s="447" t="s">
        <v>1941</v>
      </c>
      <c r="I339" s="466" t="s">
        <v>4468</v>
      </c>
      <c r="J339" s="448">
        <v>49500</v>
      </c>
      <c r="K339" s="449">
        <f>+J339/100*7.09</f>
        <v>3509.5499999999997</v>
      </c>
      <c r="L339" s="449">
        <v>34580</v>
      </c>
      <c r="M339" s="402">
        <v>1987.15</v>
      </c>
      <c r="N339" s="450">
        <f>+J339/100*3.04</f>
        <v>1504.8</v>
      </c>
      <c r="O339" s="450">
        <f>+J339/100*2.87</f>
        <v>1420.65</v>
      </c>
      <c r="P339" s="467"/>
      <c r="Q339" s="449"/>
      <c r="R339" s="451">
        <f>M339+N339+O339+P339</f>
        <v>4912.6000000000004</v>
      </c>
      <c r="S339" s="449">
        <f>J339-R339</f>
        <v>44587.4</v>
      </c>
      <c r="T339" s="468">
        <v>100010330028774</v>
      </c>
      <c r="U339" s="469">
        <v>200010330769406</v>
      </c>
      <c r="V339" s="493">
        <f>+S339</f>
        <v>44587.4</v>
      </c>
      <c r="W339" s="454" t="s">
        <v>4469</v>
      </c>
      <c r="X339" s="455"/>
      <c r="Y339" s="428"/>
      <c r="Z339" s="456"/>
      <c r="AA339" s="402"/>
      <c r="AB339" s="402"/>
      <c r="AC339" s="449"/>
      <c r="AD339" s="449"/>
      <c r="AE339" s="470"/>
      <c r="AF339" s="402"/>
      <c r="AG339" s="449"/>
      <c r="AH339" s="402"/>
      <c r="AI339" s="457"/>
      <c r="AK339" s="990">
        <f t="shared" si="159"/>
        <v>14850</v>
      </c>
      <c r="AL339" s="539"/>
      <c r="AM339" s="539"/>
      <c r="AN339" s="539"/>
      <c r="AO339" s="539"/>
    </row>
    <row r="340" spans="1:41" s="458" customFormat="1" ht="15" customHeight="1" x14ac:dyDescent="0.25">
      <c r="A340" s="443">
        <v>281</v>
      </c>
      <c r="B340" s="444" t="s">
        <v>4470</v>
      </c>
      <c r="C340" s="444" t="s">
        <v>3763</v>
      </c>
      <c r="D340" s="445"/>
      <c r="E340" s="446">
        <v>41897</v>
      </c>
      <c r="F340" s="443"/>
      <c r="G340" s="429" t="s">
        <v>4471</v>
      </c>
      <c r="H340" s="447" t="s">
        <v>1941</v>
      </c>
      <c r="I340" s="429" t="s">
        <v>2117</v>
      </c>
      <c r="J340" s="448">
        <v>35000</v>
      </c>
      <c r="K340" s="449">
        <f>+J340/100*7.09</f>
        <v>2481.5</v>
      </c>
      <c r="L340" s="449">
        <v>34580</v>
      </c>
      <c r="M340" s="402"/>
      <c r="N340" s="450">
        <f>+J340/100*3.04</f>
        <v>1064</v>
      </c>
      <c r="O340" s="450">
        <f>+J340/100*2.87</f>
        <v>1004.5</v>
      </c>
      <c r="P340" s="467"/>
      <c r="Q340" s="449"/>
      <c r="R340" s="451">
        <f>M340+N340+O340+P340</f>
        <v>2068.5</v>
      </c>
      <c r="S340" s="449">
        <f>J340-R340</f>
        <v>32931.5</v>
      </c>
      <c r="T340" s="468">
        <v>100010330028774</v>
      </c>
      <c r="U340" s="471" t="s">
        <v>4472</v>
      </c>
      <c r="V340" s="493">
        <f>+S340</f>
        <v>32931.5</v>
      </c>
      <c r="W340" s="454" t="s">
        <v>4473</v>
      </c>
      <c r="X340" s="455"/>
      <c r="Y340" s="428">
        <v>0</v>
      </c>
      <c r="Z340" s="456">
        <v>0</v>
      </c>
      <c r="AA340" s="402">
        <v>2275.3500000000004</v>
      </c>
      <c r="AB340" s="402">
        <v>36224.65</v>
      </c>
      <c r="AC340" s="449">
        <v>33326.910000000003</v>
      </c>
      <c r="AD340" s="449">
        <f>+AB340-AC340</f>
        <v>2897.739999999998</v>
      </c>
      <c r="AE340" s="470">
        <v>0.15</v>
      </c>
      <c r="AF340" s="402">
        <f>AD340*15%</f>
        <v>434.66099999999966</v>
      </c>
      <c r="AG340" s="449"/>
      <c r="AH340" s="402">
        <f>AF340+AG340</f>
        <v>434.66099999999966</v>
      </c>
      <c r="AI340" s="457"/>
      <c r="AK340" s="990">
        <f t="shared" si="159"/>
        <v>10500</v>
      </c>
      <c r="AL340" s="539"/>
      <c r="AM340" s="539"/>
      <c r="AN340" s="539"/>
      <c r="AO340" s="539"/>
    </row>
    <row r="341" spans="1:41" ht="15" customHeight="1" x14ac:dyDescent="0.25">
      <c r="A341" s="443">
        <v>282</v>
      </c>
      <c r="B341" s="444" t="s">
        <v>4496</v>
      </c>
      <c r="C341" s="475" t="s">
        <v>3764</v>
      </c>
      <c r="D341" s="476">
        <v>29378</v>
      </c>
      <c r="E341" s="446">
        <v>41897</v>
      </c>
      <c r="F341" s="443">
        <f>DATEDIF(D341,E341,"Y")</f>
        <v>34</v>
      </c>
      <c r="G341" s="477" t="s">
        <v>4497</v>
      </c>
      <c r="H341" s="447" t="s">
        <v>1941</v>
      </c>
      <c r="I341" s="429" t="s">
        <v>1945</v>
      </c>
      <c r="J341" s="448">
        <v>49500</v>
      </c>
      <c r="K341" s="449">
        <f>J341/100*7.09</f>
        <v>3509.5499999999997</v>
      </c>
      <c r="L341" s="449">
        <v>34580</v>
      </c>
      <c r="M341" s="402"/>
      <c r="N341" s="402"/>
      <c r="O341" s="450">
        <f>+J341/100*3.04</f>
        <v>1504.8</v>
      </c>
      <c r="P341" s="450">
        <f>+J341/100*2.87</f>
        <v>1420.65</v>
      </c>
      <c r="Q341" s="450"/>
      <c r="R341" s="449"/>
      <c r="S341" s="451">
        <f>N341+O341+P341+Q341</f>
        <v>2925.45</v>
      </c>
      <c r="T341" s="449">
        <f>+J341-S341</f>
        <v>46574.55</v>
      </c>
      <c r="U341" s="452">
        <v>100010330028774</v>
      </c>
      <c r="V341" s="440">
        <v>200010330748317</v>
      </c>
      <c r="W341" s="484">
        <f>+T341</f>
        <v>46574.55</v>
      </c>
      <c r="X341" s="516" t="s">
        <v>4504</v>
      </c>
      <c r="Y341" s="428">
        <v>0</v>
      </c>
      <c r="Z341" s="456">
        <v>0</v>
      </c>
      <c r="AA341" s="402">
        <f>N341+O341+P341</f>
        <v>2925.45</v>
      </c>
      <c r="AB341" s="402">
        <f>J341-AA341</f>
        <v>46574.55</v>
      </c>
      <c r="AC341" s="449">
        <v>33326.910000000003</v>
      </c>
      <c r="AD341" s="449">
        <f>AB341-AC341</f>
        <v>13247.64</v>
      </c>
      <c r="AE341" s="470">
        <v>0.15</v>
      </c>
      <c r="AF341" s="402">
        <f>AD341*15%</f>
        <v>1987.1459999999997</v>
      </c>
      <c r="AG341" s="449"/>
      <c r="AH341" s="402">
        <f>AF341+AG341</f>
        <v>1987.1459999999997</v>
      </c>
      <c r="AI341" s="457">
        <f>AH368-M368</f>
        <v>0.29600000000027649</v>
      </c>
      <c r="AK341" s="990">
        <f t="shared" si="159"/>
        <v>14850</v>
      </c>
    </row>
    <row r="342" spans="1:41" ht="14.25" customHeight="1" x14ac:dyDescent="0.25">
      <c r="A342" s="443">
        <v>283</v>
      </c>
      <c r="B342" s="525" t="s">
        <v>4575</v>
      </c>
      <c r="C342" s="443" t="s">
        <v>3764</v>
      </c>
      <c r="D342" s="526"/>
      <c r="E342" s="465"/>
      <c r="F342" s="464"/>
      <c r="G342" s="526" t="s">
        <v>4576</v>
      </c>
      <c r="H342" s="447" t="s">
        <v>1941</v>
      </c>
      <c r="I342" s="428" t="s">
        <v>1945</v>
      </c>
      <c r="J342" s="448">
        <v>49500</v>
      </c>
      <c r="K342" s="449"/>
      <c r="L342" s="449">
        <v>39420</v>
      </c>
      <c r="M342" s="402"/>
      <c r="N342" s="402">
        <v>3892.47</v>
      </c>
      <c r="O342" s="450">
        <f>+J342/100*3.04</f>
        <v>1504.8</v>
      </c>
      <c r="P342" s="450">
        <f>+J342/100*2.87</f>
        <v>1420.65</v>
      </c>
      <c r="Q342" s="450"/>
      <c r="R342" s="449"/>
      <c r="S342" s="451">
        <f>N342+O342+P342+Q342</f>
        <v>6817.92</v>
      </c>
      <c r="T342" s="449">
        <f>+J342-S342</f>
        <v>42682.080000000002</v>
      </c>
      <c r="U342" s="452">
        <v>100010330028774</v>
      </c>
      <c r="V342" s="527" t="s">
        <v>4539</v>
      </c>
      <c r="W342" s="484">
        <f>+T342</f>
        <v>42682.080000000002</v>
      </c>
      <c r="X342" s="454" t="s">
        <v>4540</v>
      </c>
      <c r="Y342" s="428"/>
      <c r="Z342" s="456"/>
      <c r="AA342" s="402"/>
      <c r="AB342" s="402"/>
      <c r="AC342" s="449"/>
      <c r="AD342" s="449"/>
      <c r="AE342" s="470"/>
      <c r="AF342" s="402"/>
      <c r="AG342" s="449"/>
      <c r="AH342" s="402"/>
      <c r="AI342" s="457"/>
      <c r="AK342" s="990">
        <f t="shared" si="159"/>
        <v>14850</v>
      </c>
      <c r="AL342" s="6"/>
      <c r="AM342" s="6"/>
      <c r="AN342" s="6"/>
      <c r="AO342" s="6"/>
    </row>
    <row r="343" spans="1:41" ht="15" customHeight="1" x14ac:dyDescent="0.25">
      <c r="A343" s="443">
        <v>284</v>
      </c>
      <c r="B343" s="444" t="s">
        <v>2005</v>
      </c>
      <c r="C343" s="444" t="s">
        <v>3763</v>
      </c>
      <c r="D343" s="445"/>
      <c r="E343" s="446">
        <v>41897</v>
      </c>
      <c r="F343" s="443"/>
      <c r="G343" s="429" t="s">
        <v>2006</v>
      </c>
      <c r="H343" s="447" t="s">
        <v>1941</v>
      </c>
      <c r="I343" s="428" t="s">
        <v>1945</v>
      </c>
      <c r="J343" s="448">
        <v>49500</v>
      </c>
      <c r="K343" s="449">
        <f>J343/100*7.09</f>
        <v>3509.5499999999997</v>
      </c>
      <c r="L343" s="449">
        <v>34580</v>
      </c>
      <c r="M343" s="402">
        <v>1521.4</v>
      </c>
      <c r="N343" s="450">
        <f>J343/100*3.04</f>
        <v>1504.8</v>
      </c>
      <c r="O343" s="450">
        <f>J343/100*2.87</f>
        <v>1420.65</v>
      </c>
      <c r="P343" s="450"/>
      <c r="Q343" s="449"/>
      <c r="R343" s="451">
        <f>M343+N343+O343+P343</f>
        <v>4446.8500000000004</v>
      </c>
      <c r="S343" s="449">
        <f>J343-R343</f>
        <v>45053.15</v>
      </c>
      <c r="T343" s="452">
        <v>100010330028774</v>
      </c>
      <c r="U343" s="490" t="s">
        <v>3195</v>
      </c>
      <c r="V343" s="720">
        <f>+S343</f>
        <v>45053.15</v>
      </c>
      <c r="W343" s="454" t="s">
        <v>4042</v>
      </c>
      <c r="X343" s="455"/>
      <c r="Y343" s="428">
        <v>0</v>
      </c>
      <c r="Z343" s="456">
        <v>0</v>
      </c>
      <c r="AA343" s="402">
        <f>N343+O343+P343</f>
        <v>2925.45</v>
      </c>
      <c r="AB343" s="402">
        <f>J343-AA343</f>
        <v>46574.55</v>
      </c>
      <c r="AC343" s="449">
        <v>33326.910000000003</v>
      </c>
      <c r="AD343" s="449">
        <f>+AB343-AC343</f>
        <v>13247.64</v>
      </c>
      <c r="AE343" s="470">
        <v>0.15</v>
      </c>
      <c r="AF343" s="402">
        <f>AD343*15%</f>
        <v>1987.1459999999997</v>
      </c>
      <c r="AG343" s="449"/>
      <c r="AH343" s="402">
        <f>AF343+AG343</f>
        <v>1987.1459999999997</v>
      </c>
      <c r="AI343" s="457"/>
      <c r="AK343" s="990">
        <f t="shared" si="159"/>
        <v>14850</v>
      </c>
    </row>
    <row r="344" spans="1:41" ht="14.25" customHeight="1" x14ac:dyDescent="0.25">
      <c r="A344" s="443">
        <v>285</v>
      </c>
      <c r="B344" s="525" t="s">
        <v>4657</v>
      </c>
      <c r="C344" s="443" t="s">
        <v>3763</v>
      </c>
      <c r="D344" s="526"/>
      <c r="E344" s="465"/>
      <c r="F344" s="464"/>
      <c r="G344" s="526" t="s">
        <v>4661</v>
      </c>
      <c r="H344" s="447" t="s">
        <v>1941</v>
      </c>
      <c r="I344" s="428" t="s">
        <v>1945</v>
      </c>
      <c r="J344" s="448">
        <v>45000</v>
      </c>
      <c r="K344" s="449"/>
      <c r="L344" s="449">
        <v>39420</v>
      </c>
      <c r="M344" s="402"/>
      <c r="N344" s="402"/>
      <c r="O344" s="450">
        <f>+J344/100*3.04</f>
        <v>1368</v>
      </c>
      <c r="P344" s="450">
        <f>+J344/100*2.87</f>
        <v>1291.5</v>
      </c>
      <c r="Q344" s="449"/>
      <c r="R344" s="451"/>
      <c r="S344" s="451">
        <f>N344+O344+P344+Q344</f>
        <v>2659.5</v>
      </c>
      <c r="T344" s="449">
        <f>+J344-S344</f>
        <v>42340.5</v>
      </c>
      <c r="U344" s="452">
        <v>100010330028774</v>
      </c>
      <c r="V344" s="721"/>
      <c r="W344" s="484">
        <f>+T344</f>
        <v>42340.5</v>
      </c>
      <c r="X344" s="454" t="s">
        <v>4660</v>
      </c>
      <c r="Y344" s="428"/>
      <c r="Z344" s="456"/>
      <c r="AA344" s="402"/>
      <c r="AB344" s="402"/>
      <c r="AC344" s="449"/>
      <c r="AD344" s="449"/>
      <c r="AE344" s="470"/>
      <c r="AF344" s="402"/>
      <c r="AG344" s="449"/>
      <c r="AH344" s="402"/>
      <c r="AI344" s="457"/>
      <c r="AK344" s="990">
        <f>+J344*30%</f>
        <v>13500</v>
      </c>
      <c r="AL344" s="6"/>
      <c r="AM344" s="6"/>
      <c r="AN344" s="6"/>
      <c r="AO344" s="6"/>
    </row>
    <row r="345" spans="1:41" ht="15" customHeight="1" x14ac:dyDescent="0.25">
      <c r="A345" s="443">
        <v>286</v>
      </c>
      <c r="B345" s="444" t="s">
        <v>1745</v>
      </c>
      <c r="C345" s="444" t="s">
        <v>3763</v>
      </c>
      <c r="D345" s="445">
        <v>34545</v>
      </c>
      <c r="E345" s="446">
        <v>41897</v>
      </c>
      <c r="F345" s="443">
        <f>DATEDIF(D345,E345,"Y")</f>
        <v>20</v>
      </c>
      <c r="G345" s="429" t="s">
        <v>1746</v>
      </c>
      <c r="H345" s="447" t="s">
        <v>1941</v>
      </c>
      <c r="I345" s="429" t="s">
        <v>3730</v>
      </c>
      <c r="J345" s="449">
        <v>22000</v>
      </c>
      <c r="K345" s="449">
        <f>J345/100*7.09</f>
        <v>1559.8</v>
      </c>
      <c r="L345" s="449">
        <f>J345</f>
        <v>22000</v>
      </c>
      <c r="M345" s="402"/>
      <c r="N345" s="450">
        <f>J345/100*3.04</f>
        <v>668.8</v>
      </c>
      <c r="O345" s="450">
        <f>J345/100*2.87</f>
        <v>631.4</v>
      </c>
      <c r="P345" s="450"/>
      <c r="Q345" s="449"/>
      <c r="R345" s="451">
        <f>M345+N345+O345+P345</f>
        <v>1300.1999999999998</v>
      </c>
      <c r="S345" s="449">
        <f>J345-R345</f>
        <v>20699.8</v>
      </c>
      <c r="T345" s="452">
        <v>100010330028774</v>
      </c>
      <c r="U345" s="485" t="s">
        <v>3085</v>
      </c>
      <c r="V345" s="720">
        <f>+S345</f>
        <v>20699.8</v>
      </c>
      <c r="W345" s="454">
        <v>40200753735</v>
      </c>
      <c r="X345" s="455"/>
      <c r="Y345" s="428">
        <v>0</v>
      </c>
      <c r="Z345" s="456">
        <v>0</v>
      </c>
      <c r="AA345" s="402">
        <f>N345+O345+P345</f>
        <v>1300.1999999999998</v>
      </c>
      <c r="AB345" s="402">
        <f>J345-AA345</f>
        <v>20699.8</v>
      </c>
      <c r="AC345" s="449"/>
      <c r="AD345" s="428"/>
      <c r="AE345" s="428"/>
      <c r="AF345" s="402">
        <f>AD345*15%</f>
        <v>0</v>
      </c>
      <c r="AG345" s="449"/>
      <c r="AH345" s="402">
        <f>AF345+AG345</f>
        <v>0</v>
      </c>
      <c r="AI345" s="457">
        <f>AH345-M345</f>
        <v>0</v>
      </c>
      <c r="AK345" s="990">
        <f>+J345*60%</f>
        <v>13200</v>
      </c>
    </row>
    <row r="346" spans="1:41" x14ac:dyDescent="0.25">
      <c r="A346" s="443">
        <v>287</v>
      </c>
      <c r="B346" s="444" t="s">
        <v>4760</v>
      </c>
      <c r="C346" s="475" t="s">
        <v>3763</v>
      </c>
      <c r="D346" s="641"/>
      <c r="E346" s="446"/>
      <c r="F346" s="609"/>
      <c r="G346" s="477" t="s">
        <v>4415</v>
      </c>
      <c r="H346" s="447" t="s">
        <v>1941</v>
      </c>
      <c r="I346" s="429" t="s">
        <v>2117</v>
      </c>
      <c r="J346" s="448">
        <v>35000</v>
      </c>
      <c r="K346" s="449">
        <f>+J346/100*7.09</f>
        <v>2481.5</v>
      </c>
      <c r="L346" s="449">
        <v>35000</v>
      </c>
      <c r="M346" s="402"/>
      <c r="N346" s="402"/>
      <c r="O346" s="450">
        <f>+J346/100*3.04</f>
        <v>1064</v>
      </c>
      <c r="P346" s="450">
        <f>+J346/100*2.87</f>
        <v>1004.5</v>
      </c>
      <c r="Q346" s="449"/>
      <c r="R346" s="451"/>
      <c r="S346" s="451">
        <f>N346+O346+P346+Q346</f>
        <v>2068.5</v>
      </c>
      <c r="T346" s="449">
        <f>J346-S346</f>
        <v>32931.5</v>
      </c>
      <c r="U346" s="468">
        <v>100010330028774</v>
      </c>
      <c r="V346" s="471"/>
      <c r="W346" s="484">
        <f>+T346</f>
        <v>32931.5</v>
      </c>
      <c r="X346" s="518"/>
      <c r="Y346" s="428"/>
      <c r="Z346" s="456"/>
      <c r="AA346" s="402"/>
      <c r="AB346" s="402"/>
      <c r="AC346" s="449"/>
      <c r="AD346" s="449"/>
      <c r="AE346" s="470"/>
      <c r="AF346" s="402"/>
      <c r="AG346" s="449"/>
      <c r="AH346" s="402"/>
      <c r="AI346" s="457"/>
      <c r="AK346" s="990">
        <f>+J346*60%</f>
        <v>21000</v>
      </c>
      <c r="AL346" s="6"/>
      <c r="AM346" s="6"/>
      <c r="AN346" s="6"/>
      <c r="AO346" s="6"/>
    </row>
    <row r="347" spans="1:41" x14ac:dyDescent="0.25">
      <c r="A347" s="443">
        <v>288</v>
      </c>
      <c r="B347" s="444" t="s">
        <v>4761</v>
      </c>
      <c r="C347" s="475" t="s">
        <v>3764</v>
      </c>
      <c r="D347" s="641"/>
      <c r="E347" s="446"/>
      <c r="F347" s="609"/>
      <c r="G347" s="477" t="s">
        <v>4762</v>
      </c>
      <c r="H347" s="447" t="s">
        <v>1941</v>
      </c>
      <c r="I347" s="429" t="s">
        <v>2117</v>
      </c>
      <c r="J347" s="448">
        <v>35000</v>
      </c>
      <c r="K347" s="449">
        <f>+J347/100*7.09</f>
        <v>2481.5</v>
      </c>
      <c r="L347" s="449">
        <v>35000</v>
      </c>
      <c r="M347" s="402"/>
      <c r="N347" s="402"/>
      <c r="O347" s="450">
        <f>+J347/100*3.04</f>
        <v>1064</v>
      </c>
      <c r="P347" s="450">
        <f>+J347/100*2.87</f>
        <v>1004.5</v>
      </c>
      <c r="Q347" s="449"/>
      <c r="R347" s="451"/>
      <c r="S347" s="451">
        <f>N347+O347+P347+Q347</f>
        <v>2068.5</v>
      </c>
      <c r="T347" s="449">
        <f>J347-S347</f>
        <v>32931.5</v>
      </c>
      <c r="U347" s="468">
        <v>100010330028774</v>
      </c>
      <c r="V347" s="471"/>
      <c r="W347" s="484">
        <f>+T347</f>
        <v>32931.5</v>
      </c>
      <c r="X347" s="518"/>
      <c r="Y347" s="428"/>
      <c r="Z347" s="456"/>
      <c r="AA347" s="402"/>
      <c r="AB347" s="402"/>
      <c r="AC347" s="449"/>
      <c r="AD347" s="449"/>
      <c r="AE347" s="470"/>
      <c r="AF347" s="402"/>
      <c r="AG347" s="449"/>
      <c r="AH347" s="402"/>
      <c r="AI347" s="457"/>
      <c r="AK347" s="990">
        <f>+J347*60%</f>
        <v>21000</v>
      </c>
      <c r="AL347" s="6"/>
      <c r="AM347" s="6"/>
      <c r="AN347" s="6"/>
      <c r="AO347" s="6"/>
    </row>
    <row r="348" spans="1:41" x14ac:dyDescent="0.25">
      <c r="A348" s="443">
        <v>289</v>
      </c>
      <c r="B348" s="444" t="s">
        <v>4763</v>
      </c>
      <c r="C348" s="475" t="s">
        <v>3763</v>
      </c>
      <c r="D348" s="641"/>
      <c r="E348" s="446"/>
      <c r="F348" s="609"/>
      <c r="G348" s="477" t="s">
        <v>4764</v>
      </c>
      <c r="H348" s="447" t="s">
        <v>1941</v>
      </c>
      <c r="I348" s="429" t="s">
        <v>2117</v>
      </c>
      <c r="J348" s="448">
        <v>35000</v>
      </c>
      <c r="K348" s="449">
        <f>+J348/100*7.09</f>
        <v>2481.5</v>
      </c>
      <c r="L348" s="449">
        <v>35000</v>
      </c>
      <c r="M348" s="402"/>
      <c r="N348" s="402"/>
      <c r="O348" s="450">
        <f>+J348/100*3.04</f>
        <v>1064</v>
      </c>
      <c r="P348" s="450">
        <f>+J348/100*2.87</f>
        <v>1004.5</v>
      </c>
      <c r="Q348" s="449"/>
      <c r="R348" s="451"/>
      <c r="S348" s="451">
        <f>N348+O348+P348+Q348</f>
        <v>2068.5</v>
      </c>
      <c r="T348" s="449">
        <f>J348-S348</f>
        <v>32931.5</v>
      </c>
      <c r="U348" s="468">
        <v>100010330028774</v>
      </c>
      <c r="V348" s="471"/>
      <c r="W348" s="484">
        <f>+T348</f>
        <v>32931.5</v>
      </c>
      <c r="X348" s="518"/>
      <c r="Y348" s="428"/>
      <c r="Z348" s="456"/>
      <c r="AA348" s="402"/>
      <c r="AB348" s="402"/>
      <c r="AC348" s="449"/>
      <c r="AD348" s="449"/>
      <c r="AE348" s="470"/>
      <c r="AF348" s="402"/>
      <c r="AG348" s="449"/>
      <c r="AH348" s="402"/>
      <c r="AI348" s="457"/>
      <c r="AK348" s="990">
        <f>+J348*60%</f>
        <v>21000</v>
      </c>
      <c r="AL348" s="6"/>
      <c r="AM348" s="6"/>
      <c r="AN348" s="6"/>
      <c r="AO348" s="6"/>
    </row>
    <row r="349" spans="1:41" x14ac:dyDescent="0.25">
      <c r="A349" s="443">
        <v>290</v>
      </c>
      <c r="B349" s="444" t="s">
        <v>4765</v>
      </c>
      <c r="C349" s="475" t="s">
        <v>3763</v>
      </c>
      <c r="D349" s="641"/>
      <c r="E349" s="446"/>
      <c r="F349" s="609"/>
      <c r="G349" s="477" t="s">
        <v>4417</v>
      </c>
      <c r="H349" s="447" t="s">
        <v>1941</v>
      </c>
      <c r="I349" s="429" t="s">
        <v>2117</v>
      </c>
      <c r="J349" s="448">
        <v>35000</v>
      </c>
      <c r="K349" s="449">
        <f>+J349/100*7.09</f>
        <v>2481.5</v>
      </c>
      <c r="L349" s="449">
        <v>35000</v>
      </c>
      <c r="M349" s="402"/>
      <c r="N349" s="402"/>
      <c r="O349" s="450">
        <f>+J349/100*3.04</f>
        <v>1064</v>
      </c>
      <c r="P349" s="450">
        <f>+J349/100*2.87</f>
        <v>1004.5</v>
      </c>
      <c r="Q349" s="449"/>
      <c r="R349" s="451"/>
      <c r="S349" s="451">
        <f>N349+O349+P349+Q349</f>
        <v>2068.5</v>
      </c>
      <c r="T349" s="449">
        <f>J349-S349</f>
        <v>32931.5</v>
      </c>
      <c r="U349" s="468">
        <v>100010330028774</v>
      </c>
      <c r="V349" s="471"/>
      <c r="W349" s="484">
        <f>+T349</f>
        <v>32931.5</v>
      </c>
      <c r="X349" s="518"/>
      <c r="Y349" s="428"/>
      <c r="Z349" s="456"/>
      <c r="AA349" s="402"/>
      <c r="AB349" s="402"/>
      <c r="AC349" s="449"/>
      <c r="AD349" s="449"/>
      <c r="AE349" s="470"/>
      <c r="AF349" s="402"/>
      <c r="AG349" s="449"/>
      <c r="AH349" s="402"/>
      <c r="AI349" s="457"/>
      <c r="AK349" s="990">
        <f>+J349*60%</f>
        <v>21000</v>
      </c>
      <c r="AL349" s="6"/>
      <c r="AM349" s="6"/>
      <c r="AN349" s="6"/>
      <c r="AO349" s="6"/>
    </row>
    <row r="350" spans="1:41" s="341" customFormat="1" ht="15" customHeight="1" x14ac:dyDescent="0.25">
      <c r="A350" s="443">
        <v>291</v>
      </c>
      <c r="B350" s="395" t="s">
        <v>4917</v>
      </c>
      <c r="C350" s="929" t="s">
        <v>3763</v>
      </c>
      <c r="D350" s="930"/>
      <c r="E350" s="396"/>
      <c r="F350" s="923"/>
      <c r="G350" s="931" t="s">
        <v>4916</v>
      </c>
      <c r="H350" s="924" t="s">
        <v>1941</v>
      </c>
      <c r="I350" s="398" t="s">
        <v>1945</v>
      </c>
      <c r="J350" s="925">
        <v>45000</v>
      </c>
      <c r="K350" s="399">
        <f>+J350/100*7.09</f>
        <v>3190.5</v>
      </c>
      <c r="L350" s="399">
        <v>39420</v>
      </c>
      <c r="M350" s="400"/>
      <c r="N350" s="400">
        <v>1235</v>
      </c>
      <c r="O350" s="394">
        <f>+J350/100*3.04</f>
        <v>1368</v>
      </c>
      <c r="P350" s="394">
        <f>+J350/100*2.87</f>
        <v>1291.5</v>
      </c>
      <c r="Q350" s="399"/>
      <c r="R350" s="401"/>
      <c r="S350" s="401">
        <f>N350+O350+P350+Q350</f>
        <v>3894.5</v>
      </c>
      <c r="T350" s="399">
        <f>+J350-S350</f>
        <v>41105.5</v>
      </c>
      <c r="U350" s="434">
        <v>100010330028774</v>
      </c>
      <c r="V350" s="953" t="s">
        <v>4929</v>
      </c>
      <c r="W350" s="932">
        <f>+T350</f>
        <v>41105.5</v>
      </c>
      <c r="X350" s="933"/>
      <c r="Y350" s="410">
        <v>0</v>
      </c>
      <c r="Z350" s="436">
        <v>0</v>
      </c>
      <c r="AA350" s="400">
        <f>N350+O350+P350</f>
        <v>3894.5</v>
      </c>
      <c r="AB350" s="400">
        <f>J350-AA350</f>
        <v>41105.5</v>
      </c>
      <c r="AC350" s="399">
        <v>33326.910000000003</v>
      </c>
      <c r="AD350" s="399">
        <f>AB350-AC350</f>
        <v>7778.5899999999965</v>
      </c>
      <c r="AE350" s="432">
        <v>0.15</v>
      </c>
      <c r="AF350" s="400">
        <f>AD350*15%</f>
        <v>1166.7884999999994</v>
      </c>
      <c r="AG350" s="399"/>
      <c r="AH350" s="400">
        <f>AF350+AG350</f>
        <v>1166.7884999999994</v>
      </c>
      <c r="AI350" s="433">
        <f>AH296-M296</f>
        <v>-4.0000000003601599E-3</v>
      </c>
      <c r="AK350" s="1000">
        <f>+J350*30%</f>
        <v>13500</v>
      </c>
    </row>
    <row r="351" spans="1:41" ht="15" customHeight="1" x14ac:dyDescent="0.25">
      <c r="A351" s="1712" t="s">
        <v>3656</v>
      </c>
      <c r="B351" s="1713"/>
      <c r="C351" s="1713"/>
      <c r="D351" s="1713"/>
      <c r="E351" s="1713"/>
      <c r="F351" s="1713"/>
      <c r="G351" s="1713"/>
      <c r="H351" s="1713"/>
      <c r="I351" s="1714"/>
      <c r="J351" s="407">
        <f>SUM(J290:J350)</f>
        <v>2773000</v>
      </c>
      <c r="K351" s="407">
        <v>0</v>
      </c>
      <c r="L351" s="407">
        <v>0</v>
      </c>
      <c r="M351" s="405">
        <f ca="1">SUM(M285:M340)</f>
        <v>686458.59000000253</v>
      </c>
      <c r="N351" s="407">
        <f ca="1">SUM(N285:N338)</f>
        <v>630012.94400000095</v>
      </c>
      <c r="O351" s="407">
        <f ca="1">SUM(O285:O338)</f>
        <v>594781.95700000157</v>
      </c>
      <c r="P351" s="407">
        <f>SUM(P291:P338)</f>
        <v>7604.01</v>
      </c>
      <c r="Q351" s="407">
        <f ca="1">SUM(Q285:Q338)</f>
        <v>0</v>
      </c>
      <c r="R351" s="407">
        <f ca="1">SUM(R285:R338)</f>
        <v>2211976.1510000108</v>
      </c>
      <c r="S351" s="407">
        <f ca="1">SUM(S285:S338)</f>
        <v>18733731.219000023</v>
      </c>
      <c r="T351" s="452"/>
      <c r="U351" s="461"/>
      <c r="V351" s="720"/>
      <c r="W351" s="463"/>
      <c r="X351" s="455"/>
      <c r="Y351" s="428"/>
      <c r="Z351" s="456"/>
      <c r="AA351" s="402"/>
      <c r="AB351" s="402"/>
      <c r="AC351" s="449"/>
      <c r="AD351" s="449"/>
      <c r="AE351" s="470"/>
      <c r="AF351" s="402"/>
      <c r="AG351" s="449"/>
      <c r="AH351" s="402"/>
      <c r="AI351" s="457">
        <f>AH362-M362</f>
        <v>0</v>
      </c>
      <c r="AK351" s="1003">
        <f>SUM(AK290:AK350)</f>
        <v>1042200</v>
      </c>
    </row>
    <row r="352" spans="1:41" ht="15" customHeight="1" x14ac:dyDescent="0.25">
      <c r="A352" s="1715" t="s">
        <v>4942</v>
      </c>
      <c r="B352" s="1716"/>
      <c r="C352" s="1716"/>
      <c r="D352" s="1716"/>
      <c r="E352" s="1716"/>
      <c r="F352" s="1716"/>
      <c r="G352" s="1716"/>
      <c r="H352" s="1716"/>
      <c r="I352" s="1717"/>
      <c r="J352" s="407"/>
      <c r="K352" s="449"/>
      <c r="L352" s="449"/>
      <c r="M352" s="405"/>
      <c r="N352" s="565"/>
      <c r="O352" s="565"/>
      <c r="P352" s="565"/>
      <c r="Q352" s="407"/>
      <c r="R352" s="566"/>
      <c r="S352" s="407"/>
      <c r="T352" s="452"/>
      <c r="U352" s="461"/>
      <c r="V352" s="720"/>
      <c r="W352" s="463"/>
      <c r="X352" s="455"/>
      <c r="Y352" s="428"/>
      <c r="Z352" s="456"/>
      <c r="AA352" s="402"/>
      <c r="AB352" s="402"/>
      <c r="AC352" s="449"/>
      <c r="AD352" s="449"/>
      <c r="AE352" s="470"/>
      <c r="AF352" s="402"/>
      <c r="AG352" s="449"/>
      <c r="AH352" s="402"/>
      <c r="AI352" s="457"/>
    </row>
    <row r="353" spans="1:41" x14ac:dyDescent="0.25">
      <c r="A353" s="443">
        <v>292</v>
      </c>
      <c r="B353" s="443" t="s">
        <v>4752</v>
      </c>
      <c r="C353" s="443" t="s">
        <v>3763</v>
      </c>
      <c r="D353" s="784"/>
      <c r="E353" s="446"/>
      <c r="F353" s="609">
        <f>DATEDIF(D353,E353,"Y")</f>
        <v>0</v>
      </c>
      <c r="G353" s="428" t="s">
        <v>4753</v>
      </c>
      <c r="H353" s="447" t="s">
        <v>1941</v>
      </c>
      <c r="I353" s="428" t="s">
        <v>4754</v>
      </c>
      <c r="J353" s="449">
        <v>49500</v>
      </c>
      <c r="K353" s="449">
        <f>J353/100*7.09</f>
        <v>3509.5499999999997</v>
      </c>
      <c r="L353" s="449">
        <v>39420</v>
      </c>
      <c r="M353" s="449"/>
      <c r="N353" s="402">
        <v>3151.5</v>
      </c>
      <c r="O353" s="450">
        <f>J353/100*3.04</f>
        <v>1504.8</v>
      </c>
      <c r="P353" s="450">
        <f>J353/100*2.87</f>
        <v>1420.65</v>
      </c>
      <c r="Q353" s="449"/>
      <c r="R353" s="451"/>
      <c r="S353" s="451">
        <f>N353+O353+P353+Q353</f>
        <v>6076.9500000000007</v>
      </c>
      <c r="T353" s="449">
        <f>J353-S353</f>
        <v>43423.05</v>
      </c>
      <c r="U353" s="452">
        <v>100010330028774</v>
      </c>
      <c r="V353" s="461"/>
      <c r="W353" s="484">
        <f>+T353</f>
        <v>43423.05</v>
      </c>
      <c r="X353" s="491"/>
      <c r="Y353" s="455"/>
      <c r="Z353" s="428">
        <v>0</v>
      </c>
      <c r="AA353" s="456">
        <v>0</v>
      </c>
      <c r="AB353" s="402">
        <f>O353+P353+Q353</f>
        <v>2925.45</v>
      </c>
      <c r="AC353" s="402">
        <f>J353-AB353</f>
        <v>46574.55</v>
      </c>
      <c r="AD353" s="449"/>
      <c r="AE353" s="428"/>
      <c r="AF353" s="428"/>
      <c r="AG353" s="402">
        <f>AE353*15%</f>
        <v>0</v>
      </c>
      <c r="AH353" s="449"/>
      <c r="AI353" s="402">
        <f>AG353+AH353</f>
        <v>0</v>
      </c>
      <c r="AJ353" s="457" t="e">
        <f>#REF!-#REF!</f>
        <v>#REF!</v>
      </c>
      <c r="AK353" s="1000">
        <f>+J353*30%</f>
        <v>14850</v>
      </c>
      <c r="AL353" s="6"/>
      <c r="AM353" s="6"/>
      <c r="AN353" s="6"/>
      <c r="AO353" s="6"/>
    </row>
    <row r="354" spans="1:41" ht="15" customHeight="1" x14ac:dyDescent="0.25">
      <c r="A354" s="443">
        <v>293</v>
      </c>
      <c r="B354" s="444" t="s">
        <v>2993</v>
      </c>
      <c r="C354" s="444" t="s">
        <v>3763</v>
      </c>
      <c r="D354" s="445">
        <v>29138</v>
      </c>
      <c r="E354" s="446">
        <v>41897</v>
      </c>
      <c r="F354" s="443">
        <f>DATEDIF(D354,E354,"Y")</f>
        <v>34</v>
      </c>
      <c r="G354" s="429" t="s">
        <v>2994</v>
      </c>
      <c r="H354" s="447" t="s">
        <v>1941</v>
      </c>
      <c r="I354" s="429" t="s">
        <v>1853</v>
      </c>
      <c r="J354" s="402">
        <v>41800</v>
      </c>
      <c r="K354" s="449">
        <f>J354/100*7.09</f>
        <v>2963.62</v>
      </c>
      <c r="L354" s="449">
        <v>34580</v>
      </c>
      <c r="M354" s="402">
        <v>646.49</v>
      </c>
      <c r="N354" s="450">
        <f>J354/100*3.04</f>
        <v>1270.72</v>
      </c>
      <c r="O354" s="450">
        <f>J354/100*2.87</f>
        <v>1199.6600000000001</v>
      </c>
      <c r="P354" s="450">
        <v>844.89</v>
      </c>
      <c r="Q354" s="449"/>
      <c r="R354" s="451">
        <f>M354+N354+O354+P354</f>
        <v>3961.7599999999998</v>
      </c>
      <c r="S354" s="449">
        <f>J354-R354</f>
        <v>37838.239999999998</v>
      </c>
      <c r="T354" s="468">
        <v>100010330028774</v>
      </c>
      <c r="U354" s="453" t="s">
        <v>3602</v>
      </c>
      <c r="V354" s="720">
        <f>+S354</f>
        <v>37838.239999999998</v>
      </c>
      <c r="W354" s="454" t="s">
        <v>4236</v>
      </c>
      <c r="X354" s="455"/>
      <c r="Y354" s="428"/>
      <c r="Z354" s="456"/>
      <c r="AA354" s="402">
        <f>N354+O354+P354</f>
        <v>3315.27</v>
      </c>
      <c r="AB354" s="402">
        <f>J354-AA354</f>
        <v>38484.730000000003</v>
      </c>
      <c r="AC354" s="449">
        <v>33326.910000000003</v>
      </c>
      <c r="AD354" s="449">
        <f>+AB354-AC354</f>
        <v>5157.82</v>
      </c>
      <c r="AE354" s="470">
        <v>0.15</v>
      </c>
      <c r="AF354" s="402">
        <f>AD354*15%</f>
        <v>773.67299999999989</v>
      </c>
      <c r="AG354" s="449"/>
      <c r="AH354" s="402">
        <f>AF354+AG354</f>
        <v>773.67299999999989</v>
      </c>
      <c r="AI354" s="457"/>
      <c r="AK354" s="1000">
        <f>+J354*30%</f>
        <v>12540</v>
      </c>
    </row>
    <row r="355" spans="1:41" x14ac:dyDescent="0.25">
      <c r="A355" s="443">
        <v>294</v>
      </c>
      <c r="B355" s="443" t="s">
        <v>4756</v>
      </c>
      <c r="C355" s="443" t="s">
        <v>3763</v>
      </c>
      <c r="D355" s="784"/>
      <c r="E355" s="446"/>
      <c r="F355" s="609"/>
      <c r="G355" s="428" t="s">
        <v>4757</v>
      </c>
      <c r="H355" s="447" t="s">
        <v>1941</v>
      </c>
      <c r="I355" s="428" t="s">
        <v>4755</v>
      </c>
      <c r="J355" s="449">
        <v>35000</v>
      </c>
      <c r="K355" s="449">
        <f>J355/100*7.09</f>
        <v>2481.5</v>
      </c>
      <c r="L355" s="449">
        <v>38000</v>
      </c>
      <c r="M355" s="449"/>
      <c r="N355" s="402"/>
      <c r="O355" s="450">
        <f>+J355/100*3.04</f>
        <v>1064</v>
      </c>
      <c r="P355" s="450">
        <f>+J355/100*2.87</f>
        <v>1004.5</v>
      </c>
      <c r="Q355" s="449"/>
      <c r="R355" s="451"/>
      <c r="S355" s="451">
        <f>N355+O355+P355+Q355</f>
        <v>2068.5</v>
      </c>
      <c r="T355" s="449">
        <f>J355-S355</f>
        <v>32931.5</v>
      </c>
      <c r="U355" s="452">
        <v>100010330028774</v>
      </c>
      <c r="V355" s="461"/>
      <c r="W355" s="484">
        <f>+T355</f>
        <v>32931.5</v>
      </c>
      <c r="X355" s="518"/>
      <c r="Y355" s="6"/>
      <c r="Z355" s="6"/>
      <c r="AA355" s="6"/>
      <c r="AB355" s="6"/>
      <c r="AC355" s="6"/>
      <c r="AD355" s="6"/>
      <c r="AE355" s="6"/>
      <c r="AF355" s="6"/>
      <c r="AG355" s="6"/>
      <c r="AH355" s="6"/>
      <c r="AK355" s="992">
        <f>+J355*60%</f>
        <v>21000</v>
      </c>
      <c r="AL355" s="6"/>
      <c r="AM355" s="6"/>
      <c r="AN355" s="6"/>
      <c r="AO355" s="6"/>
    </row>
    <row r="356" spans="1:41" ht="15" customHeight="1" x14ac:dyDescent="0.25">
      <c r="A356" s="444">
        <v>295</v>
      </c>
      <c r="B356" s="444" t="s">
        <v>1908</v>
      </c>
      <c r="C356" s="444" t="s">
        <v>3763</v>
      </c>
      <c r="D356" s="445">
        <v>29516</v>
      </c>
      <c r="E356" s="446">
        <v>41897</v>
      </c>
      <c r="F356" s="443">
        <f>DATEDIF(D356,E356,"Y")</f>
        <v>33</v>
      </c>
      <c r="G356" s="429" t="s">
        <v>1909</v>
      </c>
      <c r="H356" s="447" t="s">
        <v>1777</v>
      </c>
      <c r="I356" s="429" t="s">
        <v>4930</v>
      </c>
      <c r="J356" s="449">
        <v>22000</v>
      </c>
      <c r="K356" s="449">
        <f>J356/100*7.09</f>
        <v>1559.8</v>
      </c>
      <c r="L356" s="449">
        <f>J356</f>
        <v>22000</v>
      </c>
      <c r="M356" s="402"/>
      <c r="N356" s="450">
        <f>J356/100*3.04</f>
        <v>668.8</v>
      </c>
      <c r="O356" s="450">
        <f>J356/100*2.87</f>
        <v>631.4</v>
      </c>
      <c r="P356" s="450"/>
      <c r="Q356" s="449"/>
      <c r="R356" s="451">
        <f>M356+N356+O356+P356</f>
        <v>1300.1999999999998</v>
      </c>
      <c r="S356" s="449">
        <f>J356-R356</f>
        <v>20699.8</v>
      </c>
      <c r="T356" s="452">
        <v>100010330028774</v>
      </c>
      <c r="U356" s="478" t="s">
        <v>3151</v>
      </c>
      <c r="V356" s="720">
        <f>+S356</f>
        <v>20699.8</v>
      </c>
      <c r="W356" s="454" t="s">
        <v>4138</v>
      </c>
      <c r="X356" s="455"/>
      <c r="Y356" s="428">
        <v>0</v>
      </c>
      <c r="Z356" s="456">
        <v>0</v>
      </c>
      <c r="AA356" s="402">
        <f>N356+O356+P356</f>
        <v>1300.1999999999998</v>
      </c>
      <c r="AB356" s="402">
        <f>J356-AA356</f>
        <v>20699.8</v>
      </c>
      <c r="AC356" s="449"/>
      <c r="AD356" s="428"/>
      <c r="AE356" s="428"/>
      <c r="AF356" s="402">
        <f>AD356*15%</f>
        <v>0</v>
      </c>
      <c r="AG356" s="449"/>
      <c r="AH356" s="402">
        <f>AF356+AG356</f>
        <v>0</v>
      </c>
      <c r="AI356" s="457">
        <f>AH356-M356</f>
        <v>0</v>
      </c>
      <c r="AK356" s="992">
        <f>+J356*60%</f>
        <v>13200</v>
      </c>
    </row>
    <row r="357" spans="1:41" ht="15" customHeight="1" x14ac:dyDescent="0.25">
      <c r="A357" s="444">
        <v>296</v>
      </c>
      <c r="B357" s="444" t="s">
        <v>1898</v>
      </c>
      <c r="C357" s="444" t="s">
        <v>3764</v>
      </c>
      <c r="D357" s="445">
        <v>28787</v>
      </c>
      <c r="E357" s="446">
        <v>41897</v>
      </c>
      <c r="F357" s="443">
        <f>DATEDIF(D357,E357,"Y")</f>
        <v>35</v>
      </c>
      <c r="G357" s="429" t="s">
        <v>1899</v>
      </c>
      <c r="H357" s="447" t="s">
        <v>1777</v>
      </c>
      <c r="I357" s="429" t="s">
        <v>4889</v>
      </c>
      <c r="J357" s="449">
        <v>16500</v>
      </c>
      <c r="K357" s="449">
        <f>J357/100*7.09</f>
        <v>1169.8499999999999</v>
      </c>
      <c r="L357" s="449">
        <f>J357</f>
        <v>16500</v>
      </c>
      <c r="M357" s="402"/>
      <c r="N357" s="450">
        <f>J357/100*3.04</f>
        <v>501.6</v>
      </c>
      <c r="O357" s="450">
        <f>J357/100*2.87</f>
        <v>473.55</v>
      </c>
      <c r="P357" s="450"/>
      <c r="Q357" s="449"/>
      <c r="R357" s="451">
        <f>M357+N357+O357+P357+Q357</f>
        <v>975.15000000000009</v>
      </c>
      <c r="S357" s="449">
        <f>J357-R357</f>
        <v>15524.85</v>
      </c>
      <c r="T357" s="452">
        <v>100010330028774</v>
      </c>
      <c r="U357" s="478" t="s">
        <v>3146</v>
      </c>
      <c r="V357" s="720">
        <f>+S357</f>
        <v>15524.85</v>
      </c>
      <c r="W357" s="454" t="s">
        <v>4110</v>
      </c>
      <c r="X357" s="455"/>
      <c r="Y357" s="428">
        <v>0</v>
      </c>
      <c r="Z357" s="456">
        <v>0</v>
      </c>
      <c r="AA357" s="402">
        <f>N357+O357+P357</f>
        <v>975.15000000000009</v>
      </c>
      <c r="AB357" s="402">
        <f>J357-AA357</f>
        <v>15524.85</v>
      </c>
      <c r="AC357" s="449"/>
      <c r="AD357" s="428"/>
      <c r="AE357" s="428"/>
      <c r="AF357" s="402">
        <f>AD357*15%</f>
        <v>0</v>
      </c>
      <c r="AG357" s="449"/>
      <c r="AH357" s="402">
        <f>AF357+AG357</f>
        <v>0</v>
      </c>
      <c r="AI357" s="457">
        <f>AH357-M357</f>
        <v>0</v>
      </c>
      <c r="AK357" s="990">
        <f>+J357*80%</f>
        <v>13200</v>
      </c>
    </row>
    <row r="358" spans="1:41" ht="15" customHeight="1" x14ac:dyDescent="0.25">
      <c r="A358" s="1712" t="s">
        <v>3656</v>
      </c>
      <c r="B358" s="1713"/>
      <c r="C358" s="1713"/>
      <c r="D358" s="1713"/>
      <c r="E358" s="1713"/>
      <c r="F358" s="1713"/>
      <c r="G358" s="1713"/>
      <c r="H358" s="1713"/>
      <c r="I358" s="1714"/>
      <c r="J358" s="407">
        <f>SUM(J353:J357)</f>
        <v>164800</v>
      </c>
      <c r="K358" s="407">
        <v>0</v>
      </c>
      <c r="L358" s="407">
        <v>0</v>
      </c>
      <c r="M358" s="405">
        <f>SUM(M292:M347)</f>
        <v>71235.390000000043</v>
      </c>
      <c r="N358" s="407">
        <f>SUM(N292:N345)</f>
        <v>74578.550000000047</v>
      </c>
      <c r="O358" s="407">
        <f>SUM(O292:O345)</f>
        <v>71110.839999999982</v>
      </c>
      <c r="P358" s="407">
        <f>SUM(P298:P345)</f>
        <v>10891.92</v>
      </c>
      <c r="Q358" s="407">
        <f>SUM(Q292:Q345)</f>
        <v>0</v>
      </c>
      <c r="R358" s="407">
        <f>SUM(R292:R345)</f>
        <v>215413.83000000013</v>
      </c>
      <c r="S358" s="407">
        <f>SUM(S292:S345)</f>
        <v>2122189.0399999991</v>
      </c>
      <c r="T358" s="452"/>
      <c r="U358" s="461"/>
      <c r="V358" s="720"/>
      <c r="W358" s="463"/>
      <c r="X358" s="455"/>
      <c r="Y358" s="428"/>
      <c r="Z358" s="456"/>
      <c r="AA358" s="402"/>
      <c r="AB358" s="402"/>
      <c r="AC358" s="449"/>
      <c r="AD358" s="449"/>
      <c r="AE358" s="470"/>
      <c r="AF358" s="402"/>
      <c r="AG358" s="449"/>
      <c r="AH358" s="402"/>
      <c r="AI358" s="457">
        <f>AH369-M369</f>
        <v>0</v>
      </c>
      <c r="AK358" s="1003">
        <f>SUM(AK353:AK357)</f>
        <v>74790</v>
      </c>
    </row>
    <row r="359" spans="1:41" ht="15" customHeight="1" x14ac:dyDescent="0.25">
      <c r="A359" s="1715" t="s">
        <v>3673</v>
      </c>
      <c r="B359" s="1716"/>
      <c r="C359" s="1716"/>
      <c r="D359" s="1716"/>
      <c r="E359" s="1716"/>
      <c r="F359" s="1716"/>
      <c r="G359" s="1716"/>
      <c r="H359" s="1716"/>
      <c r="I359" s="1717"/>
      <c r="J359" s="407"/>
      <c r="K359" s="449"/>
      <c r="L359" s="449"/>
      <c r="M359" s="405"/>
      <c r="N359" s="565"/>
      <c r="O359" s="565"/>
      <c r="P359" s="565"/>
      <c r="Q359" s="407"/>
      <c r="R359" s="566"/>
      <c r="S359" s="407"/>
      <c r="T359" s="452"/>
      <c r="U359" s="461"/>
      <c r="V359" s="720"/>
      <c r="W359" s="463"/>
      <c r="X359" s="455"/>
      <c r="Y359" s="428"/>
      <c r="Z359" s="456"/>
      <c r="AA359" s="402"/>
      <c r="AB359" s="402"/>
      <c r="AC359" s="449"/>
      <c r="AD359" s="449"/>
      <c r="AE359" s="470"/>
      <c r="AF359" s="402"/>
      <c r="AG359" s="449"/>
      <c r="AH359" s="402"/>
      <c r="AI359" s="457"/>
    </row>
    <row r="360" spans="1:41" ht="15" customHeight="1" x14ac:dyDescent="0.25">
      <c r="A360" s="443">
        <v>297</v>
      </c>
      <c r="B360" s="443" t="s">
        <v>1989</v>
      </c>
      <c r="C360" s="443" t="s">
        <v>3764</v>
      </c>
      <c r="D360" s="446">
        <v>28189</v>
      </c>
      <c r="E360" s="446">
        <v>41897</v>
      </c>
      <c r="F360" s="443">
        <f>DATEDIF(D360,E360,"Y")</f>
        <v>37</v>
      </c>
      <c r="G360" s="428" t="s">
        <v>1990</v>
      </c>
      <c r="H360" s="447" t="s">
        <v>1941</v>
      </c>
      <c r="I360" s="428" t="s">
        <v>1991</v>
      </c>
      <c r="J360" s="449">
        <v>66000</v>
      </c>
      <c r="K360" s="449">
        <f t="shared" ref="K360:K365" si="162">J360/100*7.09</f>
        <v>4679.3999999999996</v>
      </c>
      <c r="L360" s="449">
        <v>34580</v>
      </c>
      <c r="M360" s="402">
        <v>4921.3100000000004</v>
      </c>
      <c r="N360" s="450">
        <f>J360/100*3.04</f>
        <v>2006.4</v>
      </c>
      <c r="O360" s="450">
        <f>J360/100*2.87</f>
        <v>1894.2</v>
      </c>
      <c r="P360" s="450"/>
      <c r="Q360" s="449"/>
      <c r="R360" s="451">
        <f>M360+N360+O360+P360</f>
        <v>8821.9100000000017</v>
      </c>
      <c r="S360" s="449">
        <f>J360-R360</f>
        <v>57178.09</v>
      </c>
      <c r="T360" s="452">
        <v>100010330028774</v>
      </c>
      <c r="U360" s="501" t="s">
        <v>3190</v>
      </c>
      <c r="V360" s="720">
        <f>+S360</f>
        <v>57178.09</v>
      </c>
      <c r="W360" s="463" t="s">
        <v>4122</v>
      </c>
      <c r="X360" s="455"/>
      <c r="Y360" s="428">
        <v>0</v>
      </c>
      <c r="Z360" s="456">
        <v>0</v>
      </c>
      <c r="AA360" s="402">
        <f>N360+O360+P360</f>
        <v>3900.6000000000004</v>
      </c>
      <c r="AB360" s="402">
        <f>J360-AA360</f>
        <v>62099.4</v>
      </c>
      <c r="AC360" s="449">
        <v>49990.33</v>
      </c>
      <c r="AD360" s="449">
        <f>+AB360-AC360</f>
        <v>12109.07</v>
      </c>
      <c r="AE360" s="462">
        <v>0.2</v>
      </c>
      <c r="AF360" s="402">
        <f>AD360*20%</f>
        <v>2421.8139999999999</v>
      </c>
      <c r="AG360" s="449">
        <v>2499.5</v>
      </c>
      <c r="AH360" s="402">
        <f>AF360+AG360</f>
        <v>4921.3140000000003</v>
      </c>
      <c r="AI360" s="457" t="e">
        <f>#REF!-#REF!</f>
        <v>#REF!</v>
      </c>
      <c r="AK360" s="990">
        <f>+J360*30%</f>
        <v>19800</v>
      </c>
    </row>
    <row r="361" spans="1:41" ht="15" customHeight="1" x14ac:dyDescent="0.25">
      <c r="A361" s="443">
        <v>298</v>
      </c>
      <c r="B361" s="443" t="s">
        <v>1992</v>
      </c>
      <c r="C361" s="443" t="s">
        <v>3763</v>
      </c>
      <c r="D361" s="446">
        <v>29495</v>
      </c>
      <c r="E361" s="446">
        <v>41897</v>
      </c>
      <c r="F361" s="443">
        <f>DATEDIF(D361,E361,"Y")</f>
        <v>33</v>
      </c>
      <c r="G361" s="428" t="s">
        <v>1993</v>
      </c>
      <c r="H361" s="447" t="s">
        <v>1941</v>
      </c>
      <c r="I361" s="428" t="s">
        <v>1994</v>
      </c>
      <c r="J361" s="449">
        <v>33000</v>
      </c>
      <c r="K361" s="449">
        <f t="shared" si="162"/>
        <v>2339.6999999999998</v>
      </c>
      <c r="L361" s="449">
        <f>J361</f>
        <v>33000</v>
      </c>
      <c r="M361" s="402"/>
      <c r="N361" s="450">
        <f>J361/100*3.04</f>
        <v>1003.2</v>
      </c>
      <c r="O361" s="450">
        <f>J361/100*2.87</f>
        <v>947.1</v>
      </c>
      <c r="P361" s="450"/>
      <c r="Q361" s="449"/>
      <c r="R361" s="451">
        <f>M361+N361+O361+P361</f>
        <v>1950.3000000000002</v>
      </c>
      <c r="S361" s="449">
        <f>J361-R361</f>
        <v>31049.7</v>
      </c>
      <c r="T361" s="452">
        <v>100010330028774</v>
      </c>
      <c r="U361" s="461" t="s">
        <v>3191</v>
      </c>
      <c r="V361" s="720">
        <f>+S361</f>
        <v>31049.7</v>
      </c>
      <c r="W361" s="463" t="s">
        <v>4153</v>
      </c>
      <c r="X361" s="455"/>
      <c r="Y361" s="428">
        <v>0</v>
      </c>
      <c r="Z361" s="456">
        <v>0</v>
      </c>
      <c r="AA361" s="402">
        <f>N361+O361+P361</f>
        <v>1950.3000000000002</v>
      </c>
      <c r="AB361" s="402">
        <f>J361-AA361</f>
        <v>31049.7</v>
      </c>
      <c r="AC361" s="449"/>
      <c r="AD361" s="428"/>
      <c r="AE361" s="428"/>
      <c r="AF361" s="402">
        <f>AD361*15%</f>
        <v>0</v>
      </c>
      <c r="AG361" s="449"/>
      <c r="AH361" s="402">
        <f>AF361+AG361</f>
        <v>0</v>
      </c>
      <c r="AI361" s="457">
        <f>AH368-M368</f>
        <v>0.29600000000027649</v>
      </c>
      <c r="AK361" s="990">
        <f>+J361*60%</f>
        <v>19800</v>
      </c>
    </row>
    <row r="362" spans="1:41" ht="15" customHeight="1" x14ac:dyDescent="0.25">
      <c r="A362" s="443">
        <v>299</v>
      </c>
      <c r="B362" s="443" t="s">
        <v>1995</v>
      </c>
      <c r="C362" s="443" t="s">
        <v>3763</v>
      </c>
      <c r="D362" s="446">
        <v>24932</v>
      </c>
      <c r="E362" s="446">
        <v>41897</v>
      </c>
      <c r="F362" s="443">
        <f>DATEDIF(D362,E362,"Y")</f>
        <v>46</v>
      </c>
      <c r="G362" s="428" t="s">
        <v>4334</v>
      </c>
      <c r="H362" s="447" t="s">
        <v>1941</v>
      </c>
      <c r="I362" s="428" t="s">
        <v>1994</v>
      </c>
      <c r="J362" s="449">
        <v>33000</v>
      </c>
      <c r="K362" s="449">
        <f t="shared" si="162"/>
        <v>2339.6999999999998</v>
      </c>
      <c r="L362" s="449">
        <f>J362</f>
        <v>33000</v>
      </c>
      <c r="M362" s="402"/>
      <c r="N362" s="450">
        <f>J362/100*3.04</f>
        <v>1003.2</v>
      </c>
      <c r="O362" s="450">
        <f>J362/100*2.87</f>
        <v>947.1</v>
      </c>
      <c r="P362" s="450"/>
      <c r="Q362" s="449"/>
      <c r="R362" s="451">
        <f>M362+N362+O362+P362</f>
        <v>1950.3000000000002</v>
      </c>
      <c r="S362" s="449">
        <f>J362-R362</f>
        <v>31049.7</v>
      </c>
      <c r="T362" s="452">
        <v>100010330028774</v>
      </c>
      <c r="U362" s="474">
        <v>200010330616410</v>
      </c>
      <c r="V362" s="720">
        <f>+S362</f>
        <v>31049.7</v>
      </c>
      <c r="W362" s="463" t="s">
        <v>4123</v>
      </c>
      <c r="X362" s="455"/>
      <c r="Y362" s="428">
        <v>0</v>
      </c>
      <c r="Z362" s="456">
        <v>0</v>
      </c>
      <c r="AA362" s="402">
        <f>N362+O362+P362</f>
        <v>1950.3000000000002</v>
      </c>
      <c r="AB362" s="402">
        <f>J362-AA362</f>
        <v>31049.7</v>
      </c>
      <c r="AC362" s="449"/>
      <c r="AD362" s="428"/>
      <c r="AE362" s="428"/>
      <c r="AF362" s="402">
        <f>AD362*15%</f>
        <v>0</v>
      </c>
      <c r="AG362" s="449"/>
      <c r="AH362" s="402">
        <f>AF362+AG362</f>
        <v>0</v>
      </c>
      <c r="AI362" s="457">
        <f>AH369-M369</f>
        <v>0</v>
      </c>
      <c r="AK362" s="990">
        <f>+J362*60%</f>
        <v>19800</v>
      </c>
    </row>
    <row r="363" spans="1:41" ht="15" customHeight="1" x14ac:dyDescent="0.25">
      <c r="A363" s="443">
        <v>300</v>
      </c>
      <c r="B363" s="443" t="s">
        <v>4480</v>
      </c>
      <c r="C363" s="443" t="s">
        <v>3763</v>
      </c>
      <c r="D363" s="446"/>
      <c r="E363" s="446">
        <v>41897</v>
      </c>
      <c r="F363" s="443"/>
      <c r="G363" s="428" t="s">
        <v>4481</v>
      </c>
      <c r="H363" s="447" t="s">
        <v>1941</v>
      </c>
      <c r="I363" s="428" t="s">
        <v>4482</v>
      </c>
      <c r="J363" s="449">
        <v>26400</v>
      </c>
      <c r="K363" s="449">
        <f t="shared" si="162"/>
        <v>1871.76</v>
      </c>
      <c r="L363" s="449">
        <f>J363</f>
        <v>26400</v>
      </c>
      <c r="M363" s="402">
        <v>217.32</v>
      </c>
      <c r="N363" s="450">
        <f>J363/100*3.04</f>
        <v>802.56000000000006</v>
      </c>
      <c r="O363" s="450">
        <f>J363/100*2.87</f>
        <v>757.68000000000006</v>
      </c>
      <c r="P363" s="450"/>
      <c r="Q363" s="449"/>
      <c r="R363" s="451">
        <f>M363+N363+O363+P363</f>
        <v>1777.5600000000002</v>
      </c>
      <c r="S363" s="449">
        <f>J363-R363</f>
        <v>24622.44</v>
      </c>
      <c r="T363" s="452">
        <v>100010330028774</v>
      </c>
      <c r="U363" s="461">
        <v>200010330800378</v>
      </c>
      <c r="V363" s="493">
        <f>+S363</f>
        <v>24622.44</v>
      </c>
      <c r="W363" s="463" t="s">
        <v>4483</v>
      </c>
      <c r="X363" s="455"/>
      <c r="Y363" s="428">
        <v>0</v>
      </c>
      <c r="Z363" s="456">
        <v>0</v>
      </c>
      <c r="AA363" s="402">
        <f>N363+O363+P363</f>
        <v>1560.2400000000002</v>
      </c>
      <c r="AB363" s="402">
        <f>J363-AA363</f>
        <v>24839.759999999998</v>
      </c>
      <c r="AC363" s="449"/>
      <c r="AD363" s="428"/>
      <c r="AE363" s="428"/>
      <c r="AF363" s="402">
        <f>AD363*15%</f>
        <v>0</v>
      </c>
      <c r="AG363" s="449"/>
      <c r="AH363" s="402">
        <f>AF363+AG363</f>
        <v>0</v>
      </c>
      <c r="AI363" s="457">
        <f>AH379-M379</f>
        <v>0</v>
      </c>
      <c r="AK363" s="990">
        <f>+J363*60%</f>
        <v>15840</v>
      </c>
    </row>
    <row r="364" spans="1:41" ht="15" customHeight="1" x14ac:dyDescent="0.25">
      <c r="A364" s="443">
        <v>301</v>
      </c>
      <c r="B364" s="444" t="s">
        <v>1932</v>
      </c>
      <c r="C364" s="444" t="s">
        <v>3763</v>
      </c>
      <c r="D364" s="445">
        <v>32419</v>
      </c>
      <c r="E364" s="446">
        <v>41897</v>
      </c>
      <c r="F364" s="443">
        <f>DATEDIF(D364,E364,"Y")</f>
        <v>25</v>
      </c>
      <c r="G364" s="429" t="s">
        <v>1933</v>
      </c>
      <c r="H364" s="447" t="s">
        <v>1941</v>
      </c>
      <c r="I364" s="429" t="s">
        <v>4510</v>
      </c>
      <c r="J364" s="402">
        <v>22000</v>
      </c>
      <c r="K364" s="449">
        <f t="shared" si="162"/>
        <v>1559.8</v>
      </c>
      <c r="L364" s="449">
        <f>J364</f>
        <v>22000</v>
      </c>
      <c r="M364" s="402"/>
      <c r="N364" s="450">
        <f>J364/100*3.04</f>
        <v>668.8</v>
      </c>
      <c r="O364" s="450">
        <f>J364/100*2.87</f>
        <v>631.4</v>
      </c>
      <c r="P364" s="450"/>
      <c r="Q364" s="449"/>
      <c r="R364" s="451">
        <f>M364+N364+O364+P364</f>
        <v>1300.1999999999998</v>
      </c>
      <c r="S364" s="449">
        <f>J364-R364</f>
        <v>20699.8</v>
      </c>
      <c r="T364" s="452">
        <v>100010330028774</v>
      </c>
      <c r="U364" s="461" t="s">
        <v>3160</v>
      </c>
      <c r="V364" s="720">
        <f>+S364</f>
        <v>20699.8</v>
      </c>
      <c r="W364" s="454">
        <v>22300788514</v>
      </c>
      <c r="X364" s="455"/>
      <c r="Y364" s="428">
        <v>0</v>
      </c>
      <c r="Z364" s="456">
        <v>0</v>
      </c>
      <c r="AA364" s="402">
        <f>N364+O364+P364</f>
        <v>1300.1999999999998</v>
      </c>
      <c r="AB364" s="402">
        <f>J364-AA364</f>
        <v>20699.8</v>
      </c>
      <c r="AC364" s="449"/>
      <c r="AD364" s="449"/>
      <c r="AE364" s="428"/>
      <c r="AF364" s="402">
        <f>AD364*15%</f>
        <v>0</v>
      </c>
      <c r="AG364" s="449"/>
      <c r="AH364" s="402">
        <f>AF364+AG364</f>
        <v>0</v>
      </c>
      <c r="AI364" s="457">
        <f>AH17-M17</f>
        <v>-4.0000000003601599E-3</v>
      </c>
      <c r="AK364" s="990">
        <f>+J364*60%</f>
        <v>13200</v>
      </c>
    </row>
    <row r="365" spans="1:41" ht="15" customHeight="1" x14ac:dyDescent="0.25">
      <c r="A365" s="443">
        <v>302</v>
      </c>
      <c r="B365" s="443" t="s">
        <v>4523</v>
      </c>
      <c r="C365" s="443" t="s">
        <v>3764</v>
      </c>
      <c r="D365" s="446"/>
      <c r="E365" s="446"/>
      <c r="F365" s="443"/>
      <c r="G365" s="428" t="s">
        <v>4524</v>
      </c>
      <c r="H365" s="447" t="s">
        <v>1941</v>
      </c>
      <c r="I365" s="428" t="s">
        <v>4525</v>
      </c>
      <c r="J365" s="449">
        <v>11000</v>
      </c>
      <c r="K365" s="449">
        <f t="shared" si="162"/>
        <v>779.9</v>
      </c>
      <c r="L365" s="449">
        <f>J365</f>
        <v>11000</v>
      </c>
      <c r="M365" s="449"/>
      <c r="N365" s="402"/>
      <c r="O365" s="450">
        <f>J365/100*3.04</f>
        <v>334.4</v>
      </c>
      <c r="P365" s="450">
        <f>J365/100*2.87</f>
        <v>315.7</v>
      </c>
      <c r="Q365" s="450"/>
      <c r="R365" s="449"/>
      <c r="S365" s="451">
        <f>N365+O365+P365+Q365</f>
        <v>650.09999999999991</v>
      </c>
      <c r="T365" s="449">
        <f>J365-S365</f>
        <v>10349.9</v>
      </c>
      <c r="U365" s="452">
        <v>100010330028774</v>
      </c>
      <c r="V365" s="461"/>
      <c r="W365" s="484">
        <f>+T365</f>
        <v>10349.9</v>
      </c>
      <c r="X365" s="491" t="s">
        <v>4483</v>
      </c>
      <c r="Y365" s="455"/>
      <c r="Z365" s="428">
        <v>0</v>
      </c>
      <c r="AA365" s="456">
        <v>0</v>
      </c>
      <c r="AB365" s="402">
        <f>O365+P365+Q365</f>
        <v>650.09999999999991</v>
      </c>
      <c r="AC365" s="402">
        <f>J365-AB365</f>
        <v>10349.9</v>
      </c>
      <c r="AD365" s="449"/>
      <c r="AE365" s="428"/>
      <c r="AF365" s="428"/>
      <c r="AG365" s="402">
        <f>AE365*15%</f>
        <v>0</v>
      </c>
      <c r="AH365" s="449"/>
      <c r="AI365" s="402">
        <f>AG365+AH365</f>
        <v>0</v>
      </c>
      <c r="AJ365" s="457" t="e">
        <f>#REF!-#REF!</f>
        <v>#REF!</v>
      </c>
      <c r="AK365" s="990">
        <f>+J365*80%</f>
        <v>8800</v>
      </c>
    </row>
    <row r="366" spans="1:41" ht="15" customHeight="1" x14ac:dyDescent="0.25">
      <c r="A366" s="1712" t="s">
        <v>3656</v>
      </c>
      <c r="B366" s="1713"/>
      <c r="C366" s="1713"/>
      <c r="D366" s="1713"/>
      <c r="E366" s="1713"/>
      <c r="F366" s="1713"/>
      <c r="G366" s="1713"/>
      <c r="H366" s="1713"/>
      <c r="I366" s="1714"/>
      <c r="J366" s="407">
        <f>+J360+J361+J362+J363+J364+J365</f>
        <v>191400</v>
      </c>
      <c r="K366" s="449"/>
      <c r="L366" s="449">
        <v>0</v>
      </c>
      <c r="M366" s="405">
        <f>+M360+M363</f>
        <v>5138.63</v>
      </c>
      <c r="N366" s="407">
        <f t="shared" ref="N366:S366" si="163">SUM(N360:N362)</f>
        <v>4012.8</v>
      </c>
      <c r="O366" s="407">
        <f t="shared" si="163"/>
        <v>3788.4</v>
      </c>
      <c r="P366" s="565">
        <f t="shared" si="163"/>
        <v>0</v>
      </c>
      <c r="Q366" s="407">
        <f t="shared" si="163"/>
        <v>0</v>
      </c>
      <c r="R366" s="566">
        <f t="shared" si="163"/>
        <v>12722.510000000002</v>
      </c>
      <c r="S366" s="407">
        <f t="shared" si="163"/>
        <v>119277.48999999999</v>
      </c>
      <c r="T366" s="452"/>
      <c r="U366" s="474"/>
      <c r="V366" s="720"/>
      <c r="W366" s="463"/>
      <c r="X366" s="455"/>
      <c r="Y366" s="428"/>
      <c r="Z366" s="456"/>
      <c r="AA366" s="402"/>
      <c r="AB366" s="402"/>
      <c r="AC366" s="449"/>
      <c r="AD366" s="428"/>
      <c r="AE366" s="428"/>
      <c r="AF366" s="402"/>
      <c r="AG366" s="449"/>
      <c r="AH366" s="402"/>
      <c r="AI366" s="457" t="e">
        <f>#REF!-#REF!</f>
        <v>#REF!</v>
      </c>
      <c r="AK366" s="1002">
        <f>SUM(AK360:AK365)</f>
        <v>97240</v>
      </c>
    </row>
    <row r="367" spans="1:41" ht="15" customHeight="1" x14ac:dyDescent="0.25">
      <c r="A367" s="1715" t="s">
        <v>3674</v>
      </c>
      <c r="B367" s="1716"/>
      <c r="C367" s="1716"/>
      <c r="D367" s="1716"/>
      <c r="E367" s="1716"/>
      <c r="F367" s="1716"/>
      <c r="G367" s="1716"/>
      <c r="H367" s="1716"/>
      <c r="I367" s="1717"/>
      <c r="J367" s="407"/>
      <c r="K367" s="449"/>
      <c r="L367" s="449"/>
      <c r="M367" s="405"/>
      <c r="N367" s="565"/>
      <c r="O367" s="565"/>
      <c r="P367" s="565"/>
      <c r="Q367" s="407"/>
      <c r="R367" s="566"/>
      <c r="S367" s="407"/>
      <c r="T367" s="452"/>
      <c r="U367" s="474"/>
      <c r="V367" s="720"/>
      <c r="W367" s="463"/>
      <c r="X367" s="455"/>
      <c r="Y367" s="428"/>
      <c r="Z367" s="456"/>
      <c r="AA367" s="402"/>
      <c r="AB367" s="402"/>
      <c r="AC367" s="449"/>
      <c r="AD367" s="428"/>
      <c r="AE367" s="428"/>
      <c r="AF367" s="402"/>
      <c r="AG367" s="449"/>
      <c r="AH367" s="402"/>
      <c r="AI367" s="457"/>
    </row>
    <row r="368" spans="1:41" ht="15" customHeight="1" x14ac:dyDescent="0.25">
      <c r="A368" s="443">
        <v>303</v>
      </c>
      <c r="B368" s="443" t="s">
        <v>1996</v>
      </c>
      <c r="C368" s="443" t="s">
        <v>3763</v>
      </c>
      <c r="D368" s="446">
        <v>28891</v>
      </c>
      <c r="E368" s="446">
        <v>41897</v>
      </c>
      <c r="F368" s="443">
        <f t="shared" ref="F368:F380" si="164">DATEDIF(D368,E368,"Y")</f>
        <v>35</v>
      </c>
      <c r="G368" s="428" t="s">
        <v>1997</v>
      </c>
      <c r="H368" s="447" t="s">
        <v>1941</v>
      </c>
      <c r="I368" s="428" t="s">
        <v>3622</v>
      </c>
      <c r="J368" s="449">
        <v>66000</v>
      </c>
      <c r="K368" s="449">
        <f>J368/100*7.09</f>
        <v>4679.3999999999996</v>
      </c>
      <c r="L368" s="449">
        <v>34580</v>
      </c>
      <c r="M368" s="402">
        <v>4752.04</v>
      </c>
      <c r="N368" s="450">
        <f t="shared" ref="N368:N380" si="165">J368/100*3.04</f>
        <v>2006.4</v>
      </c>
      <c r="O368" s="450">
        <f t="shared" ref="O368:O380" si="166">J368/100*2.87</f>
        <v>1894.2</v>
      </c>
      <c r="P368" s="450">
        <v>844.89</v>
      </c>
      <c r="Q368" s="449"/>
      <c r="R368" s="451">
        <f>M368+N368+O368+P368</f>
        <v>9497.5300000000007</v>
      </c>
      <c r="S368" s="449">
        <f t="shared" ref="S368:S380" si="167">J368-R368</f>
        <v>56502.47</v>
      </c>
      <c r="T368" s="452">
        <v>100010330028774</v>
      </c>
      <c r="U368" s="474">
        <v>200010330646448</v>
      </c>
      <c r="V368" s="720">
        <f t="shared" ref="V368:V382" si="168">+S368</f>
        <v>56502.47</v>
      </c>
      <c r="W368" s="463" t="s">
        <v>4196</v>
      </c>
      <c r="X368" s="455"/>
      <c r="Y368" s="428">
        <v>0</v>
      </c>
      <c r="Z368" s="456">
        <v>0</v>
      </c>
      <c r="AA368" s="402">
        <f>N368+O368+P368</f>
        <v>4745.4900000000007</v>
      </c>
      <c r="AB368" s="402">
        <f>J368-AA368</f>
        <v>61254.51</v>
      </c>
      <c r="AC368" s="449">
        <v>49990.33</v>
      </c>
      <c r="AD368" s="449">
        <f>AB368-AC368</f>
        <v>11264.18</v>
      </c>
      <c r="AE368" s="462">
        <v>0.2</v>
      </c>
      <c r="AF368" s="402">
        <f>AD368*20%</f>
        <v>2252.8360000000002</v>
      </c>
      <c r="AG368" s="449">
        <v>2499.5</v>
      </c>
      <c r="AH368" s="402">
        <f t="shared" ref="AH368:AH379" si="169">AF368+AG368</f>
        <v>4752.3360000000002</v>
      </c>
      <c r="AI368" s="457">
        <f>AH370-M370</f>
        <v>-4.0000000003601599E-3</v>
      </c>
      <c r="AK368" s="990">
        <f>+J368*30%</f>
        <v>19800</v>
      </c>
    </row>
    <row r="369" spans="1:41" ht="15" customHeight="1" x14ac:dyDescent="0.25">
      <c r="A369" s="443">
        <v>304</v>
      </c>
      <c r="B369" s="443" t="s">
        <v>1998</v>
      </c>
      <c r="C369" s="443" t="s">
        <v>3763</v>
      </c>
      <c r="D369" s="446">
        <v>30577</v>
      </c>
      <c r="E369" s="446">
        <v>41897</v>
      </c>
      <c r="F369" s="443">
        <f t="shared" si="164"/>
        <v>30</v>
      </c>
      <c r="G369" s="428" t="s">
        <v>1999</v>
      </c>
      <c r="H369" s="447" t="s">
        <v>1941</v>
      </c>
      <c r="I369" s="428" t="s">
        <v>4455</v>
      </c>
      <c r="J369" s="449">
        <f>28875*1.1</f>
        <v>31762.500000000004</v>
      </c>
      <c r="K369" s="449">
        <f>J369/100*7.09</f>
        <v>2251.9612500000003</v>
      </c>
      <c r="L369" s="449">
        <f>J369</f>
        <v>31762.500000000004</v>
      </c>
      <c r="M369" s="402"/>
      <c r="N369" s="450">
        <f t="shared" si="165"/>
        <v>965.58000000000015</v>
      </c>
      <c r="O369" s="450">
        <f t="shared" si="166"/>
        <v>911.58375000000024</v>
      </c>
      <c r="P369" s="450"/>
      <c r="Q369" s="449"/>
      <c r="R369" s="451">
        <f>M369+N369+O369+P369</f>
        <v>1877.1637500000004</v>
      </c>
      <c r="S369" s="449">
        <f t="shared" si="167"/>
        <v>29885.336250000004</v>
      </c>
      <c r="T369" s="452">
        <v>100010330028774</v>
      </c>
      <c r="U369" s="523" t="s">
        <v>3192</v>
      </c>
      <c r="V369" s="720">
        <f t="shared" si="168"/>
        <v>29885.336250000004</v>
      </c>
      <c r="W369" s="463">
        <v>22300042797</v>
      </c>
      <c r="X369" s="455"/>
      <c r="Y369" s="428">
        <v>0</v>
      </c>
      <c r="Z369" s="456">
        <v>0</v>
      </c>
      <c r="AA369" s="402">
        <f>N369+O369+P369</f>
        <v>1877.1637500000004</v>
      </c>
      <c r="AB369" s="402">
        <f>J369-AA369</f>
        <v>29885.336250000004</v>
      </c>
      <c r="AC369" s="449"/>
      <c r="AD369" s="428"/>
      <c r="AE369" s="428"/>
      <c r="AF369" s="402">
        <f t="shared" ref="AF369:AF379" si="170">AD369*15%</f>
        <v>0</v>
      </c>
      <c r="AG369" s="449"/>
      <c r="AH369" s="402">
        <f t="shared" si="169"/>
        <v>0</v>
      </c>
      <c r="AI369" s="457" t="e">
        <f>#REF!-#REF!</f>
        <v>#REF!</v>
      </c>
      <c r="AK369" s="990">
        <f>+J369*60%</f>
        <v>19057.5</v>
      </c>
    </row>
    <row r="370" spans="1:41" ht="15" customHeight="1" x14ac:dyDescent="0.25">
      <c r="A370" s="443">
        <v>305</v>
      </c>
      <c r="B370" s="444" t="s">
        <v>2002</v>
      </c>
      <c r="C370" s="444" t="s">
        <v>3763</v>
      </c>
      <c r="D370" s="445">
        <v>27317</v>
      </c>
      <c r="E370" s="446">
        <v>41897</v>
      </c>
      <c r="F370" s="443">
        <f t="shared" si="164"/>
        <v>39</v>
      </c>
      <c r="G370" s="429" t="s">
        <v>2003</v>
      </c>
      <c r="H370" s="447" t="s">
        <v>1941</v>
      </c>
      <c r="I370" s="429" t="s">
        <v>2004</v>
      </c>
      <c r="J370" s="402">
        <v>49500</v>
      </c>
      <c r="K370" s="449">
        <f t="shared" ref="K370:K444" si="171">J370/100*7.09</f>
        <v>3509.5499999999997</v>
      </c>
      <c r="L370" s="449">
        <v>34580</v>
      </c>
      <c r="M370" s="402">
        <v>1987.15</v>
      </c>
      <c r="N370" s="450">
        <f t="shared" si="165"/>
        <v>1504.8</v>
      </c>
      <c r="O370" s="450">
        <f t="shared" si="166"/>
        <v>1420.65</v>
      </c>
      <c r="P370" s="450"/>
      <c r="Q370" s="449"/>
      <c r="R370" s="451">
        <f>M370+N370+O370+P370</f>
        <v>4912.6000000000004</v>
      </c>
      <c r="S370" s="449">
        <f t="shared" si="167"/>
        <v>44587.4</v>
      </c>
      <c r="T370" s="452">
        <v>100010330028774</v>
      </c>
      <c r="U370" s="490" t="s">
        <v>3194</v>
      </c>
      <c r="V370" s="720">
        <f t="shared" si="168"/>
        <v>44587.4</v>
      </c>
      <c r="W370" s="454" t="s">
        <v>4043</v>
      </c>
      <c r="X370" s="455"/>
      <c r="Y370" s="428">
        <v>0</v>
      </c>
      <c r="Z370" s="456">
        <v>0</v>
      </c>
      <c r="AA370" s="402">
        <f>N370+O370+P370</f>
        <v>2925.45</v>
      </c>
      <c r="AB370" s="402">
        <f>J370-AA370</f>
        <v>46574.55</v>
      </c>
      <c r="AC370" s="449">
        <v>33326.910000000003</v>
      </c>
      <c r="AD370" s="449">
        <f>+AB370-AC370</f>
        <v>13247.64</v>
      </c>
      <c r="AE370" s="470">
        <v>0.15</v>
      </c>
      <c r="AF370" s="402">
        <f t="shared" si="170"/>
        <v>1987.1459999999997</v>
      </c>
      <c r="AG370" s="449"/>
      <c r="AH370" s="402">
        <f t="shared" si="169"/>
        <v>1987.1459999999997</v>
      </c>
      <c r="AI370" s="457">
        <f>AH372-M372</f>
        <v>-3.5000000001446097E-3</v>
      </c>
      <c r="AK370" s="990">
        <f>+J370*30%</f>
        <v>14850</v>
      </c>
    </row>
    <row r="371" spans="1:41" ht="15" customHeight="1" x14ac:dyDescent="0.25">
      <c r="A371" s="443">
        <v>306</v>
      </c>
      <c r="B371" s="443" t="s">
        <v>3637</v>
      </c>
      <c r="C371" s="443" t="s">
        <v>3763</v>
      </c>
      <c r="D371" s="446">
        <v>28503</v>
      </c>
      <c r="E371" s="446">
        <v>41897</v>
      </c>
      <c r="F371" s="443">
        <f t="shared" si="164"/>
        <v>36</v>
      </c>
      <c r="G371" s="428" t="s">
        <v>3638</v>
      </c>
      <c r="H371" s="447" t="s">
        <v>1941</v>
      </c>
      <c r="I371" s="428" t="s">
        <v>2007</v>
      </c>
      <c r="J371" s="402">
        <v>41800</v>
      </c>
      <c r="K371" s="449">
        <f t="shared" si="171"/>
        <v>2963.62</v>
      </c>
      <c r="L371" s="449">
        <v>34580</v>
      </c>
      <c r="M371" s="402">
        <v>900.41</v>
      </c>
      <c r="N371" s="450">
        <f t="shared" si="165"/>
        <v>1270.72</v>
      </c>
      <c r="O371" s="450">
        <f t="shared" si="166"/>
        <v>1199.6600000000001</v>
      </c>
      <c r="P371" s="450"/>
      <c r="Q371" s="449"/>
      <c r="R371" s="451">
        <f>M371+N371+O371+P371+Q371</f>
        <v>3370.79</v>
      </c>
      <c r="S371" s="449">
        <f t="shared" si="167"/>
        <v>38429.21</v>
      </c>
      <c r="T371" s="452">
        <v>100010330028774</v>
      </c>
      <c r="U371" s="593" t="s">
        <v>4234</v>
      </c>
      <c r="V371" s="720">
        <f t="shared" si="168"/>
        <v>38429.21</v>
      </c>
      <c r="W371" s="593" t="s">
        <v>4235</v>
      </c>
      <c r="X371" s="455"/>
      <c r="Y371" s="428"/>
      <c r="Z371" s="456"/>
      <c r="AA371" s="402"/>
      <c r="AB371" s="402"/>
      <c r="AC371" s="449"/>
      <c r="AD371" s="449"/>
      <c r="AE371" s="470"/>
      <c r="AF371" s="402"/>
      <c r="AG371" s="449"/>
      <c r="AH371" s="402"/>
      <c r="AI371" s="457"/>
      <c r="AK371" s="990">
        <f>+J371*30%</f>
        <v>12540</v>
      </c>
    </row>
    <row r="372" spans="1:41" ht="15" customHeight="1" x14ac:dyDescent="0.25">
      <c r="A372" s="443">
        <v>307</v>
      </c>
      <c r="B372" s="444" t="s">
        <v>2008</v>
      </c>
      <c r="C372" s="444" t="s">
        <v>3763</v>
      </c>
      <c r="D372" s="445">
        <v>27360</v>
      </c>
      <c r="E372" s="446">
        <v>41897</v>
      </c>
      <c r="F372" s="443">
        <f t="shared" si="164"/>
        <v>39</v>
      </c>
      <c r="G372" s="429" t="s">
        <v>2009</v>
      </c>
      <c r="H372" s="447" t="s">
        <v>1941</v>
      </c>
      <c r="I372" s="429" t="s">
        <v>2007</v>
      </c>
      <c r="J372" s="402">
        <f>38000*1.1</f>
        <v>41800</v>
      </c>
      <c r="K372" s="449">
        <f t="shared" si="171"/>
        <v>2963.62</v>
      </c>
      <c r="L372" s="449">
        <v>34580</v>
      </c>
      <c r="M372" s="402">
        <v>900.41</v>
      </c>
      <c r="N372" s="450">
        <f t="shared" si="165"/>
        <v>1270.72</v>
      </c>
      <c r="O372" s="450">
        <f t="shared" si="166"/>
        <v>1199.6600000000001</v>
      </c>
      <c r="P372" s="450"/>
      <c r="Q372" s="449"/>
      <c r="R372" s="451">
        <f t="shared" ref="R372:R380" si="172">M372+N372+O372+P372</f>
        <v>3370.79</v>
      </c>
      <c r="S372" s="449">
        <f t="shared" si="167"/>
        <v>38429.21</v>
      </c>
      <c r="T372" s="452">
        <v>100010330028774</v>
      </c>
      <c r="U372" s="495" t="s">
        <v>3196</v>
      </c>
      <c r="V372" s="720">
        <f t="shared" si="168"/>
        <v>38429.21</v>
      </c>
      <c r="W372" s="454" t="s">
        <v>4041</v>
      </c>
      <c r="X372" s="455"/>
      <c r="Y372" s="428">
        <v>0</v>
      </c>
      <c r="Z372" s="456">
        <v>0</v>
      </c>
      <c r="AA372" s="402">
        <f>N372+O372+P372</f>
        <v>2470.38</v>
      </c>
      <c r="AB372" s="402">
        <f>J372-AA372</f>
        <v>39329.620000000003</v>
      </c>
      <c r="AC372" s="449">
        <v>33326.910000000003</v>
      </c>
      <c r="AD372" s="449">
        <f>+AB372-AC372</f>
        <v>6002.7099999999991</v>
      </c>
      <c r="AE372" s="470">
        <v>0.15</v>
      </c>
      <c r="AF372" s="402">
        <f t="shared" si="170"/>
        <v>900.40649999999982</v>
      </c>
      <c r="AG372" s="449"/>
      <c r="AH372" s="402">
        <f t="shared" si="169"/>
        <v>900.40649999999982</v>
      </c>
      <c r="AI372" s="457" t="e">
        <f>#REF!-#REF!</f>
        <v>#REF!</v>
      </c>
      <c r="AK372" s="990">
        <f>+J372*30%</f>
        <v>12540</v>
      </c>
    </row>
    <row r="373" spans="1:41" ht="15" customHeight="1" x14ac:dyDescent="0.25">
      <c r="A373" s="443">
        <v>308</v>
      </c>
      <c r="B373" s="444" t="s">
        <v>3623</v>
      </c>
      <c r="C373" s="444" t="s">
        <v>3763</v>
      </c>
      <c r="D373" s="445">
        <v>30578</v>
      </c>
      <c r="E373" s="446">
        <v>41897</v>
      </c>
      <c r="F373" s="443">
        <f t="shared" si="164"/>
        <v>30</v>
      </c>
      <c r="G373" s="429" t="s">
        <v>3624</v>
      </c>
      <c r="H373" s="447" t="s">
        <v>1941</v>
      </c>
      <c r="I373" s="429" t="s">
        <v>2007</v>
      </c>
      <c r="J373" s="402">
        <v>41800</v>
      </c>
      <c r="K373" s="449">
        <f t="shared" si="171"/>
        <v>2963.62</v>
      </c>
      <c r="L373" s="449">
        <v>34580</v>
      </c>
      <c r="M373" s="402">
        <v>900.41</v>
      </c>
      <c r="N373" s="450">
        <f t="shared" si="165"/>
        <v>1270.72</v>
      </c>
      <c r="O373" s="450">
        <f t="shared" si="166"/>
        <v>1199.6600000000001</v>
      </c>
      <c r="P373" s="450"/>
      <c r="Q373" s="449"/>
      <c r="R373" s="451">
        <f t="shared" si="172"/>
        <v>3370.79</v>
      </c>
      <c r="S373" s="449">
        <f t="shared" si="167"/>
        <v>38429.21</v>
      </c>
      <c r="T373" s="452">
        <v>100010330028774</v>
      </c>
      <c r="U373" s="605" t="s">
        <v>4238</v>
      </c>
      <c r="V373" s="720">
        <f t="shared" si="168"/>
        <v>38429.21</v>
      </c>
      <c r="W373" s="454" t="s">
        <v>4237</v>
      </c>
      <c r="X373" s="455"/>
      <c r="Y373" s="428"/>
      <c r="Z373" s="456"/>
      <c r="AA373" s="402">
        <f>N373+O373+P373</f>
        <v>2470.38</v>
      </c>
      <c r="AB373" s="402">
        <f>J373-AA373</f>
        <v>39329.620000000003</v>
      </c>
      <c r="AC373" s="449">
        <v>33326.910000000003</v>
      </c>
      <c r="AD373" s="449">
        <v>6002.71</v>
      </c>
      <c r="AE373" s="470">
        <v>0.15</v>
      </c>
      <c r="AF373" s="402">
        <f>AD373*15%</f>
        <v>900.40649999999994</v>
      </c>
      <c r="AG373" s="449"/>
      <c r="AH373" s="402">
        <f>AF373+AG373</f>
        <v>900.40649999999994</v>
      </c>
      <c r="AI373" s="457"/>
      <c r="AK373" s="990">
        <f>+J373*30%</f>
        <v>12540</v>
      </c>
    </row>
    <row r="374" spans="1:41" ht="15" customHeight="1" x14ac:dyDescent="0.25">
      <c r="A374" s="443">
        <v>309</v>
      </c>
      <c r="B374" s="444" t="s">
        <v>2012</v>
      </c>
      <c r="C374" s="444" t="s">
        <v>3764</v>
      </c>
      <c r="D374" s="445">
        <v>33582</v>
      </c>
      <c r="E374" s="446">
        <v>41897</v>
      </c>
      <c r="F374" s="443">
        <f t="shared" si="164"/>
        <v>22</v>
      </c>
      <c r="G374" s="429" t="s">
        <v>2013</v>
      </c>
      <c r="H374" s="447" t="s">
        <v>1941</v>
      </c>
      <c r="I374" s="429" t="s">
        <v>2014</v>
      </c>
      <c r="J374" s="402">
        <f t="shared" ref="J374:J379" si="173">23100*1.1</f>
        <v>25410.000000000004</v>
      </c>
      <c r="K374" s="449">
        <f t="shared" si="171"/>
        <v>1801.5690000000002</v>
      </c>
      <c r="L374" s="449">
        <f t="shared" ref="L374:L380" si="174">J374</f>
        <v>25410.000000000004</v>
      </c>
      <c r="M374" s="402"/>
      <c r="N374" s="450">
        <f t="shared" si="165"/>
        <v>772.46400000000006</v>
      </c>
      <c r="O374" s="450">
        <f t="shared" si="166"/>
        <v>729.26700000000005</v>
      </c>
      <c r="P374" s="450"/>
      <c r="Q374" s="449"/>
      <c r="R374" s="451">
        <f t="shared" si="172"/>
        <v>1501.7310000000002</v>
      </c>
      <c r="S374" s="449">
        <f t="shared" si="167"/>
        <v>23908.269000000004</v>
      </c>
      <c r="T374" s="452">
        <v>100010330028774</v>
      </c>
      <c r="U374" s="490" t="s">
        <v>3197</v>
      </c>
      <c r="V374" s="720">
        <f t="shared" si="168"/>
        <v>23908.269000000004</v>
      </c>
      <c r="W374" s="454" t="s">
        <v>4040</v>
      </c>
      <c r="X374" s="455"/>
      <c r="Y374" s="428">
        <v>0</v>
      </c>
      <c r="Z374" s="456">
        <v>0</v>
      </c>
      <c r="AA374" s="402">
        <f t="shared" ref="AA374:AA379" si="175">N374+O374+P374</f>
        <v>1501.7310000000002</v>
      </c>
      <c r="AB374" s="402">
        <f t="shared" ref="AB374:AB379" si="176">J374-AA374</f>
        <v>23908.269000000004</v>
      </c>
      <c r="AC374" s="449"/>
      <c r="AD374" s="449"/>
      <c r="AE374" s="470"/>
      <c r="AF374" s="402">
        <f>AD374*15%</f>
        <v>0</v>
      </c>
      <c r="AG374" s="449"/>
      <c r="AH374" s="402">
        <f>AF374+AG374</f>
        <v>0</v>
      </c>
      <c r="AI374" s="457" t="e">
        <f>#REF!-#REF!</f>
        <v>#REF!</v>
      </c>
      <c r="AK374" s="990">
        <f>+J374*60%</f>
        <v>15246.000000000002</v>
      </c>
    </row>
    <row r="375" spans="1:41" ht="15" customHeight="1" x14ac:dyDescent="0.25">
      <c r="A375" s="443">
        <v>310</v>
      </c>
      <c r="B375" s="444" t="s">
        <v>2015</v>
      </c>
      <c r="C375" s="640" t="s">
        <v>3764</v>
      </c>
      <c r="D375" s="641">
        <v>31912</v>
      </c>
      <c r="E375" s="446">
        <v>41897</v>
      </c>
      <c r="F375" s="443">
        <f t="shared" si="164"/>
        <v>27</v>
      </c>
      <c r="G375" s="642" t="s">
        <v>2016</v>
      </c>
      <c r="H375" s="447" t="s">
        <v>1941</v>
      </c>
      <c r="I375" s="429" t="s">
        <v>2014</v>
      </c>
      <c r="J375" s="402">
        <f t="shared" si="173"/>
        <v>25410.000000000004</v>
      </c>
      <c r="K375" s="449">
        <f t="shared" si="171"/>
        <v>1801.5690000000002</v>
      </c>
      <c r="L375" s="449">
        <f t="shared" si="174"/>
        <v>25410.000000000004</v>
      </c>
      <c r="M375" s="616"/>
      <c r="N375" s="450">
        <f t="shared" si="165"/>
        <v>772.46400000000006</v>
      </c>
      <c r="O375" s="450">
        <f t="shared" si="166"/>
        <v>729.26700000000005</v>
      </c>
      <c r="P375" s="619">
        <v>844.89</v>
      </c>
      <c r="Q375" s="449"/>
      <c r="R375" s="451">
        <f t="shared" si="172"/>
        <v>2346.6210000000001</v>
      </c>
      <c r="S375" s="449">
        <f t="shared" si="167"/>
        <v>23063.379000000004</v>
      </c>
      <c r="T375" s="452">
        <v>100010330028774</v>
      </c>
      <c r="U375" s="490" t="s">
        <v>3198</v>
      </c>
      <c r="V375" s="720">
        <f t="shared" si="168"/>
        <v>23063.379000000004</v>
      </c>
      <c r="W375" s="454">
        <v>22900148747</v>
      </c>
      <c r="X375" s="455"/>
      <c r="Y375" s="428">
        <v>0</v>
      </c>
      <c r="Z375" s="456">
        <v>0</v>
      </c>
      <c r="AA375" s="402">
        <f t="shared" si="175"/>
        <v>2346.6210000000001</v>
      </c>
      <c r="AB375" s="402">
        <f t="shared" si="176"/>
        <v>23063.379000000004</v>
      </c>
      <c r="AC375" s="449"/>
      <c r="AD375" s="428"/>
      <c r="AE375" s="428"/>
      <c r="AF375" s="402">
        <f t="shared" si="170"/>
        <v>0</v>
      </c>
      <c r="AG375" s="449"/>
      <c r="AH375" s="402">
        <f t="shared" si="169"/>
        <v>0</v>
      </c>
      <c r="AI375" s="457">
        <f>AH377-M377</f>
        <v>0</v>
      </c>
      <c r="AK375" s="990">
        <f t="shared" ref="AK375:AK385" si="177">+J375*60%</f>
        <v>15246.000000000002</v>
      </c>
    </row>
    <row r="376" spans="1:41" ht="15" customHeight="1" x14ac:dyDescent="0.25">
      <c r="A376" s="443">
        <v>311</v>
      </c>
      <c r="B376" s="443" t="s">
        <v>2017</v>
      </c>
      <c r="C376" s="443" t="s">
        <v>3763</v>
      </c>
      <c r="D376" s="446">
        <v>33224</v>
      </c>
      <c r="E376" s="446">
        <v>41897</v>
      </c>
      <c r="F376" s="443">
        <f t="shared" si="164"/>
        <v>23</v>
      </c>
      <c r="G376" s="428" t="s">
        <v>2018</v>
      </c>
      <c r="H376" s="447" t="s">
        <v>1941</v>
      </c>
      <c r="I376" s="428" t="s">
        <v>2014</v>
      </c>
      <c r="J376" s="402">
        <f t="shared" si="173"/>
        <v>25410.000000000004</v>
      </c>
      <c r="K376" s="449">
        <f t="shared" si="171"/>
        <v>1801.5690000000002</v>
      </c>
      <c r="L376" s="449">
        <f t="shared" si="174"/>
        <v>25410.000000000004</v>
      </c>
      <c r="M376" s="402"/>
      <c r="N376" s="450">
        <f t="shared" si="165"/>
        <v>772.46400000000006</v>
      </c>
      <c r="O376" s="450">
        <f t="shared" si="166"/>
        <v>729.26700000000005</v>
      </c>
      <c r="P376" s="450"/>
      <c r="Q376" s="449"/>
      <c r="R376" s="451">
        <f t="shared" si="172"/>
        <v>1501.7310000000002</v>
      </c>
      <c r="S376" s="449">
        <f t="shared" si="167"/>
        <v>23908.269000000004</v>
      </c>
      <c r="T376" s="452">
        <v>100010330028774</v>
      </c>
      <c r="U376" s="523" t="s">
        <v>3199</v>
      </c>
      <c r="V376" s="720">
        <f t="shared" si="168"/>
        <v>23908.269000000004</v>
      </c>
      <c r="W376" s="463">
        <v>40220458802</v>
      </c>
      <c r="X376" s="455"/>
      <c r="Y376" s="428">
        <v>0</v>
      </c>
      <c r="Z376" s="456">
        <v>0</v>
      </c>
      <c r="AA376" s="402">
        <f t="shared" si="175"/>
        <v>1501.7310000000002</v>
      </c>
      <c r="AB376" s="402">
        <f t="shared" si="176"/>
        <v>23908.269000000004</v>
      </c>
      <c r="AC376" s="449"/>
      <c r="AD376" s="428"/>
      <c r="AE376" s="428"/>
      <c r="AF376" s="402">
        <f t="shared" si="170"/>
        <v>0</v>
      </c>
      <c r="AG376" s="449"/>
      <c r="AH376" s="402">
        <f t="shared" si="169"/>
        <v>0</v>
      </c>
      <c r="AI376" s="457">
        <f>AH387-M387</f>
        <v>0</v>
      </c>
      <c r="AK376" s="990">
        <f t="shared" si="177"/>
        <v>15246.000000000002</v>
      </c>
    </row>
    <row r="377" spans="1:41" ht="15" customHeight="1" x14ac:dyDescent="0.25">
      <c r="A377" s="443">
        <v>312</v>
      </c>
      <c r="B377" s="443" t="s">
        <v>2019</v>
      </c>
      <c r="C377" s="443" t="s">
        <v>3764</v>
      </c>
      <c r="D377" s="446">
        <v>31277</v>
      </c>
      <c r="E377" s="446">
        <v>41897</v>
      </c>
      <c r="F377" s="443">
        <f t="shared" si="164"/>
        <v>29</v>
      </c>
      <c r="G377" s="428" t="s">
        <v>2020</v>
      </c>
      <c r="H377" s="447" t="s">
        <v>1941</v>
      </c>
      <c r="I377" s="428" t="s">
        <v>2014</v>
      </c>
      <c r="J377" s="402">
        <f t="shared" si="173"/>
        <v>25410.000000000004</v>
      </c>
      <c r="K377" s="449">
        <f t="shared" si="171"/>
        <v>1801.5690000000002</v>
      </c>
      <c r="L377" s="449">
        <f t="shared" si="174"/>
        <v>25410.000000000004</v>
      </c>
      <c r="M377" s="402"/>
      <c r="N377" s="450">
        <f t="shared" si="165"/>
        <v>772.46400000000006</v>
      </c>
      <c r="O377" s="450">
        <f t="shared" si="166"/>
        <v>729.26700000000005</v>
      </c>
      <c r="P377" s="450"/>
      <c r="Q377" s="449"/>
      <c r="R377" s="451">
        <f t="shared" si="172"/>
        <v>1501.7310000000002</v>
      </c>
      <c r="S377" s="449">
        <f t="shared" si="167"/>
        <v>23908.269000000004</v>
      </c>
      <c r="T377" s="452">
        <v>100010330028774</v>
      </c>
      <c r="U377" s="523" t="s">
        <v>3200</v>
      </c>
      <c r="V377" s="720">
        <f t="shared" si="168"/>
        <v>23908.269000000004</v>
      </c>
      <c r="W377" s="463" t="s">
        <v>4039</v>
      </c>
      <c r="X377" s="455"/>
      <c r="Y377" s="428">
        <v>0</v>
      </c>
      <c r="Z377" s="456">
        <v>0</v>
      </c>
      <c r="AA377" s="402">
        <f t="shared" si="175"/>
        <v>1501.7310000000002</v>
      </c>
      <c r="AB377" s="402">
        <f t="shared" si="176"/>
        <v>23908.269000000004</v>
      </c>
      <c r="AC377" s="449"/>
      <c r="AD377" s="428"/>
      <c r="AE377" s="428"/>
      <c r="AF377" s="402">
        <f t="shared" si="170"/>
        <v>0</v>
      </c>
      <c r="AG377" s="449"/>
      <c r="AH377" s="402">
        <f t="shared" si="169"/>
        <v>0</v>
      </c>
      <c r="AI377" s="457">
        <f>AH104-M104</f>
        <v>0</v>
      </c>
      <c r="AK377" s="990">
        <f t="shared" si="177"/>
        <v>15246.000000000002</v>
      </c>
    </row>
    <row r="378" spans="1:41" ht="15" customHeight="1" x14ac:dyDescent="0.25">
      <c r="A378" s="443">
        <v>313</v>
      </c>
      <c r="B378" s="443" t="s">
        <v>2021</v>
      </c>
      <c r="C378" s="443" t="s">
        <v>3763</v>
      </c>
      <c r="D378" s="446">
        <v>30199</v>
      </c>
      <c r="E378" s="446">
        <v>41897</v>
      </c>
      <c r="F378" s="443">
        <f t="shared" si="164"/>
        <v>32</v>
      </c>
      <c r="G378" s="428" t="s">
        <v>2022</v>
      </c>
      <c r="H378" s="447" t="s">
        <v>1941</v>
      </c>
      <c r="I378" s="428" t="s">
        <v>2014</v>
      </c>
      <c r="J378" s="402">
        <f t="shared" si="173"/>
        <v>25410.000000000004</v>
      </c>
      <c r="K378" s="449">
        <f t="shared" si="171"/>
        <v>1801.5690000000002</v>
      </c>
      <c r="L378" s="449">
        <f t="shared" si="174"/>
        <v>25410.000000000004</v>
      </c>
      <c r="M378" s="402"/>
      <c r="N378" s="450">
        <f t="shared" si="165"/>
        <v>772.46400000000006</v>
      </c>
      <c r="O378" s="450">
        <f t="shared" si="166"/>
        <v>729.26700000000005</v>
      </c>
      <c r="P378" s="450"/>
      <c r="Q378" s="449"/>
      <c r="R378" s="451">
        <f t="shared" si="172"/>
        <v>1501.7310000000002</v>
      </c>
      <c r="S378" s="449">
        <f t="shared" si="167"/>
        <v>23908.269000000004</v>
      </c>
      <c r="T378" s="452">
        <v>100010330028774</v>
      </c>
      <c r="U378" s="523" t="s">
        <v>3201</v>
      </c>
      <c r="V378" s="720">
        <f t="shared" si="168"/>
        <v>23908.269000000004</v>
      </c>
      <c r="W378" s="463" t="s">
        <v>4124</v>
      </c>
      <c r="X378" s="455"/>
      <c r="Y378" s="428">
        <v>0</v>
      </c>
      <c r="Z378" s="456">
        <v>0</v>
      </c>
      <c r="AA378" s="402">
        <f t="shared" si="175"/>
        <v>1501.7310000000002</v>
      </c>
      <c r="AB378" s="402">
        <f t="shared" si="176"/>
        <v>23908.269000000004</v>
      </c>
      <c r="AC378" s="449"/>
      <c r="AD378" s="428"/>
      <c r="AE378" s="428"/>
      <c r="AF378" s="402">
        <f t="shared" si="170"/>
        <v>0</v>
      </c>
      <c r="AG378" s="449"/>
      <c r="AH378" s="402">
        <f t="shared" si="169"/>
        <v>0</v>
      </c>
      <c r="AI378" s="457">
        <f>AH388-M388</f>
        <v>0</v>
      </c>
      <c r="AK378" s="990">
        <f t="shared" si="177"/>
        <v>15246.000000000002</v>
      </c>
    </row>
    <row r="379" spans="1:41" ht="15" customHeight="1" x14ac:dyDescent="0.25">
      <c r="A379" s="443">
        <v>314</v>
      </c>
      <c r="B379" s="443" t="s">
        <v>2023</v>
      </c>
      <c r="C379" s="443" t="s">
        <v>3764</v>
      </c>
      <c r="D379" s="446">
        <v>28526</v>
      </c>
      <c r="E379" s="446">
        <v>41897</v>
      </c>
      <c r="F379" s="443">
        <f t="shared" si="164"/>
        <v>36</v>
      </c>
      <c r="G379" s="428" t="s">
        <v>2024</v>
      </c>
      <c r="H379" s="447" t="s">
        <v>1941</v>
      </c>
      <c r="I379" s="428" t="s">
        <v>2014</v>
      </c>
      <c r="J379" s="402">
        <f t="shared" si="173"/>
        <v>25410.000000000004</v>
      </c>
      <c r="K379" s="449">
        <f t="shared" si="171"/>
        <v>1801.5690000000002</v>
      </c>
      <c r="L379" s="449">
        <f t="shared" si="174"/>
        <v>25410.000000000004</v>
      </c>
      <c r="M379" s="402"/>
      <c r="N379" s="450">
        <f t="shared" si="165"/>
        <v>772.46400000000006</v>
      </c>
      <c r="O379" s="450">
        <f t="shared" si="166"/>
        <v>729.26700000000005</v>
      </c>
      <c r="P379" s="450"/>
      <c r="Q379" s="449"/>
      <c r="R379" s="451">
        <f t="shared" si="172"/>
        <v>1501.7310000000002</v>
      </c>
      <c r="S379" s="449">
        <f t="shared" si="167"/>
        <v>23908.269000000004</v>
      </c>
      <c r="T379" s="452">
        <v>100010330028774</v>
      </c>
      <c r="U379" s="523" t="s">
        <v>3202</v>
      </c>
      <c r="V379" s="720">
        <f t="shared" si="168"/>
        <v>23908.269000000004</v>
      </c>
      <c r="W379" s="463" t="s">
        <v>4038</v>
      </c>
      <c r="X379" s="455"/>
      <c r="Y379" s="428">
        <v>0</v>
      </c>
      <c r="Z379" s="456">
        <v>0</v>
      </c>
      <c r="AA379" s="402">
        <f t="shared" si="175"/>
        <v>1501.7310000000002</v>
      </c>
      <c r="AB379" s="402">
        <f t="shared" si="176"/>
        <v>23908.269000000004</v>
      </c>
      <c r="AC379" s="449"/>
      <c r="AD379" s="428"/>
      <c r="AE379" s="428"/>
      <c r="AF379" s="402">
        <f t="shared" si="170"/>
        <v>0</v>
      </c>
      <c r="AG379" s="449"/>
      <c r="AH379" s="402">
        <f t="shared" si="169"/>
        <v>0</v>
      </c>
      <c r="AI379" s="457">
        <f>AH101-M101</f>
        <v>0</v>
      </c>
      <c r="AK379" s="990">
        <f t="shared" si="177"/>
        <v>15246.000000000002</v>
      </c>
    </row>
    <row r="380" spans="1:41" ht="15" customHeight="1" x14ac:dyDescent="0.25">
      <c r="A380" s="443">
        <v>315</v>
      </c>
      <c r="B380" s="443" t="s">
        <v>3574</v>
      </c>
      <c r="C380" s="443" t="s">
        <v>3763</v>
      </c>
      <c r="D380" s="446">
        <v>33525</v>
      </c>
      <c r="E380" s="446">
        <v>41897</v>
      </c>
      <c r="F380" s="443">
        <f t="shared" si="164"/>
        <v>22</v>
      </c>
      <c r="G380" s="428" t="s">
        <v>3575</v>
      </c>
      <c r="H380" s="447" t="s">
        <v>1941</v>
      </c>
      <c r="I380" s="428" t="s">
        <v>2014</v>
      </c>
      <c r="J380" s="402">
        <v>25410</v>
      </c>
      <c r="K380" s="449">
        <f t="shared" si="171"/>
        <v>1801.569</v>
      </c>
      <c r="L380" s="449">
        <f t="shared" si="174"/>
        <v>25410</v>
      </c>
      <c r="M380" s="402"/>
      <c r="N380" s="450">
        <f t="shared" si="165"/>
        <v>772.46399999999994</v>
      </c>
      <c r="O380" s="450">
        <f t="shared" si="166"/>
        <v>729.26700000000005</v>
      </c>
      <c r="P380" s="450"/>
      <c r="Q380" s="449"/>
      <c r="R380" s="451">
        <f t="shared" si="172"/>
        <v>1501.731</v>
      </c>
      <c r="S380" s="449">
        <f t="shared" si="167"/>
        <v>23908.269</v>
      </c>
      <c r="T380" s="452">
        <v>100010330028774</v>
      </c>
      <c r="U380" s="643" t="s">
        <v>3606</v>
      </c>
      <c r="V380" s="720">
        <f t="shared" si="168"/>
        <v>23908.269</v>
      </c>
      <c r="W380" s="463" t="s">
        <v>4239</v>
      </c>
      <c r="X380" s="455"/>
      <c r="Y380" s="428"/>
      <c r="Z380" s="456"/>
      <c r="AA380" s="402"/>
      <c r="AB380" s="402"/>
      <c r="AC380" s="449"/>
      <c r="AD380" s="428"/>
      <c r="AE380" s="428"/>
      <c r="AF380" s="402"/>
      <c r="AG380" s="449"/>
      <c r="AH380" s="402"/>
      <c r="AI380" s="457"/>
      <c r="AK380" s="990">
        <f t="shared" si="177"/>
        <v>15246</v>
      </c>
    </row>
    <row r="381" spans="1:41" ht="15" customHeight="1" x14ac:dyDescent="0.25">
      <c r="A381" s="443">
        <v>316</v>
      </c>
      <c r="B381" s="443" t="s">
        <v>4452</v>
      </c>
      <c r="C381" s="443" t="s">
        <v>3764</v>
      </c>
      <c r="D381" s="446">
        <v>26858</v>
      </c>
      <c r="E381" s="446">
        <v>41897</v>
      </c>
      <c r="F381" s="443">
        <f>DATEDIF(D381,E381,"Y")</f>
        <v>41</v>
      </c>
      <c r="G381" s="428" t="s">
        <v>4450</v>
      </c>
      <c r="H381" s="447" t="s">
        <v>3672</v>
      </c>
      <c r="I381" s="428" t="s">
        <v>4449</v>
      </c>
      <c r="J381" s="479">
        <v>25410</v>
      </c>
      <c r="K381" s="449">
        <f>J381/100*7.09</f>
        <v>1801.569</v>
      </c>
      <c r="L381" s="449">
        <f>J381</f>
        <v>25410</v>
      </c>
      <c r="M381" s="402"/>
      <c r="N381" s="450">
        <f>J381/100*3.04</f>
        <v>772.46399999999994</v>
      </c>
      <c r="O381" s="450">
        <f>J381/100*2.87</f>
        <v>729.26700000000005</v>
      </c>
      <c r="P381" s="450"/>
      <c r="Q381" s="449"/>
      <c r="R381" s="451">
        <f>M381+N381+O381+P381</f>
        <v>1501.731</v>
      </c>
      <c r="S381" s="449">
        <f>J381-R381</f>
        <v>23908.269</v>
      </c>
      <c r="T381" s="452">
        <v>100010330028774</v>
      </c>
      <c r="U381" s="480" t="s">
        <v>4454</v>
      </c>
      <c r="V381" s="720">
        <f t="shared" si="168"/>
        <v>23908.269</v>
      </c>
      <c r="W381" s="454" t="s">
        <v>4451</v>
      </c>
      <c r="X381" s="6"/>
      <c r="Y381" s="6"/>
      <c r="Z381" s="6"/>
      <c r="AA381" s="6"/>
      <c r="AB381" s="6"/>
      <c r="AC381" s="6"/>
      <c r="AD381" s="6"/>
      <c r="AE381" s="6"/>
      <c r="AF381" s="6"/>
      <c r="AG381" s="6"/>
      <c r="AH381" s="6"/>
      <c r="AK381" s="990">
        <f t="shared" si="177"/>
        <v>15246</v>
      </c>
    </row>
    <row r="382" spans="1:41" ht="15" customHeight="1" x14ac:dyDescent="0.25">
      <c r="A382" s="443">
        <v>317</v>
      </c>
      <c r="B382" s="443" t="s">
        <v>4462</v>
      </c>
      <c r="C382" s="443" t="s">
        <v>3763</v>
      </c>
      <c r="D382" s="446">
        <v>26858</v>
      </c>
      <c r="E382" s="446">
        <v>41897</v>
      </c>
      <c r="F382" s="443">
        <f>DATEDIF(D382,E382,"Y")</f>
        <v>41</v>
      </c>
      <c r="G382" s="428" t="s">
        <v>4463</v>
      </c>
      <c r="H382" s="447" t="s">
        <v>1941</v>
      </c>
      <c r="I382" s="428" t="s">
        <v>2007</v>
      </c>
      <c r="J382" s="449">
        <v>41800</v>
      </c>
      <c r="K382" s="449">
        <f>J382/100*7.09</f>
        <v>2963.62</v>
      </c>
      <c r="L382" s="449">
        <f>J382</f>
        <v>41800</v>
      </c>
      <c r="M382" s="402">
        <v>900.41</v>
      </c>
      <c r="N382" s="450">
        <f>J382/100*3.04</f>
        <v>1270.72</v>
      </c>
      <c r="O382" s="450">
        <f>J382/100*2.87</f>
        <v>1199.6600000000001</v>
      </c>
      <c r="P382" s="450"/>
      <c r="Q382" s="449"/>
      <c r="R382" s="451">
        <f>M382+N382+O382+P382</f>
        <v>3370.79</v>
      </c>
      <c r="S382" s="449">
        <f>J382-R382</f>
        <v>38429.21</v>
      </c>
      <c r="T382" s="452">
        <v>100010330028774</v>
      </c>
      <c r="U382" s="461" t="s">
        <v>4464</v>
      </c>
      <c r="V382" s="493">
        <f t="shared" si="168"/>
        <v>38429.21</v>
      </c>
      <c r="W382" s="463" t="s">
        <v>4465</v>
      </c>
      <c r="X382" s="455"/>
      <c r="Y382" s="428">
        <v>0</v>
      </c>
      <c r="Z382" s="456">
        <v>0</v>
      </c>
      <c r="AA382" s="402">
        <f>N382+O382+P382</f>
        <v>2470.38</v>
      </c>
      <c r="AB382" s="402">
        <f>J382-AA382</f>
        <v>39329.620000000003</v>
      </c>
      <c r="AC382" s="449"/>
      <c r="AD382" s="428"/>
      <c r="AE382" s="428"/>
      <c r="AF382" s="402">
        <f>AD382*15%</f>
        <v>0</v>
      </c>
      <c r="AG382" s="449"/>
      <c r="AH382" s="402">
        <f>AF382+AG382</f>
        <v>0</v>
      </c>
      <c r="AI382" s="457">
        <f>AH451-M451</f>
        <v>-4.0000000003601599E-3</v>
      </c>
      <c r="AK382" s="990">
        <f>+J382*30%</f>
        <v>12540</v>
      </c>
    </row>
    <row r="383" spans="1:41" ht="15" customHeight="1" x14ac:dyDescent="0.25">
      <c r="A383" s="443">
        <v>319</v>
      </c>
      <c r="B383" s="443" t="s">
        <v>4544</v>
      </c>
      <c r="C383" s="443" t="s">
        <v>3763</v>
      </c>
      <c r="D383" s="446"/>
      <c r="E383" s="446"/>
      <c r="F383" s="443"/>
      <c r="G383" s="428" t="s">
        <v>4543</v>
      </c>
      <c r="H383" s="447" t="s">
        <v>1941</v>
      </c>
      <c r="I383" s="428" t="s">
        <v>2007</v>
      </c>
      <c r="J383" s="479">
        <v>38000</v>
      </c>
      <c r="K383" s="449"/>
      <c r="L383" s="449"/>
      <c r="M383" s="449"/>
      <c r="N383" s="402"/>
      <c r="O383" s="450">
        <f>+J383/100*3.04</f>
        <v>1155.2</v>
      </c>
      <c r="P383" s="450">
        <f>+J383/100*2.87</f>
        <v>1090.6000000000001</v>
      </c>
      <c r="Q383" s="450"/>
      <c r="R383" s="449"/>
      <c r="S383" s="451">
        <f>N383+O383+P383+Q383</f>
        <v>2245.8000000000002</v>
      </c>
      <c r="T383" s="449">
        <f>J383-S383</f>
        <v>35754.199999999997</v>
      </c>
      <c r="U383" s="452">
        <v>100010330028774</v>
      </c>
      <c r="V383" s="461">
        <v>200010330813938</v>
      </c>
      <c r="W383" s="484">
        <f>+T383</f>
        <v>35754.199999999997</v>
      </c>
      <c r="X383" s="520">
        <v>2301158701</v>
      </c>
      <c r="Y383" s="6"/>
      <c r="Z383" s="6"/>
      <c r="AA383" s="6"/>
      <c r="AB383" s="6"/>
      <c r="AC383" s="6"/>
      <c r="AD383" s="6"/>
      <c r="AE383" s="6"/>
      <c r="AF383" s="6"/>
      <c r="AG383" s="6"/>
      <c r="AH383" s="6"/>
      <c r="AK383" s="990">
        <f t="shared" si="177"/>
        <v>22800</v>
      </c>
    </row>
    <row r="384" spans="1:41" x14ac:dyDescent="0.25">
      <c r="A384" s="443">
        <v>320</v>
      </c>
      <c r="B384" s="443" t="s">
        <v>4639</v>
      </c>
      <c r="C384" s="443" t="s">
        <v>3763</v>
      </c>
      <c r="D384" s="446"/>
      <c r="E384" s="446">
        <v>41897</v>
      </c>
      <c r="F384" s="443"/>
      <c r="G384" s="428" t="s">
        <v>4640</v>
      </c>
      <c r="H384" s="447" t="s">
        <v>1941</v>
      </c>
      <c r="I384" s="428" t="s">
        <v>2007</v>
      </c>
      <c r="J384" s="448">
        <v>38000</v>
      </c>
      <c r="K384" s="449">
        <f t="shared" ref="K384:K392" si="178">J384/100*7.09</f>
        <v>2694.2</v>
      </c>
      <c r="L384" s="449">
        <v>39420</v>
      </c>
      <c r="M384" s="449"/>
      <c r="N384" s="402"/>
      <c r="O384" s="450">
        <f>J384/100*3.04</f>
        <v>1155.2</v>
      </c>
      <c r="P384" s="450">
        <f>+J384/100*2.87</f>
        <v>1090.6000000000001</v>
      </c>
      <c r="Q384" s="449"/>
      <c r="R384" s="451"/>
      <c r="S384" s="451">
        <f>N384+O384+P384+Q384</f>
        <v>2245.8000000000002</v>
      </c>
      <c r="T384" s="449">
        <f>J384-S384</f>
        <v>35754.199999999997</v>
      </c>
      <c r="U384" s="452">
        <v>100010330028774</v>
      </c>
      <c r="V384" s="461">
        <v>200010330863535</v>
      </c>
      <c r="W384" s="545">
        <f>+T384</f>
        <v>35754.199999999997</v>
      </c>
      <c r="X384" s="529">
        <v>117117481</v>
      </c>
      <c r="Y384" s="455"/>
      <c r="Z384" s="428">
        <v>0</v>
      </c>
      <c r="AA384" s="456">
        <v>0</v>
      </c>
      <c r="AB384" s="402">
        <f>O384+P384+Q384</f>
        <v>2245.8000000000002</v>
      </c>
      <c r="AC384" s="402">
        <f>J384-AB384</f>
        <v>35754.199999999997</v>
      </c>
      <c r="AD384" s="449"/>
      <c r="AE384" s="428"/>
      <c r="AF384" s="428"/>
      <c r="AG384" s="402">
        <f>AE384*15%</f>
        <v>0</v>
      </c>
      <c r="AH384" s="449"/>
      <c r="AI384" s="402">
        <f>AG384+AH384</f>
        <v>0</v>
      </c>
      <c r="AJ384" s="457" t="e">
        <f>#REF!-#REF!</f>
        <v>#REF!</v>
      </c>
      <c r="AK384" s="990">
        <f t="shared" si="177"/>
        <v>22800</v>
      </c>
      <c r="AL384" s="6"/>
      <c r="AM384" s="6"/>
      <c r="AN384" s="6"/>
      <c r="AO384" s="6"/>
    </row>
    <row r="385" spans="1:41" ht="15" customHeight="1" x14ac:dyDescent="0.25">
      <c r="A385" s="443">
        <v>321</v>
      </c>
      <c r="B385" s="444" t="s">
        <v>1900</v>
      </c>
      <c r="C385" s="444" t="s">
        <v>3764</v>
      </c>
      <c r="D385" s="445"/>
      <c r="E385" s="446">
        <v>41897</v>
      </c>
      <c r="F385" s="443"/>
      <c r="G385" s="429" t="s">
        <v>1901</v>
      </c>
      <c r="H385" s="447" t="s">
        <v>1941</v>
      </c>
      <c r="I385" s="429" t="s">
        <v>2014</v>
      </c>
      <c r="J385" s="449">
        <v>25410</v>
      </c>
      <c r="K385" s="449">
        <f t="shared" si="178"/>
        <v>1801.569</v>
      </c>
      <c r="L385" s="449">
        <f t="shared" ref="L385:L392" si="179">J385</f>
        <v>25410</v>
      </c>
      <c r="M385" s="402"/>
      <c r="N385" s="450">
        <f t="shared" ref="N385:N392" si="180">J385/100*3.04</f>
        <v>772.46399999999994</v>
      </c>
      <c r="O385" s="450">
        <f t="shared" ref="O385:O392" si="181">J385/100*2.87</f>
        <v>729.26700000000005</v>
      </c>
      <c r="P385" s="450"/>
      <c r="Q385" s="449"/>
      <c r="R385" s="451">
        <f>M385+N385+O385+P385+Q385</f>
        <v>1501.731</v>
      </c>
      <c r="S385" s="449">
        <f t="shared" ref="S385:S392" si="182">J385-R385</f>
        <v>23908.269</v>
      </c>
      <c r="T385" s="452">
        <v>100010330028774</v>
      </c>
      <c r="U385" s="478" t="s">
        <v>3147</v>
      </c>
      <c r="V385" s="720">
        <f t="shared" ref="V385:V392" si="183">+S385</f>
        <v>23908.269</v>
      </c>
      <c r="W385" s="454">
        <v>22300818030</v>
      </c>
      <c r="X385" s="455"/>
      <c r="Y385" s="428">
        <v>0</v>
      </c>
      <c r="Z385" s="456">
        <v>0</v>
      </c>
      <c r="AA385" s="402">
        <f t="shared" ref="AA385:AA391" si="184">N385+O385+P385</f>
        <v>1501.731</v>
      </c>
      <c r="AB385" s="402">
        <f t="shared" ref="AB385:AB391" si="185">J385-AA385</f>
        <v>23908.269</v>
      </c>
      <c r="AC385" s="449"/>
      <c r="AD385" s="428"/>
      <c r="AE385" s="428"/>
      <c r="AF385" s="402">
        <f t="shared" ref="AF385:AF391" si="186">AD385*15%</f>
        <v>0</v>
      </c>
      <c r="AG385" s="449"/>
      <c r="AH385" s="402">
        <f t="shared" ref="AH385:AH391" si="187">AF385+AG385</f>
        <v>0</v>
      </c>
      <c r="AI385" s="457">
        <f>AH385-M385</f>
        <v>0</v>
      </c>
      <c r="AK385" s="990">
        <f t="shared" si="177"/>
        <v>15246</v>
      </c>
    </row>
    <row r="386" spans="1:41" ht="15" customHeight="1" x14ac:dyDescent="0.25">
      <c r="A386" s="443">
        <v>322</v>
      </c>
      <c r="B386" s="443" t="s">
        <v>1662</v>
      </c>
      <c r="C386" s="443" t="s">
        <v>3764</v>
      </c>
      <c r="D386" s="446">
        <v>33227</v>
      </c>
      <c r="E386" s="446">
        <v>41897</v>
      </c>
      <c r="F386" s="443">
        <f t="shared" ref="F386:F392" si="188">DATEDIF(D386,E386,"Y")</f>
        <v>23</v>
      </c>
      <c r="G386" s="428" t="s">
        <v>1663</v>
      </c>
      <c r="H386" s="447" t="s">
        <v>1941</v>
      </c>
      <c r="I386" s="428" t="s">
        <v>4673</v>
      </c>
      <c r="J386" s="449">
        <v>16500</v>
      </c>
      <c r="K386" s="449">
        <f t="shared" si="178"/>
        <v>1169.8499999999999</v>
      </c>
      <c r="L386" s="449">
        <f t="shared" si="179"/>
        <v>16500</v>
      </c>
      <c r="M386" s="402"/>
      <c r="N386" s="450">
        <f t="shared" si="180"/>
        <v>501.6</v>
      </c>
      <c r="O386" s="450">
        <f t="shared" si="181"/>
        <v>473.55</v>
      </c>
      <c r="P386" s="450"/>
      <c r="Q386" s="449"/>
      <c r="R386" s="451">
        <f>M386+N386+O386+P386+Q386</f>
        <v>975.15000000000009</v>
      </c>
      <c r="S386" s="449">
        <f t="shared" si="182"/>
        <v>15524.85</v>
      </c>
      <c r="T386" s="452">
        <v>100010330028774</v>
      </c>
      <c r="U386" s="478" t="s">
        <v>3045</v>
      </c>
      <c r="V386" s="720">
        <f t="shared" si="183"/>
        <v>15524.85</v>
      </c>
      <c r="W386" s="463">
        <v>22301044057</v>
      </c>
      <c r="X386" s="455"/>
      <c r="Y386" s="428">
        <v>0</v>
      </c>
      <c r="Z386" s="456">
        <v>0</v>
      </c>
      <c r="AA386" s="402">
        <f t="shared" si="184"/>
        <v>975.15000000000009</v>
      </c>
      <c r="AB386" s="402">
        <f t="shared" si="185"/>
        <v>15524.85</v>
      </c>
      <c r="AC386" s="449"/>
      <c r="AD386" s="428"/>
      <c r="AE386" s="428"/>
      <c r="AF386" s="402">
        <f t="shared" si="186"/>
        <v>0</v>
      </c>
      <c r="AG386" s="449"/>
      <c r="AH386" s="402">
        <f t="shared" si="187"/>
        <v>0</v>
      </c>
      <c r="AI386" s="457">
        <f>AH386-M386</f>
        <v>0</v>
      </c>
      <c r="AK386" s="990">
        <f>+J386*80%</f>
        <v>13200</v>
      </c>
    </row>
    <row r="387" spans="1:41" ht="15" customHeight="1" x14ac:dyDescent="0.25">
      <c r="A387" s="443">
        <v>323</v>
      </c>
      <c r="B387" s="443" t="s">
        <v>2025</v>
      </c>
      <c r="C387" s="443" t="s">
        <v>3763</v>
      </c>
      <c r="D387" s="446">
        <v>34153</v>
      </c>
      <c r="E387" s="446">
        <v>41897</v>
      </c>
      <c r="F387" s="443">
        <f t="shared" si="188"/>
        <v>21</v>
      </c>
      <c r="G387" s="428" t="s">
        <v>2026</v>
      </c>
      <c r="H387" s="447" t="s">
        <v>1941</v>
      </c>
      <c r="I387" s="555" t="s">
        <v>3722</v>
      </c>
      <c r="J387" s="449">
        <f>15000*1.1</f>
        <v>16500</v>
      </c>
      <c r="K387" s="449">
        <f t="shared" si="178"/>
        <v>1169.8499999999999</v>
      </c>
      <c r="L387" s="449">
        <f t="shared" si="179"/>
        <v>16500</v>
      </c>
      <c r="M387" s="402"/>
      <c r="N387" s="450">
        <f t="shared" si="180"/>
        <v>501.6</v>
      </c>
      <c r="O387" s="450">
        <f t="shared" si="181"/>
        <v>473.55</v>
      </c>
      <c r="P387" s="450"/>
      <c r="Q387" s="449"/>
      <c r="R387" s="451">
        <f t="shared" ref="R387:R392" si="189">M387+N387+O387+P387</f>
        <v>975.15000000000009</v>
      </c>
      <c r="S387" s="449">
        <f t="shared" si="182"/>
        <v>15524.85</v>
      </c>
      <c r="T387" s="452">
        <v>100010330028774</v>
      </c>
      <c r="U387" s="523" t="s">
        <v>3203</v>
      </c>
      <c r="V387" s="720">
        <f t="shared" si="183"/>
        <v>15524.85</v>
      </c>
      <c r="W387" s="463" t="s">
        <v>4037</v>
      </c>
      <c r="X387" s="455"/>
      <c r="Y387" s="428">
        <v>0</v>
      </c>
      <c r="Z387" s="456">
        <v>0</v>
      </c>
      <c r="AA387" s="402">
        <f t="shared" si="184"/>
        <v>975.15000000000009</v>
      </c>
      <c r="AB387" s="402">
        <f t="shared" si="185"/>
        <v>15524.85</v>
      </c>
      <c r="AC387" s="449"/>
      <c r="AD387" s="428"/>
      <c r="AE387" s="428"/>
      <c r="AF387" s="402">
        <f t="shared" si="186"/>
        <v>0</v>
      </c>
      <c r="AG387" s="449"/>
      <c r="AH387" s="402">
        <f t="shared" si="187"/>
        <v>0</v>
      </c>
      <c r="AI387" s="457">
        <f>AH149-M149</f>
        <v>0</v>
      </c>
      <c r="AK387" s="990">
        <f t="shared" ref="AK387:AK395" si="190">+J387*80%</f>
        <v>13200</v>
      </c>
    </row>
    <row r="388" spans="1:41" ht="15" customHeight="1" x14ac:dyDescent="0.25">
      <c r="A388" s="443">
        <v>324</v>
      </c>
      <c r="B388" s="553" t="s">
        <v>2029</v>
      </c>
      <c r="C388" s="553" t="s">
        <v>3763</v>
      </c>
      <c r="D388" s="554">
        <v>27572</v>
      </c>
      <c r="E388" s="446">
        <v>41897</v>
      </c>
      <c r="F388" s="443">
        <f t="shared" si="188"/>
        <v>39</v>
      </c>
      <c r="G388" s="555" t="s">
        <v>2030</v>
      </c>
      <c r="H388" s="447" t="s">
        <v>1941</v>
      </c>
      <c r="I388" s="555" t="s">
        <v>3722</v>
      </c>
      <c r="J388" s="449">
        <f>15000*1.1</f>
        <v>16500</v>
      </c>
      <c r="K388" s="449">
        <f t="shared" si="178"/>
        <v>1169.8499999999999</v>
      </c>
      <c r="L388" s="449">
        <f t="shared" si="179"/>
        <v>16500</v>
      </c>
      <c r="M388" s="402"/>
      <c r="N388" s="450">
        <f t="shared" si="180"/>
        <v>501.6</v>
      </c>
      <c r="O388" s="450">
        <f t="shared" si="181"/>
        <v>473.55</v>
      </c>
      <c r="P388" s="450">
        <v>844.89</v>
      </c>
      <c r="Q388" s="449"/>
      <c r="R388" s="451">
        <f t="shared" si="189"/>
        <v>1820.04</v>
      </c>
      <c r="S388" s="449">
        <f t="shared" si="182"/>
        <v>14679.96</v>
      </c>
      <c r="T388" s="452">
        <v>100010330028774</v>
      </c>
      <c r="U388" s="487" t="s">
        <v>3205</v>
      </c>
      <c r="V388" s="720">
        <f t="shared" si="183"/>
        <v>14679.96</v>
      </c>
      <c r="W388" s="557" t="s">
        <v>4036</v>
      </c>
      <c r="X388" s="455"/>
      <c r="Y388" s="428">
        <v>0</v>
      </c>
      <c r="Z388" s="456">
        <v>0</v>
      </c>
      <c r="AA388" s="402">
        <f t="shared" si="184"/>
        <v>1820.04</v>
      </c>
      <c r="AB388" s="402">
        <f t="shared" si="185"/>
        <v>14679.96</v>
      </c>
      <c r="AC388" s="449"/>
      <c r="AD388" s="428"/>
      <c r="AE388" s="428"/>
      <c r="AF388" s="402">
        <f t="shared" si="186"/>
        <v>0</v>
      </c>
      <c r="AG388" s="449"/>
      <c r="AH388" s="402">
        <f t="shared" si="187"/>
        <v>0</v>
      </c>
      <c r="AI388" s="457">
        <f>AH390-M390</f>
        <v>0</v>
      </c>
      <c r="AK388" s="990">
        <f t="shared" si="190"/>
        <v>13200</v>
      </c>
    </row>
    <row r="389" spans="1:41" ht="15" customHeight="1" x14ac:dyDescent="0.25">
      <c r="A389" s="443">
        <v>325</v>
      </c>
      <c r="B389" s="443" t="s">
        <v>2035</v>
      </c>
      <c r="C389" s="443" t="s">
        <v>3763</v>
      </c>
      <c r="D389" s="446">
        <v>33394</v>
      </c>
      <c r="E389" s="446">
        <v>41897</v>
      </c>
      <c r="F389" s="443">
        <f t="shared" si="188"/>
        <v>23</v>
      </c>
      <c r="G389" s="428" t="s">
        <v>2036</v>
      </c>
      <c r="H389" s="447" t="s">
        <v>1941</v>
      </c>
      <c r="I389" s="428" t="s">
        <v>4772</v>
      </c>
      <c r="J389" s="449">
        <v>22000</v>
      </c>
      <c r="K389" s="449">
        <f t="shared" si="178"/>
        <v>1559.8</v>
      </c>
      <c r="L389" s="449">
        <f t="shared" si="179"/>
        <v>22000</v>
      </c>
      <c r="M389" s="402"/>
      <c r="N389" s="450">
        <f t="shared" si="180"/>
        <v>668.8</v>
      </c>
      <c r="O389" s="450">
        <f t="shared" si="181"/>
        <v>631.4</v>
      </c>
      <c r="P389" s="450"/>
      <c r="Q389" s="449"/>
      <c r="R389" s="451">
        <f t="shared" si="189"/>
        <v>1300.1999999999998</v>
      </c>
      <c r="S389" s="449">
        <f t="shared" si="182"/>
        <v>20699.8</v>
      </c>
      <c r="T389" s="452">
        <v>100010330028774</v>
      </c>
      <c r="U389" s="485" t="s">
        <v>3208</v>
      </c>
      <c r="V389" s="720">
        <f t="shared" si="183"/>
        <v>20699.8</v>
      </c>
      <c r="W389" s="463">
        <v>40220877670</v>
      </c>
      <c r="X389" s="455"/>
      <c r="Y389" s="428">
        <v>0</v>
      </c>
      <c r="Z389" s="456">
        <v>0</v>
      </c>
      <c r="AA389" s="402">
        <f t="shared" si="184"/>
        <v>1300.1999999999998</v>
      </c>
      <c r="AB389" s="402">
        <f t="shared" si="185"/>
        <v>20699.8</v>
      </c>
      <c r="AC389" s="449"/>
      <c r="AD389" s="428"/>
      <c r="AE389" s="428"/>
      <c r="AF389" s="402">
        <f t="shared" si="186"/>
        <v>0</v>
      </c>
      <c r="AG389" s="449"/>
      <c r="AH389" s="402">
        <f t="shared" si="187"/>
        <v>0</v>
      </c>
      <c r="AI389" s="457">
        <f>AH391-M391</f>
        <v>0</v>
      </c>
      <c r="AK389" s="990">
        <f>+J389*60%</f>
        <v>13200</v>
      </c>
    </row>
    <row r="390" spans="1:41" ht="15" customHeight="1" x14ac:dyDescent="0.25">
      <c r="A390" s="443">
        <v>326</v>
      </c>
      <c r="B390" s="443" t="s">
        <v>2037</v>
      </c>
      <c r="C390" s="443" t="s">
        <v>3764</v>
      </c>
      <c r="D390" s="446">
        <v>32702</v>
      </c>
      <c r="E390" s="446">
        <v>41897</v>
      </c>
      <c r="F390" s="443">
        <f t="shared" si="188"/>
        <v>25</v>
      </c>
      <c r="G390" s="428" t="s">
        <v>4602</v>
      </c>
      <c r="H390" s="447" t="s">
        <v>1941</v>
      </c>
      <c r="I390" s="428" t="s">
        <v>1774</v>
      </c>
      <c r="J390" s="449">
        <f>15000*1.1</f>
        <v>16500</v>
      </c>
      <c r="K390" s="449">
        <f t="shared" si="178"/>
        <v>1169.8499999999999</v>
      </c>
      <c r="L390" s="449">
        <f t="shared" si="179"/>
        <v>16500</v>
      </c>
      <c r="M390" s="402"/>
      <c r="N390" s="450">
        <f t="shared" si="180"/>
        <v>501.6</v>
      </c>
      <c r="O390" s="450">
        <f t="shared" si="181"/>
        <v>473.55</v>
      </c>
      <c r="P390" s="450"/>
      <c r="Q390" s="449"/>
      <c r="R390" s="451">
        <f t="shared" si="189"/>
        <v>975.15000000000009</v>
      </c>
      <c r="S390" s="449">
        <f t="shared" si="182"/>
        <v>15524.85</v>
      </c>
      <c r="T390" s="452">
        <v>100010330028774</v>
      </c>
      <c r="U390" s="474">
        <v>200010330646516</v>
      </c>
      <c r="V390" s="720">
        <f t="shared" si="183"/>
        <v>15524.85</v>
      </c>
      <c r="W390" s="463">
        <v>22301115774</v>
      </c>
      <c r="X390" s="455"/>
      <c r="Y390" s="428">
        <v>0</v>
      </c>
      <c r="Z390" s="456">
        <v>0</v>
      </c>
      <c r="AA390" s="402">
        <f t="shared" si="184"/>
        <v>975.15000000000009</v>
      </c>
      <c r="AB390" s="402">
        <f t="shared" si="185"/>
        <v>15524.85</v>
      </c>
      <c r="AC390" s="449"/>
      <c r="AD390" s="428"/>
      <c r="AE390" s="428"/>
      <c r="AF390" s="402">
        <f t="shared" si="186"/>
        <v>0</v>
      </c>
      <c r="AG390" s="449"/>
      <c r="AH390" s="402">
        <f t="shared" si="187"/>
        <v>0</v>
      </c>
      <c r="AI390" s="457" t="e">
        <f>#REF!-#REF!</f>
        <v>#REF!</v>
      </c>
      <c r="AK390" s="990">
        <f t="shared" si="190"/>
        <v>13200</v>
      </c>
    </row>
    <row r="391" spans="1:41" ht="15" customHeight="1" x14ac:dyDescent="0.25">
      <c r="A391" s="443">
        <v>327</v>
      </c>
      <c r="B391" s="443" t="s">
        <v>2040</v>
      </c>
      <c r="C391" s="443" t="s">
        <v>3764</v>
      </c>
      <c r="D391" s="446">
        <v>32210</v>
      </c>
      <c r="E391" s="446">
        <v>41897</v>
      </c>
      <c r="F391" s="443">
        <f t="shared" si="188"/>
        <v>26</v>
      </c>
      <c r="G391" s="428" t="s">
        <v>2041</v>
      </c>
      <c r="H391" s="447" t="s">
        <v>1941</v>
      </c>
      <c r="I391" s="428" t="s">
        <v>1774</v>
      </c>
      <c r="J391" s="449">
        <f>15000*1.1</f>
        <v>16500</v>
      </c>
      <c r="K391" s="449">
        <f t="shared" si="178"/>
        <v>1169.8499999999999</v>
      </c>
      <c r="L391" s="449">
        <f t="shared" si="179"/>
        <v>16500</v>
      </c>
      <c r="M391" s="402"/>
      <c r="N391" s="450">
        <f t="shared" si="180"/>
        <v>501.6</v>
      </c>
      <c r="O391" s="450">
        <f t="shared" si="181"/>
        <v>473.55</v>
      </c>
      <c r="P391" s="450"/>
      <c r="Q391" s="449"/>
      <c r="R391" s="451">
        <f t="shared" si="189"/>
        <v>975.15000000000009</v>
      </c>
      <c r="S391" s="449">
        <f t="shared" si="182"/>
        <v>15524.85</v>
      </c>
      <c r="T391" s="452">
        <v>100010330028774</v>
      </c>
      <c r="U391" s="523" t="s">
        <v>3210</v>
      </c>
      <c r="V391" s="720">
        <f t="shared" si="183"/>
        <v>15524.85</v>
      </c>
      <c r="W391" s="463">
        <v>22500321769</v>
      </c>
      <c r="X391" s="455"/>
      <c r="Y391" s="428">
        <v>0</v>
      </c>
      <c r="Z391" s="456">
        <v>0</v>
      </c>
      <c r="AA391" s="402">
        <f t="shared" si="184"/>
        <v>975.15000000000009</v>
      </c>
      <c r="AB391" s="402">
        <f t="shared" si="185"/>
        <v>15524.85</v>
      </c>
      <c r="AC391" s="449"/>
      <c r="AD391" s="428"/>
      <c r="AE391" s="428"/>
      <c r="AF391" s="402">
        <f t="shared" si="186"/>
        <v>0</v>
      </c>
      <c r="AG391" s="449"/>
      <c r="AH391" s="402">
        <f t="shared" si="187"/>
        <v>0</v>
      </c>
      <c r="AI391" s="457"/>
      <c r="AK391" s="990">
        <f t="shared" si="190"/>
        <v>13200</v>
      </c>
    </row>
    <row r="392" spans="1:41" ht="15" customHeight="1" x14ac:dyDescent="0.25">
      <c r="A392" s="443">
        <v>328</v>
      </c>
      <c r="B392" s="443" t="s">
        <v>3625</v>
      </c>
      <c r="C392" s="609" t="s">
        <v>3764</v>
      </c>
      <c r="D392" s="610">
        <v>34526</v>
      </c>
      <c r="E392" s="446">
        <v>41897</v>
      </c>
      <c r="F392" s="443">
        <f t="shared" si="188"/>
        <v>20</v>
      </c>
      <c r="G392" s="466" t="s">
        <v>3626</v>
      </c>
      <c r="H392" s="447" t="s">
        <v>1941</v>
      </c>
      <c r="I392" s="428" t="s">
        <v>1774</v>
      </c>
      <c r="J392" s="449">
        <v>16500</v>
      </c>
      <c r="K392" s="449">
        <f t="shared" si="178"/>
        <v>1169.8499999999999</v>
      </c>
      <c r="L392" s="449">
        <f t="shared" si="179"/>
        <v>16500</v>
      </c>
      <c r="M392" s="402"/>
      <c r="N392" s="450">
        <f t="shared" si="180"/>
        <v>501.6</v>
      </c>
      <c r="O392" s="450">
        <f t="shared" si="181"/>
        <v>473.55</v>
      </c>
      <c r="P392" s="450"/>
      <c r="Q392" s="449"/>
      <c r="R392" s="451">
        <f t="shared" si="189"/>
        <v>975.15000000000009</v>
      </c>
      <c r="S392" s="449">
        <f t="shared" si="182"/>
        <v>15524.85</v>
      </c>
      <c r="T392" s="452">
        <v>100010330028774</v>
      </c>
      <c r="U392" s="483" t="s">
        <v>4241</v>
      </c>
      <c r="V392" s="720">
        <f t="shared" si="183"/>
        <v>15524.85</v>
      </c>
      <c r="W392" s="463" t="s">
        <v>4240</v>
      </c>
      <c r="X392" s="455"/>
      <c r="Y392" s="428"/>
      <c r="Z392" s="456"/>
      <c r="AA392" s="402"/>
      <c r="AB392" s="402"/>
      <c r="AC392" s="449"/>
      <c r="AD392" s="428"/>
      <c r="AE392" s="428"/>
      <c r="AF392" s="402"/>
      <c r="AG392" s="449"/>
      <c r="AH392" s="402"/>
      <c r="AI392" s="457"/>
      <c r="AK392" s="990">
        <f t="shared" si="190"/>
        <v>13200</v>
      </c>
    </row>
    <row r="393" spans="1:41" ht="15" customHeight="1" x14ac:dyDescent="0.25">
      <c r="A393" s="443">
        <v>329</v>
      </c>
      <c r="B393" s="444" t="s">
        <v>2828</v>
      </c>
      <c r="C393" s="444" t="s">
        <v>3763</v>
      </c>
      <c r="D393" s="445">
        <v>27945</v>
      </c>
      <c r="E393" s="446">
        <v>41897</v>
      </c>
      <c r="F393" s="443">
        <f>DATEDIF(D393,E393,"Y")</f>
        <v>38</v>
      </c>
      <c r="G393" s="429" t="s">
        <v>2829</v>
      </c>
      <c r="H393" s="447" t="s">
        <v>1941</v>
      </c>
      <c r="I393" s="555" t="s">
        <v>3722</v>
      </c>
      <c r="J393" s="448">
        <v>16500</v>
      </c>
      <c r="K393" s="449">
        <f>J393/100*7.09</f>
        <v>1169.8499999999999</v>
      </c>
      <c r="L393" s="449">
        <f>J393</f>
        <v>16500</v>
      </c>
      <c r="M393" s="402"/>
      <c r="N393" s="467">
        <f>J393/100*3.04</f>
        <v>501.6</v>
      </c>
      <c r="O393" s="467">
        <f>J393/100*2.87</f>
        <v>473.55</v>
      </c>
      <c r="P393" s="467"/>
      <c r="Q393" s="402"/>
      <c r="R393" s="451">
        <f>M393+N393+O393+P393+Q393</f>
        <v>975.15000000000009</v>
      </c>
      <c r="S393" s="402">
        <f>J393-R393</f>
        <v>15524.85</v>
      </c>
      <c r="T393" s="468">
        <v>100010330028774</v>
      </c>
      <c r="U393" s="845" t="s">
        <v>3531</v>
      </c>
      <c r="V393" s="720">
        <f>+S393</f>
        <v>15524.85</v>
      </c>
      <c r="W393" s="454" t="s">
        <v>3846</v>
      </c>
      <c r="X393" s="504"/>
      <c r="Y393" s="429">
        <v>0</v>
      </c>
      <c r="Z393" s="505">
        <v>0</v>
      </c>
      <c r="AA393" s="402">
        <f>N393+O393+P393</f>
        <v>975.15000000000009</v>
      </c>
      <c r="AB393" s="402">
        <f>J393-AA393</f>
        <v>15524.85</v>
      </c>
      <c r="AC393" s="402"/>
      <c r="AD393" s="429"/>
      <c r="AE393" s="429"/>
      <c r="AF393" s="402">
        <f>AD393*15%</f>
        <v>0</v>
      </c>
      <c r="AG393" s="402"/>
      <c r="AH393" s="402">
        <f>AF393+AG393</f>
        <v>0</v>
      </c>
      <c r="AI393" s="457" t="e">
        <f>#REF!-#REF!</f>
        <v>#REF!</v>
      </c>
      <c r="AK393" s="990">
        <f t="shared" si="190"/>
        <v>13200</v>
      </c>
    </row>
    <row r="394" spans="1:41" ht="15" customHeight="1" x14ac:dyDescent="0.25">
      <c r="A394" s="443">
        <v>330</v>
      </c>
      <c r="B394" s="444" t="s">
        <v>4493</v>
      </c>
      <c r="C394" s="444" t="s">
        <v>3764</v>
      </c>
      <c r="D394" s="445"/>
      <c r="E394" s="446"/>
      <c r="F394" s="443"/>
      <c r="G394" s="429" t="s">
        <v>4494</v>
      </c>
      <c r="H394" s="447" t="s">
        <v>1941</v>
      </c>
      <c r="I394" s="429" t="s">
        <v>4673</v>
      </c>
      <c r="J394" s="449">
        <v>16500</v>
      </c>
      <c r="K394" s="449">
        <f>J394/100*7.09</f>
        <v>1169.8499999999999</v>
      </c>
      <c r="L394" s="449">
        <f>J394</f>
        <v>16500</v>
      </c>
      <c r="M394" s="449"/>
      <c r="N394" s="402"/>
      <c r="O394" s="450">
        <f>J394/100*3.04</f>
        <v>501.6</v>
      </c>
      <c r="P394" s="450">
        <f>J394/100*2.87</f>
        <v>473.55</v>
      </c>
      <c r="Q394" s="450"/>
      <c r="R394" s="449"/>
      <c r="S394" s="451">
        <f>N394+O394+P394+Q394</f>
        <v>975.15000000000009</v>
      </c>
      <c r="T394" s="449">
        <f>J394-S394</f>
        <v>15524.85</v>
      </c>
      <c r="U394" s="452">
        <v>100010330028774</v>
      </c>
      <c r="V394" s="460" t="s">
        <v>4272</v>
      </c>
      <c r="W394" s="484">
        <f>+T394</f>
        <v>15524.85</v>
      </c>
      <c r="X394" s="492" t="s">
        <v>4296</v>
      </c>
      <c r="Y394" s="455"/>
      <c r="Z394" s="428"/>
      <c r="AA394" s="456"/>
      <c r="AB394" s="402">
        <f>O394+P394+Q394</f>
        <v>975.15000000000009</v>
      </c>
      <c r="AC394" s="402">
        <f>J394-AB394</f>
        <v>15524.85</v>
      </c>
      <c r="AD394" s="449"/>
      <c r="AE394" s="428"/>
      <c r="AF394" s="428"/>
      <c r="AG394" s="402"/>
      <c r="AH394" s="449"/>
      <c r="AI394" s="402"/>
      <c r="AJ394" s="457"/>
      <c r="AK394" s="990">
        <f t="shared" si="190"/>
        <v>13200</v>
      </c>
    </row>
    <row r="395" spans="1:41" x14ac:dyDescent="0.25">
      <c r="A395" s="443">
        <v>331</v>
      </c>
      <c r="B395" s="443" t="s">
        <v>4768</v>
      </c>
      <c r="C395" s="443" t="s">
        <v>3763</v>
      </c>
      <c r="D395" s="784"/>
      <c r="E395" s="446"/>
      <c r="F395" s="609">
        <f>DATEDIF(D395,E395,"Y")</f>
        <v>0</v>
      </c>
      <c r="G395" s="428" t="s">
        <v>4790</v>
      </c>
      <c r="H395" s="447" t="s">
        <v>1941</v>
      </c>
      <c r="I395" s="428" t="s">
        <v>4673</v>
      </c>
      <c r="J395" s="448">
        <v>16500</v>
      </c>
      <c r="K395" s="449">
        <f>J395/100*7.09</f>
        <v>1169.8499999999999</v>
      </c>
      <c r="L395" s="449">
        <v>39420</v>
      </c>
      <c r="M395" s="449"/>
      <c r="N395" s="402">
        <v>364.1</v>
      </c>
      <c r="O395" s="450">
        <f>J395/100*3.04</f>
        <v>501.6</v>
      </c>
      <c r="P395" s="450">
        <f>+J395/100*2.87</f>
        <v>473.55</v>
      </c>
      <c r="Q395" s="449"/>
      <c r="R395" s="451"/>
      <c r="S395" s="451">
        <f>N395+O395+P395+Q395</f>
        <v>1339.25</v>
      </c>
      <c r="T395" s="449">
        <f>J395-S395</f>
        <v>15160.75</v>
      </c>
      <c r="U395" s="452">
        <v>100010330028774</v>
      </c>
      <c r="V395" s="461"/>
      <c r="W395" s="545">
        <f>+T395</f>
        <v>15160.75</v>
      </c>
      <c r="X395" s="529"/>
      <c r="Y395" s="455"/>
      <c r="Z395" s="428">
        <v>0</v>
      </c>
      <c r="AA395" s="456">
        <v>0</v>
      </c>
      <c r="AB395" s="402">
        <f>O395+P395+Q395</f>
        <v>975.15000000000009</v>
      </c>
      <c r="AC395" s="402">
        <f>J395-AB395</f>
        <v>15524.85</v>
      </c>
      <c r="AD395" s="449"/>
      <c r="AE395" s="428"/>
      <c r="AF395" s="428"/>
      <c r="AG395" s="402">
        <f>AE395*15%</f>
        <v>0</v>
      </c>
      <c r="AH395" s="449"/>
      <c r="AI395" s="402">
        <f>AG395+AH395</f>
        <v>0</v>
      </c>
      <c r="AJ395" s="457" t="e">
        <f>#REF!-#REF!</f>
        <v>#REF!</v>
      </c>
      <c r="AK395" s="990">
        <f t="shared" si="190"/>
        <v>13200</v>
      </c>
      <c r="AL395" s="6"/>
      <c r="AM395" s="6"/>
      <c r="AN395" s="6"/>
      <c r="AO395" s="6"/>
    </row>
    <row r="396" spans="1:41" x14ac:dyDescent="0.25">
      <c r="A396" s="443">
        <v>332</v>
      </c>
      <c r="B396" s="443" t="s">
        <v>4904</v>
      </c>
      <c r="C396" s="443"/>
      <c r="D396" s="784"/>
      <c r="E396" s="446"/>
      <c r="F396" s="609"/>
      <c r="G396" s="428" t="s">
        <v>4905</v>
      </c>
      <c r="H396" s="447" t="s">
        <v>1941</v>
      </c>
      <c r="I396" s="428" t="s">
        <v>2007</v>
      </c>
      <c r="J396" s="448">
        <v>38000</v>
      </c>
      <c r="K396" s="449">
        <f>J396/100*7.09</f>
        <v>2694.2</v>
      </c>
      <c r="L396" s="449">
        <v>39420</v>
      </c>
      <c r="M396" s="449"/>
      <c r="N396" s="402"/>
      <c r="O396" s="450">
        <f>J396/100*3.04</f>
        <v>1155.2</v>
      </c>
      <c r="P396" s="450">
        <f>+J396/100*2.87</f>
        <v>1090.6000000000001</v>
      </c>
      <c r="Q396" s="449"/>
      <c r="R396" s="451"/>
      <c r="S396" s="451">
        <f>N396+O396+P396+Q396</f>
        <v>2245.8000000000002</v>
      </c>
      <c r="T396" s="449">
        <f>J396-S396</f>
        <v>35754.199999999997</v>
      </c>
      <c r="U396" s="452">
        <v>100010330028774</v>
      </c>
      <c r="V396" s="461"/>
      <c r="W396" s="545">
        <f>+T396</f>
        <v>35754.199999999997</v>
      </c>
      <c r="X396" s="529"/>
      <c r="Y396" s="455"/>
      <c r="Z396" s="428">
        <v>0</v>
      </c>
      <c r="AA396" s="456">
        <v>0</v>
      </c>
      <c r="AB396" s="402">
        <f>O396+P396+Q396</f>
        <v>2245.8000000000002</v>
      </c>
      <c r="AC396" s="402">
        <f>J396-AB396</f>
        <v>35754.199999999997</v>
      </c>
      <c r="AD396" s="449"/>
      <c r="AE396" s="428"/>
      <c r="AF396" s="428"/>
      <c r="AG396" s="402">
        <f>AE396*15%</f>
        <v>0</v>
      </c>
      <c r="AH396" s="449"/>
      <c r="AI396" s="402">
        <f>AG396+AH396</f>
        <v>0</v>
      </c>
      <c r="AJ396" s="457" t="e">
        <f>#REF!-#REF!</f>
        <v>#REF!</v>
      </c>
      <c r="AK396" s="990">
        <f>+J396*60%</f>
        <v>22800</v>
      </c>
      <c r="AL396" s="6"/>
      <c r="AM396" s="6"/>
      <c r="AN396" s="6"/>
      <c r="AO396" s="6"/>
    </row>
    <row r="397" spans="1:41" s="341" customFormat="1" x14ac:dyDescent="0.25">
      <c r="A397" s="443">
        <v>333</v>
      </c>
      <c r="B397" s="397" t="s">
        <v>4918</v>
      </c>
      <c r="C397" s="397"/>
      <c r="D397" s="922"/>
      <c r="E397" s="396"/>
      <c r="F397" s="923"/>
      <c r="G397" s="410" t="s">
        <v>4915</v>
      </c>
      <c r="H397" s="924" t="s">
        <v>1941</v>
      </c>
      <c r="I397" s="410" t="s">
        <v>2007</v>
      </c>
      <c r="J397" s="925">
        <v>38000</v>
      </c>
      <c r="K397" s="399"/>
      <c r="L397" s="399"/>
      <c r="M397" s="399"/>
      <c r="N397" s="400"/>
      <c r="O397" s="394">
        <f>+J397/100*3.04</f>
        <v>1155.2</v>
      </c>
      <c r="P397" s="394">
        <f>+J397/100*2.87</f>
        <v>1090.6000000000001</v>
      </c>
      <c r="Q397" s="399"/>
      <c r="R397" s="401"/>
      <c r="S397" s="401">
        <f>N397+O397+P397+Q397</f>
        <v>2245.8000000000002</v>
      </c>
      <c r="T397" s="399">
        <f>J397-S397</f>
        <v>35754.199999999997</v>
      </c>
      <c r="U397" s="452">
        <v>100010330028774</v>
      </c>
      <c r="V397" s="926"/>
      <c r="W397" s="927"/>
      <c r="X397" s="928"/>
      <c r="Y397" s="435"/>
      <c r="Z397" s="410"/>
      <c r="AA397" s="436"/>
      <c r="AB397" s="400"/>
      <c r="AC397" s="400"/>
      <c r="AD397" s="399"/>
      <c r="AE397" s="410"/>
      <c r="AF397" s="410"/>
      <c r="AG397" s="400"/>
      <c r="AH397" s="399"/>
      <c r="AI397" s="400"/>
      <c r="AJ397" s="433"/>
      <c r="AK397" s="990">
        <f>+J397*60%</f>
        <v>22800</v>
      </c>
    </row>
    <row r="398" spans="1:41" s="341" customFormat="1" x14ac:dyDescent="0.25">
      <c r="A398" s="443">
        <v>334</v>
      </c>
      <c r="B398" s="397" t="s">
        <v>4919</v>
      </c>
      <c r="C398" s="397"/>
      <c r="D398" s="922"/>
      <c r="E398" s="396"/>
      <c r="F398" s="923"/>
      <c r="G398" s="410" t="s">
        <v>4920</v>
      </c>
      <c r="H398" s="924" t="s">
        <v>1941</v>
      </c>
      <c r="I398" s="410" t="s">
        <v>3642</v>
      </c>
      <c r="J398" s="925">
        <v>45000</v>
      </c>
      <c r="K398" s="399">
        <f>J398/100*7.09</f>
        <v>3190.5</v>
      </c>
      <c r="L398" s="399">
        <v>39420</v>
      </c>
      <c r="M398" s="399"/>
      <c r="N398" s="400">
        <v>388.25</v>
      </c>
      <c r="O398" s="394">
        <f>J398/100*3.04</f>
        <v>1368</v>
      </c>
      <c r="P398" s="394">
        <f>+J398/100*2.87</f>
        <v>1291.5</v>
      </c>
      <c r="Q398" s="399"/>
      <c r="R398" s="401"/>
      <c r="S398" s="401">
        <f>N398+O398+P398+Q398</f>
        <v>3047.75</v>
      </c>
      <c r="T398" s="399">
        <f>J398-S398</f>
        <v>41952.25</v>
      </c>
      <c r="U398" s="434">
        <v>100010330028774</v>
      </c>
      <c r="V398" s="926"/>
      <c r="W398" s="927">
        <f>+T398</f>
        <v>41952.25</v>
      </c>
      <c r="X398" s="934"/>
      <c r="Y398" s="435"/>
      <c r="Z398" s="410">
        <v>0</v>
      </c>
      <c r="AA398" s="436">
        <v>0</v>
      </c>
      <c r="AB398" s="400">
        <f>O398+P398+Q398</f>
        <v>2659.5</v>
      </c>
      <c r="AC398" s="400">
        <f>J398-AB398</f>
        <v>42340.5</v>
      </c>
      <c r="AD398" s="399"/>
      <c r="AE398" s="410"/>
      <c r="AF398" s="410"/>
      <c r="AG398" s="400">
        <f>AE398*15%</f>
        <v>0</v>
      </c>
      <c r="AH398" s="399"/>
      <c r="AI398" s="400">
        <f>AG398+AH398</f>
        <v>0</v>
      </c>
      <c r="AJ398" s="433" t="e">
        <f>#REF!-#REF!</f>
        <v>#REF!</v>
      </c>
      <c r="AK398" s="990">
        <f>+J398*30%</f>
        <v>13500</v>
      </c>
    </row>
    <row r="399" spans="1:41" ht="15" customHeight="1" x14ac:dyDescent="0.25">
      <c r="A399" s="1712" t="s">
        <v>3656</v>
      </c>
      <c r="B399" s="1713"/>
      <c r="C399" s="1713"/>
      <c r="D399" s="1713"/>
      <c r="E399" s="1713"/>
      <c r="F399" s="1713"/>
      <c r="G399" s="1713"/>
      <c r="H399" s="1713"/>
      <c r="I399" s="1714"/>
      <c r="J399" s="407">
        <f>SUM(J368:J398)</f>
        <v>910652.5</v>
      </c>
      <c r="K399" s="449"/>
      <c r="L399" s="449">
        <v>0</v>
      </c>
      <c r="M399" s="405">
        <f>SUM(M368:M382)</f>
        <v>10340.83</v>
      </c>
      <c r="N399" s="407">
        <f>SUM(N368:N382)</f>
        <v>15739.371999999999</v>
      </c>
      <c r="O399" s="407">
        <f>SUM(O368:O382)</f>
        <v>14859.209749999998</v>
      </c>
      <c r="P399" s="565">
        <f>SUM(P368:P392)</f>
        <v>4715.8700000000008</v>
      </c>
      <c r="Q399" s="405">
        <f>SUM(Q381:Q382)</f>
        <v>0</v>
      </c>
      <c r="R399" s="407">
        <f>SUM(R368:R382)</f>
        <v>42629.191750000005</v>
      </c>
      <c r="S399" s="566">
        <f>SUM(S368:S382)</f>
        <v>475113.30825000018</v>
      </c>
      <c r="T399" s="452"/>
      <c r="U399" s="485"/>
      <c r="V399" s="720"/>
      <c r="W399" s="463"/>
      <c r="X399" s="455"/>
      <c r="Y399" s="428"/>
      <c r="Z399" s="456"/>
      <c r="AA399" s="402"/>
      <c r="AB399" s="402"/>
      <c r="AC399" s="449"/>
      <c r="AD399" s="428"/>
      <c r="AE399" s="428"/>
      <c r="AF399" s="402"/>
      <c r="AG399" s="449"/>
      <c r="AH399" s="402"/>
      <c r="AI399" s="457">
        <f>AH404-M404</f>
        <v>-4.0000000003601599E-3</v>
      </c>
      <c r="AK399" s="1003">
        <f>SUM(AK368:AK398)</f>
        <v>477781.5</v>
      </c>
    </row>
    <row r="400" spans="1:41" ht="15" customHeight="1" x14ac:dyDescent="0.25">
      <c r="A400" s="1715" t="s">
        <v>3675</v>
      </c>
      <c r="B400" s="1716"/>
      <c r="C400" s="1716"/>
      <c r="D400" s="1716"/>
      <c r="E400" s="1716"/>
      <c r="F400" s="1716"/>
      <c r="G400" s="1716"/>
      <c r="H400" s="1716"/>
      <c r="I400" s="1717"/>
      <c r="J400" s="407"/>
      <c r="K400" s="449"/>
      <c r="L400" s="449"/>
      <c r="M400" s="405"/>
      <c r="N400" s="565"/>
      <c r="O400" s="565"/>
      <c r="P400" s="565"/>
      <c r="Q400" s="407"/>
      <c r="R400" s="566"/>
      <c r="S400" s="407"/>
      <c r="T400" s="452"/>
      <c r="U400" s="485"/>
      <c r="V400" s="720"/>
      <c r="W400" s="463"/>
      <c r="X400" s="455"/>
      <c r="Y400" s="428"/>
      <c r="Z400" s="456"/>
      <c r="AA400" s="402"/>
      <c r="AB400" s="402"/>
      <c r="AC400" s="449"/>
      <c r="AD400" s="428"/>
      <c r="AE400" s="428"/>
      <c r="AF400" s="402"/>
      <c r="AG400" s="449"/>
      <c r="AH400" s="402"/>
      <c r="AI400" s="457"/>
    </row>
    <row r="401" spans="1:41" ht="15" customHeight="1" x14ac:dyDescent="0.25">
      <c r="A401" s="443">
        <v>335</v>
      </c>
      <c r="B401" s="443" t="s">
        <v>2042</v>
      </c>
      <c r="C401" s="443" t="s">
        <v>3763</v>
      </c>
      <c r="D401" s="446">
        <v>27024</v>
      </c>
      <c r="E401" s="446">
        <v>41897</v>
      </c>
      <c r="F401" s="443">
        <f t="shared" ref="F401:F412" si="191">DATEDIF(D401,E401,"Y")</f>
        <v>40</v>
      </c>
      <c r="G401" s="428" t="s">
        <v>2043</v>
      </c>
      <c r="H401" s="447" t="s">
        <v>1941</v>
      </c>
      <c r="I401" s="428" t="s">
        <v>2044</v>
      </c>
      <c r="J401" s="449">
        <v>66000</v>
      </c>
      <c r="K401" s="449">
        <f t="shared" si="171"/>
        <v>4679.3999999999996</v>
      </c>
      <c r="L401" s="449">
        <v>34580</v>
      </c>
      <c r="M401" s="402">
        <v>4921.3100000000004</v>
      </c>
      <c r="N401" s="450">
        <f t="shared" ref="N401:N412" si="192">J401/100*3.04</f>
        <v>2006.4</v>
      </c>
      <c r="O401" s="450">
        <f t="shared" ref="O401:O412" si="193">J401/100*2.87</f>
        <v>1894.2</v>
      </c>
      <c r="P401" s="450"/>
      <c r="Q401" s="449"/>
      <c r="R401" s="451">
        <f t="shared" ref="R401:R412" si="194">M401+N401+O401+P401</f>
        <v>8821.9100000000017</v>
      </c>
      <c r="S401" s="449">
        <f t="shared" ref="S401:S412" si="195">J401-R401</f>
        <v>57178.09</v>
      </c>
      <c r="T401" s="452">
        <v>100010330028774</v>
      </c>
      <c r="U401" s="474">
        <v>200010330646341</v>
      </c>
      <c r="V401" s="720">
        <f t="shared" ref="V401:V455" si="196">+S401</f>
        <v>57178.09</v>
      </c>
      <c r="W401" s="463" t="s">
        <v>4035</v>
      </c>
      <c r="X401" s="455"/>
      <c r="Y401" s="428">
        <v>0</v>
      </c>
      <c r="Z401" s="456">
        <v>0</v>
      </c>
      <c r="AA401" s="402">
        <f t="shared" ref="AA401:AA412" si="197">N401+O401+P401</f>
        <v>3900.6000000000004</v>
      </c>
      <c r="AB401" s="402">
        <f t="shared" ref="AB401:AB412" si="198">J401-AA401</f>
        <v>62099.4</v>
      </c>
      <c r="AC401" s="449">
        <v>49990.33</v>
      </c>
      <c r="AD401" s="449">
        <f>+AB401-AC401</f>
        <v>12109.07</v>
      </c>
      <c r="AE401" s="462">
        <v>0.2</v>
      </c>
      <c r="AF401" s="402">
        <f>AD401*20%</f>
        <v>2421.8139999999999</v>
      </c>
      <c r="AG401" s="449">
        <v>2499.5</v>
      </c>
      <c r="AH401" s="402">
        <f t="shared" ref="AH401:AH412" si="199">AF401+AG401</f>
        <v>4921.3140000000003</v>
      </c>
      <c r="AI401" s="457">
        <f t="shared" ref="AI401:AI406" si="200">AH405-M405</f>
        <v>-4.0000000003601599E-3</v>
      </c>
      <c r="AK401" s="990">
        <f>+J401*30%</f>
        <v>19800</v>
      </c>
    </row>
    <row r="402" spans="1:41" ht="15" customHeight="1" x14ac:dyDescent="0.25">
      <c r="A402" s="443">
        <v>336</v>
      </c>
      <c r="B402" s="444" t="s">
        <v>2045</v>
      </c>
      <c r="C402" s="444" t="s">
        <v>3763</v>
      </c>
      <c r="D402" s="445">
        <v>33093</v>
      </c>
      <c r="E402" s="446">
        <v>41897</v>
      </c>
      <c r="F402" s="443">
        <f t="shared" si="191"/>
        <v>24</v>
      </c>
      <c r="G402" s="429" t="s">
        <v>2046</v>
      </c>
      <c r="H402" s="447" t="s">
        <v>1941</v>
      </c>
      <c r="I402" s="429" t="s">
        <v>2047</v>
      </c>
      <c r="J402" s="402">
        <v>22000</v>
      </c>
      <c r="K402" s="449">
        <f t="shared" si="171"/>
        <v>1559.8</v>
      </c>
      <c r="L402" s="449">
        <f>J402</f>
        <v>22000</v>
      </c>
      <c r="M402" s="402"/>
      <c r="N402" s="450">
        <f t="shared" si="192"/>
        <v>668.8</v>
      </c>
      <c r="O402" s="450">
        <f t="shared" si="193"/>
        <v>631.4</v>
      </c>
      <c r="P402" s="450"/>
      <c r="Q402" s="449"/>
      <c r="R402" s="451">
        <f t="shared" si="194"/>
        <v>1300.1999999999998</v>
      </c>
      <c r="S402" s="449">
        <f t="shared" si="195"/>
        <v>20699.8</v>
      </c>
      <c r="T402" s="452">
        <v>100010330028774</v>
      </c>
      <c r="U402" s="490" t="s">
        <v>3212</v>
      </c>
      <c r="V402" s="720">
        <f t="shared" si="196"/>
        <v>20699.8</v>
      </c>
      <c r="W402" s="454">
        <v>22301027664</v>
      </c>
      <c r="X402" s="455"/>
      <c r="Y402" s="428">
        <v>0</v>
      </c>
      <c r="Z402" s="456">
        <v>0</v>
      </c>
      <c r="AA402" s="402">
        <f t="shared" si="197"/>
        <v>1300.1999999999998</v>
      </c>
      <c r="AB402" s="402">
        <f t="shared" si="198"/>
        <v>20699.8</v>
      </c>
      <c r="AC402" s="449"/>
      <c r="AD402" s="428"/>
      <c r="AE402" s="428"/>
      <c r="AF402" s="402">
        <f t="shared" ref="AF402:AF412" si="201">AD402*15%</f>
        <v>0</v>
      </c>
      <c r="AG402" s="449"/>
      <c r="AH402" s="402">
        <f t="shared" si="199"/>
        <v>0</v>
      </c>
      <c r="AI402" s="457">
        <f t="shared" si="200"/>
        <v>0.22249999999985448</v>
      </c>
      <c r="AK402" s="990">
        <f>+J402*60%</f>
        <v>13200</v>
      </c>
    </row>
    <row r="403" spans="1:41" ht="15" customHeight="1" x14ac:dyDescent="0.25">
      <c r="A403" s="443">
        <v>337</v>
      </c>
      <c r="B403" s="443" t="s">
        <v>2048</v>
      </c>
      <c r="C403" s="443" t="s">
        <v>3764</v>
      </c>
      <c r="D403" s="446">
        <v>27455</v>
      </c>
      <c r="E403" s="446">
        <v>41897</v>
      </c>
      <c r="F403" s="443">
        <f t="shared" si="191"/>
        <v>39</v>
      </c>
      <c r="G403" s="428" t="s">
        <v>2049</v>
      </c>
      <c r="H403" s="447" t="s">
        <v>1941</v>
      </c>
      <c r="I403" s="428" t="s">
        <v>2050</v>
      </c>
      <c r="J403" s="402">
        <v>49500</v>
      </c>
      <c r="K403" s="449">
        <f t="shared" si="171"/>
        <v>3509.5499999999997</v>
      </c>
      <c r="L403" s="449">
        <v>34580</v>
      </c>
      <c r="M403" s="402">
        <v>1987.15</v>
      </c>
      <c r="N403" s="450">
        <f t="shared" si="192"/>
        <v>1504.8</v>
      </c>
      <c r="O403" s="450">
        <f t="shared" si="193"/>
        <v>1420.65</v>
      </c>
      <c r="P403" s="450"/>
      <c r="Q403" s="449"/>
      <c r="R403" s="451">
        <f t="shared" si="194"/>
        <v>4912.6000000000004</v>
      </c>
      <c r="S403" s="449">
        <f t="shared" si="195"/>
        <v>44587.4</v>
      </c>
      <c r="T403" s="452">
        <v>100010330028774</v>
      </c>
      <c r="U403" s="523" t="s">
        <v>3213</v>
      </c>
      <c r="V403" s="720">
        <f t="shared" si="196"/>
        <v>44587.4</v>
      </c>
      <c r="W403" s="463" t="s">
        <v>4034</v>
      </c>
      <c r="X403" s="455"/>
      <c r="Y403" s="428">
        <v>0</v>
      </c>
      <c r="Z403" s="456">
        <v>0</v>
      </c>
      <c r="AA403" s="402">
        <f t="shared" si="197"/>
        <v>2925.45</v>
      </c>
      <c r="AB403" s="402">
        <f t="shared" si="198"/>
        <v>46574.55</v>
      </c>
      <c r="AC403" s="449">
        <v>33326.910000000003</v>
      </c>
      <c r="AD403" s="449">
        <f t="shared" ref="AD403:AD412" si="202">+AB403-AC403</f>
        <v>13247.64</v>
      </c>
      <c r="AE403" s="470">
        <v>0.15</v>
      </c>
      <c r="AF403" s="402">
        <f t="shared" si="201"/>
        <v>1987.1459999999997</v>
      </c>
      <c r="AG403" s="449"/>
      <c r="AH403" s="402">
        <f t="shared" si="199"/>
        <v>1987.1459999999997</v>
      </c>
      <c r="AI403" s="457">
        <f t="shared" si="200"/>
        <v>-4.0000000003601599E-3</v>
      </c>
      <c r="AK403" s="990">
        <f>+J403*30%</f>
        <v>14850</v>
      </c>
    </row>
    <row r="404" spans="1:41" ht="15" customHeight="1" x14ac:dyDescent="0.25">
      <c r="A404" s="443">
        <v>338</v>
      </c>
      <c r="B404" s="443" t="s">
        <v>2051</v>
      </c>
      <c r="C404" s="443" t="s">
        <v>3764</v>
      </c>
      <c r="D404" s="446">
        <v>30019</v>
      </c>
      <c r="E404" s="446">
        <v>41897</v>
      </c>
      <c r="F404" s="443">
        <f t="shared" si="191"/>
        <v>32</v>
      </c>
      <c r="G404" s="428" t="s">
        <v>2052</v>
      </c>
      <c r="H404" s="447" t="s">
        <v>1941</v>
      </c>
      <c r="I404" s="428" t="s">
        <v>2050</v>
      </c>
      <c r="J404" s="402">
        <v>49500</v>
      </c>
      <c r="K404" s="449">
        <f t="shared" si="171"/>
        <v>3509.5499999999997</v>
      </c>
      <c r="L404" s="449">
        <v>34580</v>
      </c>
      <c r="M404" s="402">
        <v>1987.15</v>
      </c>
      <c r="N404" s="450">
        <f t="shared" si="192"/>
        <v>1504.8</v>
      </c>
      <c r="O404" s="450">
        <f t="shared" si="193"/>
        <v>1420.65</v>
      </c>
      <c r="P404" s="450"/>
      <c r="Q404" s="449"/>
      <c r="R404" s="451">
        <f t="shared" si="194"/>
        <v>4912.6000000000004</v>
      </c>
      <c r="S404" s="449">
        <f t="shared" si="195"/>
        <v>44587.4</v>
      </c>
      <c r="T404" s="452">
        <v>100010330028774</v>
      </c>
      <c r="U404" s="523" t="s">
        <v>3214</v>
      </c>
      <c r="V404" s="720">
        <f t="shared" si="196"/>
        <v>44587.4</v>
      </c>
      <c r="W404" s="463" t="s">
        <v>4033</v>
      </c>
      <c r="X404" s="455"/>
      <c r="Y404" s="428">
        <v>0</v>
      </c>
      <c r="Z404" s="456">
        <v>0</v>
      </c>
      <c r="AA404" s="402">
        <f t="shared" si="197"/>
        <v>2925.45</v>
      </c>
      <c r="AB404" s="402">
        <f t="shared" si="198"/>
        <v>46574.55</v>
      </c>
      <c r="AC404" s="449">
        <v>33326.910000000003</v>
      </c>
      <c r="AD404" s="449">
        <f t="shared" si="202"/>
        <v>13247.64</v>
      </c>
      <c r="AE404" s="470">
        <v>0.15</v>
      </c>
      <c r="AF404" s="402">
        <f t="shared" si="201"/>
        <v>1987.1459999999997</v>
      </c>
      <c r="AG404" s="449"/>
      <c r="AH404" s="402">
        <f t="shared" si="199"/>
        <v>1987.1459999999997</v>
      </c>
      <c r="AI404" s="457">
        <f t="shared" si="200"/>
        <v>-4.0000000003601599E-3</v>
      </c>
      <c r="AK404" s="990">
        <f t="shared" ref="AK404:AK412" si="203">+J404*30%</f>
        <v>14850</v>
      </c>
    </row>
    <row r="405" spans="1:41" ht="15" customHeight="1" x14ac:dyDescent="0.25">
      <c r="A405" s="443">
        <v>339</v>
      </c>
      <c r="B405" s="443" t="s">
        <v>2053</v>
      </c>
      <c r="C405" s="443" t="s">
        <v>3764</v>
      </c>
      <c r="D405" s="446">
        <v>24626</v>
      </c>
      <c r="E405" s="446">
        <v>41897</v>
      </c>
      <c r="F405" s="443">
        <f t="shared" si="191"/>
        <v>47</v>
      </c>
      <c r="G405" s="429" t="s">
        <v>2054</v>
      </c>
      <c r="H405" s="447" t="s">
        <v>1941</v>
      </c>
      <c r="I405" s="428" t="s">
        <v>2050</v>
      </c>
      <c r="J405" s="402">
        <v>49500</v>
      </c>
      <c r="K405" s="449">
        <f t="shared" si="171"/>
        <v>3509.5499999999997</v>
      </c>
      <c r="L405" s="449">
        <v>34580</v>
      </c>
      <c r="M405" s="402">
        <v>1987.15</v>
      </c>
      <c r="N405" s="450">
        <f t="shared" si="192"/>
        <v>1504.8</v>
      </c>
      <c r="O405" s="450">
        <f t="shared" si="193"/>
        <v>1420.65</v>
      </c>
      <c r="P405" s="450"/>
      <c r="Q405" s="449"/>
      <c r="R405" s="451">
        <f t="shared" si="194"/>
        <v>4912.6000000000004</v>
      </c>
      <c r="S405" s="449">
        <f t="shared" si="195"/>
        <v>44587.4</v>
      </c>
      <c r="T405" s="452">
        <v>100010330028774</v>
      </c>
      <c r="U405" s="523" t="s">
        <v>3215</v>
      </c>
      <c r="V405" s="720">
        <f t="shared" si="196"/>
        <v>44587.4</v>
      </c>
      <c r="W405" s="463" t="s">
        <v>4155</v>
      </c>
      <c r="X405" s="455"/>
      <c r="Y405" s="428">
        <v>0</v>
      </c>
      <c r="Z405" s="456">
        <v>0</v>
      </c>
      <c r="AA405" s="402">
        <f t="shared" si="197"/>
        <v>2925.45</v>
      </c>
      <c r="AB405" s="402">
        <f t="shared" si="198"/>
        <v>46574.55</v>
      </c>
      <c r="AC405" s="449">
        <v>33326.910000000003</v>
      </c>
      <c r="AD405" s="449">
        <f t="shared" si="202"/>
        <v>13247.64</v>
      </c>
      <c r="AE405" s="470">
        <v>0.15</v>
      </c>
      <c r="AF405" s="402">
        <f t="shared" si="201"/>
        <v>1987.1459999999997</v>
      </c>
      <c r="AG405" s="449"/>
      <c r="AH405" s="402">
        <f t="shared" si="199"/>
        <v>1987.1459999999997</v>
      </c>
      <c r="AI405" s="457">
        <f t="shared" si="200"/>
        <v>-4.0000000003601599E-3</v>
      </c>
      <c r="AK405" s="990">
        <f t="shared" si="203"/>
        <v>14850</v>
      </c>
    </row>
    <row r="406" spans="1:41" ht="15" customHeight="1" x14ac:dyDescent="0.25">
      <c r="A406" s="443">
        <v>340</v>
      </c>
      <c r="B406" s="444" t="s">
        <v>2055</v>
      </c>
      <c r="C406" s="444" t="s">
        <v>3763</v>
      </c>
      <c r="D406" s="445">
        <v>27364</v>
      </c>
      <c r="E406" s="446">
        <v>41897</v>
      </c>
      <c r="F406" s="443">
        <f t="shared" si="191"/>
        <v>39</v>
      </c>
      <c r="G406" s="429" t="s">
        <v>2056</v>
      </c>
      <c r="H406" s="447" t="s">
        <v>1941</v>
      </c>
      <c r="I406" s="429" t="s">
        <v>2057</v>
      </c>
      <c r="J406" s="402">
        <v>49500</v>
      </c>
      <c r="K406" s="449">
        <f t="shared" si="171"/>
        <v>3509.5499999999997</v>
      </c>
      <c r="L406" s="449">
        <v>34580</v>
      </c>
      <c r="M406" s="402">
        <v>1860.19</v>
      </c>
      <c r="N406" s="450">
        <f t="shared" si="192"/>
        <v>1504.8</v>
      </c>
      <c r="O406" s="450">
        <f t="shared" si="193"/>
        <v>1420.65</v>
      </c>
      <c r="P406" s="450">
        <v>844.89</v>
      </c>
      <c r="Q406" s="449"/>
      <c r="R406" s="451">
        <f t="shared" si="194"/>
        <v>5630.53</v>
      </c>
      <c r="S406" s="449">
        <f t="shared" si="195"/>
        <v>43869.47</v>
      </c>
      <c r="T406" s="452">
        <v>100010330028774</v>
      </c>
      <c r="U406" s="487" t="s">
        <v>3216</v>
      </c>
      <c r="V406" s="720">
        <f t="shared" si="196"/>
        <v>43869.47</v>
      </c>
      <c r="W406" s="454" t="s">
        <v>4032</v>
      </c>
      <c r="X406" s="455"/>
      <c r="Y406" s="428">
        <v>0</v>
      </c>
      <c r="Z406" s="456">
        <v>0</v>
      </c>
      <c r="AA406" s="402">
        <f t="shared" si="197"/>
        <v>3770.3399999999997</v>
      </c>
      <c r="AB406" s="402">
        <f t="shared" si="198"/>
        <v>45729.66</v>
      </c>
      <c r="AC406" s="449">
        <v>33326.910000000003</v>
      </c>
      <c r="AD406" s="449">
        <f t="shared" si="202"/>
        <v>12402.75</v>
      </c>
      <c r="AE406" s="470">
        <v>0.15</v>
      </c>
      <c r="AF406" s="402">
        <f t="shared" si="201"/>
        <v>1860.4124999999999</v>
      </c>
      <c r="AG406" s="449"/>
      <c r="AH406" s="402">
        <f t="shared" si="199"/>
        <v>1860.4124999999999</v>
      </c>
      <c r="AI406" s="457">
        <f t="shared" si="200"/>
        <v>-4.0000000003601599E-3</v>
      </c>
      <c r="AK406" s="990">
        <f t="shared" si="203"/>
        <v>14850</v>
      </c>
    </row>
    <row r="407" spans="1:41" ht="15" customHeight="1" x14ac:dyDescent="0.25">
      <c r="A407" s="443">
        <v>341</v>
      </c>
      <c r="B407" s="444" t="s">
        <v>2058</v>
      </c>
      <c r="C407" s="444" t="s">
        <v>3763</v>
      </c>
      <c r="D407" s="445">
        <v>28163</v>
      </c>
      <c r="E407" s="446">
        <v>41897</v>
      </c>
      <c r="F407" s="443">
        <f t="shared" si="191"/>
        <v>37</v>
      </c>
      <c r="G407" s="429" t="s">
        <v>2059</v>
      </c>
      <c r="H407" s="447" t="s">
        <v>1941</v>
      </c>
      <c r="I407" s="429" t="s">
        <v>2057</v>
      </c>
      <c r="J407" s="402">
        <v>49500</v>
      </c>
      <c r="K407" s="449">
        <f t="shared" si="171"/>
        <v>3509.5499999999997</v>
      </c>
      <c r="L407" s="449">
        <v>34580</v>
      </c>
      <c r="M407" s="402">
        <v>1987.15</v>
      </c>
      <c r="N407" s="450">
        <f t="shared" si="192"/>
        <v>1504.8</v>
      </c>
      <c r="O407" s="450">
        <f t="shared" si="193"/>
        <v>1420.65</v>
      </c>
      <c r="P407" s="450"/>
      <c r="Q407" s="449"/>
      <c r="R407" s="451">
        <f t="shared" si="194"/>
        <v>4912.6000000000004</v>
      </c>
      <c r="S407" s="449">
        <f t="shared" si="195"/>
        <v>44587.4</v>
      </c>
      <c r="T407" s="452">
        <v>100010330028774</v>
      </c>
      <c r="U407" s="487" t="s">
        <v>3217</v>
      </c>
      <c r="V407" s="720">
        <f t="shared" si="196"/>
        <v>44587.4</v>
      </c>
      <c r="W407" s="454" t="s">
        <v>4031</v>
      </c>
      <c r="X407" s="455"/>
      <c r="Y407" s="428">
        <v>0</v>
      </c>
      <c r="Z407" s="456">
        <v>0</v>
      </c>
      <c r="AA407" s="402">
        <f t="shared" si="197"/>
        <v>2925.45</v>
      </c>
      <c r="AB407" s="402">
        <f t="shared" si="198"/>
        <v>46574.55</v>
      </c>
      <c r="AC407" s="449">
        <v>33326.910000000003</v>
      </c>
      <c r="AD407" s="449">
        <f t="shared" si="202"/>
        <v>13247.64</v>
      </c>
      <c r="AE407" s="470">
        <v>0.15</v>
      </c>
      <c r="AF407" s="402">
        <f t="shared" si="201"/>
        <v>1987.1459999999997</v>
      </c>
      <c r="AG407" s="449"/>
      <c r="AH407" s="402">
        <f t="shared" si="199"/>
        <v>1987.1459999999997</v>
      </c>
      <c r="AI407" s="457"/>
      <c r="AK407" s="990">
        <f t="shared" si="203"/>
        <v>14850</v>
      </c>
    </row>
    <row r="408" spans="1:41" s="221" customFormat="1" ht="15" customHeight="1" x14ac:dyDescent="0.25">
      <c r="A408" s="443">
        <v>342</v>
      </c>
      <c r="B408" s="790" t="s">
        <v>2060</v>
      </c>
      <c r="C408" s="790" t="s">
        <v>3763</v>
      </c>
      <c r="D408" s="791">
        <v>26201</v>
      </c>
      <c r="E408" s="792">
        <v>41897</v>
      </c>
      <c r="F408" s="789">
        <f t="shared" si="191"/>
        <v>42</v>
      </c>
      <c r="G408" s="793" t="s">
        <v>3629</v>
      </c>
      <c r="H408" s="799" t="s">
        <v>1941</v>
      </c>
      <c r="I408" s="793" t="s">
        <v>2057</v>
      </c>
      <c r="J408" s="796">
        <v>49500</v>
      </c>
      <c r="K408" s="795">
        <f t="shared" si="171"/>
        <v>3509.5499999999997</v>
      </c>
      <c r="L408" s="795">
        <v>34580</v>
      </c>
      <c r="M408" s="796">
        <v>1987.15</v>
      </c>
      <c r="N408" s="800">
        <f t="shared" si="192"/>
        <v>1504.8</v>
      </c>
      <c r="O408" s="800">
        <f t="shared" si="193"/>
        <v>1420.65</v>
      </c>
      <c r="P408" s="800"/>
      <c r="Q408" s="795"/>
      <c r="R408" s="801">
        <f t="shared" si="194"/>
        <v>4912.6000000000004</v>
      </c>
      <c r="S408" s="795">
        <f t="shared" si="195"/>
        <v>44587.4</v>
      </c>
      <c r="T408" s="802">
        <v>100010330028774</v>
      </c>
      <c r="U408" s="920" t="s">
        <v>3218</v>
      </c>
      <c r="V408" s="921">
        <f t="shared" si="196"/>
        <v>44587.4</v>
      </c>
      <c r="W408" s="797" t="s">
        <v>4156</v>
      </c>
      <c r="X408" s="803"/>
      <c r="Y408" s="804">
        <v>0</v>
      </c>
      <c r="Z408" s="805">
        <v>0</v>
      </c>
      <c r="AA408" s="796">
        <f t="shared" si="197"/>
        <v>2925.45</v>
      </c>
      <c r="AB408" s="796">
        <f t="shared" si="198"/>
        <v>46574.55</v>
      </c>
      <c r="AC408" s="795">
        <v>33326.910000000003</v>
      </c>
      <c r="AD408" s="795">
        <f t="shared" si="202"/>
        <v>13247.64</v>
      </c>
      <c r="AE408" s="806">
        <v>0.15</v>
      </c>
      <c r="AF408" s="796">
        <f t="shared" si="201"/>
        <v>1987.1459999999997</v>
      </c>
      <c r="AG408" s="795"/>
      <c r="AH408" s="796">
        <f t="shared" si="199"/>
        <v>1987.1459999999997</v>
      </c>
      <c r="AI408" s="807">
        <f>AH412-M412</f>
        <v>-4.0000000003601599E-3</v>
      </c>
      <c r="AK408" s="990">
        <f t="shared" si="203"/>
        <v>14850</v>
      </c>
      <c r="AL408" s="814"/>
      <c r="AM408" s="814"/>
      <c r="AN408" s="814"/>
      <c r="AO408" s="814"/>
    </row>
    <row r="409" spans="1:41" ht="15" customHeight="1" x14ac:dyDescent="0.25">
      <c r="A409" s="443">
        <v>343</v>
      </c>
      <c r="B409" s="444" t="s">
        <v>2061</v>
      </c>
      <c r="C409" s="444" t="s">
        <v>3763</v>
      </c>
      <c r="D409" s="445">
        <v>25734</v>
      </c>
      <c r="E409" s="446">
        <v>41897</v>
      </c>
      <c r="F409" s="443">
        <f t="shared" si="191"/>
        <v>44</v>
      </c>
      <c r="G409" s="429" t="s">
        <v>2062</v>
      </c>
      <c r="H409" s="447" t="s">
        <v>1941</v>
      </c>
      <c r="I409" s="429" t="s">
        <v>2057</v>
      </c>
      <c r="J409" s="402">
        <v>49500</v>
      </c>
      <c r="K409" s="449">
        <f t="shared" si="171"/>
        <v>3509.5499999999997</v>
      </c>
      <c r="L409" s="449">
        <v>34580</v>
      </c>
      <c r="M409" s="402">
        <v>1987.15</v>
      </c>
      <c r="N409" s="450">
        <f t="shared" si="192"/>
        <v>1504.8</v>
      </c>
      <c r="O409" s="450">
        <f t="shared" si="193"/>
        <v>1420.65</v>
      </c>
      <c r="P409" s="450"/>
      <c r="Q409" s="449"/>
      <c r="R409" s="451">
        <f t="shared" si="194"/>
        <v>4912.6000000000004</v>
      </c>
      <c r="S409" s="449">
        <f t="shared" si="195"/>
        <v>44587.4</v>
      </c>
      <c r="T409" s="452">
        <v>100010330028774</v>
      </c>
      <c r="U409" s="487" t="s">
        <v>3219</v>
      </c>
      <c r="V409" s="720">
        <f t="shared" si="196"/>
        <v>44587.4</v>
      </c>
      <c r="W409" s="454" t="s">
        <v>4030</v>
      </c>
      <c r="X409" s="455"/>
      <c r="Y409" s="428">
        <v>0</v>
      </c>
      <c r="Z409" s="456">
        <v>0</v>
      </c>
      <c r="AA409" s="402">
        <f t="shared" si="197"/>
        <v>2925.45</v>
      </c>
      <c r="AB409" s="402">
        <f t="shared" si="198"/>
        <v>46574.55</v>
      </c>
      <c r="AC409" s="449">
        <v>33326.910000000003</v>
      </c>
      <c r="AD409" s="449">
        <f t="shared" si="202"/>
        <v>13247.64</v>
      </c>
      <c r="AE409" s="470">
        <v>0.15</v>
      </c>
      <c r="AF409" s="402">
        <f t="shared" si="201"/>
        <v>1987.1459999999997</v>
      </c>
      <c r="AG409" s="449"/>
      <c r="AH409" s="402">
        <f t="shared" si="199"/>
        <v>1987.1459999999997</v>
      </c>
      <c r="AI409" s="457"/>
      <c r="AK409" s="990">
        <f t="shared" si="203"/>
        <v>14850</v>
      </c>
    </row>
    <row r="410" spans="1:41" ht="15" customHeight="1" x14ac:dyDescent="0.25">
      <c r="A410" s="443">
        <v>344</v>
      </c>
      <c r="B410" s="444" t="s">
        <v>2063</v>
      </c>
      <c r="C410" s="444" t="s">
        <v>3763</v>
      </c>
      <c r="D410" s="445">
        <v>28955</v>
      </c>
      <c r="E410" s="446">
        <v>41897</v>
      </c>
      <c r="F410" s="443">
        <f t="shared" si="191"/>
        <v>35</v>
      </c>
      <c r="G410" s="429" t="s">
        <v>2064</v>
      </c>
      <c r="H410" s="447" t="s">
        <v>1941</v>
      </c>
      <c r="I410" s="429" t="s">
        <v>2057</v>
      </c>
      <c r="J410" s="402">
        <v>49500</v>
      </c>
      <c r="K410" s="449">
        <f t="shared" si="171"/>
        <v>3509.5499999999997</v>
      </c>
      <c r="L410" s="449">
        <v>34580</v>
      </c>
      <c r="M410" s="402">
        <v>1987.15</v>
      </c>
      <c r="N410" s="450">
        <f t="shared" si="192"/>
        <v>1504.8</v>
      </c>
      <c r="O410" s="450">
        <f t="shared" si="193"/>
        <v>1420.65</v>
      </c>
      <c r="P410" s="450"/>
      <c r="Q410" s="449"/>
      <c r="R410" s="451">
        <f t="shared" si="194"/>
        <v>4912.6000000000004</v>
      </c>
      <c r="S410" s="449">
        <f t="shared" si="195"/>
        <v>44587.4</v>
      </c>
      <c r="T410" s="452">
        <v>100010330028774</v>
      </c>
      <c r="U410" s="487" t="s">
        <v>3220</v>
      </c>
      <c r="V410" s="720">
        <f t="shared" si="196"/>
        <v>44587.4</v>
      </c>
      <c r="W410" s="454" t="s">
        <v>4157</v>
      </c>
      <c r="X410" s="455"/>
      <c r="Y410" s="428">
        <v>0</v>
      </c>
      <c r="Z410" s="456">
        <v>0</v>
      </c>
      <c r="AA410" s="402">
        <f t="shared" si="197"/>
        <v>2925.45</v>
      </c>
      <c r="AB410" s="402">
        <f t="shared" si="198"/>
        <v>46574.55</v>
      </c>
      <c r="AC410" s="449">
        <v>33326.910000000003</v>
      </c>
      <c r="AD410" s="449">
        <f t="shared" si="202"/>
        <v>13247.64</v>
      </c>
      <c r="AE410" s="470">
        <v>0.15</v>
      </c>
      <c r="AF410" s="402">
        <f t="shared" si="201"/>
        <v>1987.1459999999997</v>
      </c>
      <c r="AG410" s="449"/>
      <c r="AH410" s="402">
        <f t="shared" si="199"/>
        <v>1987.1459999999997</v>
      </c>
      <c r="AI410" s="457">
        <f>AH277-M277</f>
        <v>1034.9940000000006</v>
      </c>
      <c r="AK410" s="990">
        <f t="shared" si="203"/>
        <v>14850</v>
      </c>
    </row>
    <row r="411" spans="1:41" ht="15" customHeight="1" x14ac:dyDescent="0.25">
      <c r="A411" s="443">
        <v>345</v>
      </c>
      <c r="B411" s="444" t="s">
        <v>2901</v>
      </c>
      <c r="C411" s="444" t="s">
        <v>3764</v>
      </c>
      <c r="D411" s="445">
        <v>29829</v>
      </c>
      <c r="E411" s="446">
        <v>41897</v>
      </c>
      <c r="F411" s="443">
        <f t="shared" si="191"/>
        <v>33</v>
      </c>
      <c r="G411" s="429" t="s">
        <v>3647</v>
      </c>
      <c r="H411" s="447" t="s">
        <v>1941</v>
      </c>
      <c r="I411" s="429" t="s">
        <v>2057</v>
      </c>
      <c r="J411" s="402">
        <v>49500</v>
      </c>
      <c r="K411" s="449">
        <f t="shared" si="171"/>
        <v>3509.5499999999997</v>
      </c>
      <c r="L411" s="449">
        <v>34580</v>
      </c>
      <c r="M411" s="402">
        <v>1733.68</v>
      </c>
      <c r="N411" s="450">
        <f t="shared" si="192"/>
        <v>1504.8</v>
      </c>
      <c r="O411" s="450">
        <f t="shared" si="193"/>
        <v>1420.65</v>
      </c>
      <c r="P411" s="450">
        <v>1689.78</v>
      </c>
      <c r="Q411" s="449"/>
      <c r="R411" s="451">
        <f t="shared" si="194"/>
        <v>6348.91</v>
      </c>
      <c r="S411" s="449">
        <f t="shared" si="195"/>
        <v>43151.09</v>
      </c>
      <c r="T411" s="452">
        <v>100010330028774</v>
      </c>
      <c r="U411" s="643" t="s">
        <v>3221</v>
      </c>
      <c r="V411" s="720">
        <f t="shared" si="196"/>
        <v>43151.09</v>
      </c>
      <c r="W411" s="644" t="s">
        <v>3222</v>
      </c>
      <c r="X411" s="455"/>
      <c r="Y411" s="428">
        <v>0</v>
      </c>
      <c r="Z411" s="456">
        <v>0</v>
      </c>
      <c r="AA411" s="402">
        <f t="shared" si="197"/>
        <v>4615.2299999999996</v>
      </c>
      <c r="AB411" s="402">
        <f t="shared" si="198"/>
        <v>44884.770000000004</v>
      </c>
      <c r="AC411" s="449">
        <v>33326.910000000003</v>
      </c>
      <c r="AD411" s="449">
        <f t="shared" si="202"/>
        <v>11557.86</v>
      </c>
      <c r="AE411" s="470">
        <v>0.15</v>
      </c>
      <c r="AF411" s="402">
        <f t="shared" si="201"/>
        <v>1733.6790000000001</v>
      </c>
      <c r="AG411" s="449"/>
      <c r="AH411" s="402">
        <f t="shared" si="199"/>
        <v>1733.6790000000001</v>
      </c>
      <c r="AI411" s="457">
        <f>AH417-M417</f>
        <v>0</v>
      </c>
      <c r="AK411" s="990">
        <f t="shared" si="203"/>
        <v>14850</v>
      </c>
    </row>
    <row r="412" spans="1:41" ht="15" customHeight="1" x14ac:dyDescent="0.25">
      <c r="A412" s="443">
        <v>346</v>
      </c>
      <c r="B412" s="443" t="s">
        <v>2065</v>
      </c>
      <c r="C412" s="443" t="s">
        <v>3764</v>
      </c>
      <c r="D412" s="446">
        <v>29719</v>
      </c>
      <c r="E412" s="446">
        <v>41897</v>
      </c>
      <c r="F412" s="443">
        <f t="shared" si="191"/>
        <v>33</v>
      </c>
      <c r="G412" s="428" t="s">
        <v>2066</v>
      </c>
      <c r="H412" s="447" t="s">
        <v>1941</v>
      </c>
      <c r="I412" s="428" t="s">
        <v>2050</v>
      </c>
      <c r="J412" s="402">
        <v>49500</v>
      </c>
      <c r="K412" s="449">
        <f t="shared" si="171"/>
        <v>3509.5499999999997</v>
      </c>
      <c r="L412" s="449">
        <v>34580</v>
      </c>
      <c r="M412" s="402">
        <v>1987.15</v>
      </c>
      <c r="N412" s="450">
        <f t="shared" si="192"/>
        <v>1504.8</v>
      </c>
      <c r="O412" s="450">
        <f t="shared" si="193"/>
        <v>1420.65</v>
      </c>
      <c r="P412" s="450"/>
      <c r="Q412" s="449"/>
      <c r="R412" s="451">
        <f t="shared" si="194"/>
        <v>4912.6000000000004</v>
      </c>
      <c r="S412" s="449">
        <f t="shared" si="195"/>
        <v>44587.4</v>
      </c>
      <c r="T412" s="452">
        <v>100010330028774</v>
      </c>
      <c r="U412" s="523" t="s">
        <v>3223</v>
      </c>
      <c r="V412" s="720">
        <f t="shared" si="196"/>
        <v>44587.4</v>
      </c>
      <c r="W412" s="463" t="s">
        <v>4029</v>
      </c>
      <c r="X412" s="455"/>
      <c r="Y412" s="428">
        <v>0</v>
      </c>
      <c r="Z412" s="456">
        <v>0</v>
      </c>
      <c r="AA412" s="402">
        <f t="shared" si="197"/>
        <v>2925.45</v>
      </c>
      <c r="AB412" s="402">
        <f t="shared" si="198"/>
        <v>46574.55</v>
      </c>
      <c r="AC412" s="449">
        <v>33326.910000000003</v>
      </c>
      <c r="AD412" s="449">
        <f t="shared" si="202"/>
        <v>13247.64</v>
      </c>
      <c r="AE412" s="470">
        <v>0.15</v>
      </c>
      <c r="AF412" s="402">
        <f t="shared" si="201"/>
        <v>1987.1459999999997</v>
      </c>
      <c r="AG412" s="449"/>
      <c r="AH412" s="402">
        <f t="shared" si="199"/>
        <v>1987.1459999999997</v>
      </c>
      <c r="AI412" s="457">
        <f>AH416-M416</f>
        <v>1481.9134999999992</v>
      </c>
      <c r="AK412" s="990">
        <f t="shared" si="203"/>
        <v>14850</v>
      </c>
    </row>
    <row r="413" spans="1:41" s="341" customFormat="1" x14ac:dyDescent="0.25">
      <c r="A413" s="443">
        <v>347</v>
      </c>
      <c r="B413" s="397" t="s">
        <v>4927</v>
      </c>
      <c r="C413" s="929" t="s">
        <v>3763</v>
      </c>
      <c r="D413" s="930"/>
      <c r="E413" s="396"/>
      <c r="F413" s="923"/>
      <c r="G413" s="410" t="s">
        <v>4906</v>
      </c>
      <c r="H413" s="924" t="s">
        <v>1941</v>
      </c>
      <c r="I413" s="398" t="s">
        <v>2050</v>
      </c>
      <c r="J413" s="925">
        <v>45000</v>
      </c>
      <c r="K413" s="399">
        <f>+J413/100*7.09</f>
        <v>3190.5</v>
      </c>
      <c r="L413" s="399">
        <v>39420</v>
      </c>
      <c r="M413" s="400"/>
      <c r="N413" s="400"/>
      <c r="O413" s="394">
        <f>+J413/100*3.04</f>
        <v>1368</v>
      </c>
      <c r="P413" s="394">
        <f>+J413/100*2.87</f>
        <v>1291.5</v>
      </c>
      <c r="Q413" s="399"/>
      <c r="R413" s="401"/>
      <c r="S413" s="401">
        <f>N413+O413+P413+Q413</f>
        <v>2659.5</v>
      </c>
      <c r="T413" s="399">
        <f>+J413-S413</f>
        <v>42340.5</v>
      </c>
      <c r="U413" s="434">
        <v>100010330028774</v>
      </c>
      <c r="V413" s="954">
        <v>200010330698946</v>
      </c>
      <c r="W413" s="932">
        <f>+T413</f>
        <v>42340.5</v>
      </c>
      <c r="X413" s="933"/>
      <c r="Y413" s="410">
        <v>0</v>
      </c>
      <c r="Z413" s="436">
        <v>0</v>
      </c>
      <c r="AA413" s="400">
        <f>N413+O413+P413</f>
        <v>2659.5</v>
      </c>
      <c r="AB413" s="400">
        <f>J413-AA413</f>
        <v>42340.5</v>
      </c>
      <c r="AC413" s="399">
        <v>33326.910000000003</v>
      </c>
      <c r="AD413" s="399">
        <f>AB413-AC413</f>
        <v>9013.5899999999965</v>
      </c>
      <c r="AE413" s="432">
        <v>0.15</v>
      </c>
      <c r="AF413" s="400">
        <f>AD413*15%</f>
        <v>1352.0384999999994</v>
      </c>
      <c r="AG413" s="399"/>
      <c r="AH413" s="400">
        <f>AF413+AG413</f>
        <v>1352.0384999999994</v>
      </c>
      <c r="AI413" s="433">
        <f>AH297-M297</f>
        <v>-4.0000000003601599E-3</v>
      </c>
      <c r="AK413" s="990">
        <f>+J413*30%</f>
        <v>13500</v>
      </c>
    </row>
    <row r="414" spans="1:41" ht="15" customHeight="1" x14ac:dyDescent="0.25">
      <c r="A414" s="1712" t="s">
        <v>3656</v>
      </c>
      <c r="B414" s="1713"/>
      <c r="C414" s="1713"/>
      <c r="D414" s="1713"/>
      <c r="E414" s="1713"/>
      <c r="F414" s="1713"/>
      <c r="G414" s="1713"/>
      <c r="H414" s="1713"/>
      <c r="I414" s="1714"/>
      <c r="J414" s="405">
        <f>SUM(J401:J413)</f>
        <v>628000</v>
      </c>
      <c r="K414" s="449"/>
      <c r="L414" s="449">
        <v>0</v>
      </c>
      <c r="M414" s="405">
        <f t="shared" ref="M414:S414" si="204">SUM(M401:M412)</f>
        <v>24412.380000000005</v>
      </c>
      <c r="N414" s="405">
        <f t="shared" si="204"/>
        <v>17723.199999999997</v>
      </c>
      <c r="O414" s="405">
        <f t="shared" si="204"/>
        <v>16732.099999999999</v>
      </c>
      <c r="P414" s="562">
        <f t="shared" si="204"/>
        <v>2534.67</v>
      </c>
      <c r="Q414" s="405">
        <f t="shared" si="204"/>
        <v>0</v>
      </c>
      <c r="R414" s="563">
        <f t="shared" si="204"/>
        <v>61402.35</v>
      </c>
      <c r="S414" s="405">
        <f t="shared" si="204"/>
        <v>521597.65000000014</v>
      </c>
      <c r="T414" s="452"/>
      <c r="U414" s="523"/>
      <c r="V414" s="720"/>
      <c r="W414" s="463"/>
      <c r="X414" s="455"/>
      <c r="Y414" s="428"/>
      <c r="Z414" s="456"/>
      <c r="AA414" s="402"/>
      <c r="AB414" s="402"/>
      <c r="AC414" s="449"/>
      <c r="AD414" s="449"/>
      <c r="AE414" s="470"/>
      <c r="AF414" s="402"/>
      <c r="AG414" s="449"/>
      <c r="AH414" s="402"/>
      <c r="AI414" s="457">
        <f>AH418-M418</f>
        <v>-4.0000000003601599E-3</v>
      </c>
      <c r="AK414" s="1003">
        <f>SUM(AK401:AK413)</f>
        <v>195000</v>
      </c>
    </row>
    <row r="415" spans="1:41" ht="15" customHeight="1" x14ac:dyDescent="0.25">
      <c r="A415" s="1715" t="s">
        <v>3676</v>
      </c>
      <c r="B415" s="1716"/>
      <c r="C415" s="1716"/>
      <c r="D415" s="1716"/>
      <c r="E415" s="1716"/>
      <c r="F415" s="1716"/>
      <c r="G415" s="1716"/>
      <c r="H415" s="1716"/>
      <c r="I415" s="1717"/>
      <c r="J415" s="405"/>
      <c r="K415" s="449"/>
      <c r="L415" s="449"/>
      <c r="M415" s="405"/>
      <c r="N415" s="562"/>
      <c r="O415" s="562"/>
      <c r="P415" s="562"/>
      <c r="Q415" s="405"/>
      <c r="R415" s="563"/>
      <c r="S415" s="405"/>
      <c r="T415" s="452"/>
      <c r="U415" s="523"/>
      <c r="V415" s="720"/>
      <c r="W415" s="463"/>
      <c r="X415" s="455"/>
      <c r="Y415" s="428"/>
      <c r="Z415" s="456"/>
      <c r="AA415" s="402"/>
      <c r="AB415" s="402"/>
      <c r="AC415" s="449"/>
      <c r="AD415" s="449"/>
      <c r="AE415" s="470"/>
      <c r="AF415" s="402"/>
      <c r="AG415" s="449"/>
      <c r="AH415" s="402"/>
      <c r="AI415" s="457"/>
    </row>
    <row r="416" spans="1:41" ht="15" customHeight="1" x14ac:dyDescent="0.25">
      <c r="A416" s="443">
        <v>348</v>
      </c>
      <c r="B416" s="443" t="s">
        <v>2069</v>
      </c>
      <c r="C416" s="443" t="s">
        <v>3763</v>
      </c>
      <c r="D416" s="446">
        <v>30452</v>
      </c>
      <c r="E416" s="446">
        <v>41897</v>
      </c>
      <c r="F416" s="443">
        <f>DATEDIF(D416,E416,"Y")</f>
        <v>31</v>
      </c>
      <c r="G416" s="428" t="s">
        <v>2070</v>
      </c>
      <c r="H416" s="447" t="s">
        <v>1941</v>
      </c>
      <c r="I416" s="428" t="s">
        <v>4745</v>
      </c>
      <c r="J416" s="402">
        <v>60000</v>
      </c>
      <c r="K416" s="449">
        <f>J416/100*7.09</f>
        <v>4254</v>
      </c>
      <c r="L416" s="449">
        <v>34580</v>
      </c>
      <c r="M416" s="402">
        <v>1987.15</v>
      </c>
      <c r="N416" s="450">
        <f>J416/100*3.04</f>
        <v>1824</v>
      </c>
      <c r="O416" s="450">
        <f>J416/100*2.87</f>
        <v>1722</v>
      </c>
      <c r="P416" s="450"/>
      <c r="Q416" s="449"/>
      <c r="R416" s="451">
        <f>M416+N416+O416+P416+Q416</f>
        <v>5533.15</v>
      </c>
      <c r="S416" s="449">
        <f>J416-R416</f>
        <v>54466.85</v>
      </c>
      <c r="T416" s="452">
        <v>100010330028774</v>
      </c>
      <c r="U416" s="523" t="s">
        <v>3225</v>
      </c>
      <c r="V416" s="720">
        <f>+S416</f>
        <v>54466.85</v>
      </c>
      <c r="W416" s="463" t="s">
        <v>4159</v>
      </c>
      <c r="X416" s="455"/>
      <c r="Y416" s="428">
        <v>0</v>
      </c>
      <c r="Z416" s="456">
        <v>0</v>
      </c>
      <c r="AA416" s="402">
        <f>N416+O416+P416</f>
        <v>3546</v>
      </c>
      <c r="AB416" s="402">
        <f>J416-AA416</f>
        <v>56454</v>
      </c>
      <c r="AC416" s="449">
        <v>33326.910000000003</v>
      </c>
      <c r="AD416" s="449">
        <f>+AB416-AC416</f>
        <v>23127.089999999997</v>
      </c>
      <c r="AE416" s="470">
        <v>0.15</v>
      </c>
      <c r="AF416" s="402">
        <f>AD416*15%</f>
        <v>3469.0634999999993</v>
      </c>
      <c r="AG416" s="449"/>
      <c r="AH416" s="402">
        <f>AF416+AG416</f>
        <v>3469.0634999999993</v>
      </c>
      <c r="AI416" s="457" t="e">
        <f>#REF!-#REF!</f>
        <v>#REF!</v>
      </c>
      <c r="AK416" s="990">
        <f>+J416*30%</f>
        <v>18000</v>
      </c>
    </row>
    <row r="417" spans="1:41" ht="15" customHeight="1" x14ac:dyDescent="0.25">
      <c r="A417" s="444">
        <v>349</v>
      </c>
      <c r="B417" s="443" t="s">
        <v>2534</v>
      </c>
      <c r="C417" s="443" t="s">
        <v>3763</v>
      </c>
      <c r="D417" s="446">
        <v>31503</v>
      </c>
      <c r="E417" s="446">
        <v>41897</v>
      </c>
      <c r="F417" s="443">
        <f t="shared" ref="F417:F432" si="205">DATEDIF(D417,E417,"Y")</f>
        <v>28</v>
      </c>
      <c r="G417" s="428" t="s">
        <v>2535</v>
      </c>
      <c r="H417" s="447" t="s">
        <v>1941</v>
      </c>
      <c r="I417" s="429" t="s">
        <v>2958</v>
      </c>
      <c r="J417" s="449">
        <v>22000</v>
      </c>
      <c r="K417" s="449">
        <f t="shared" si="171"/>
        <v>1559.8</v>
      </c>
      <c r="L417" s="449">
        <f>J417</f>
        <v>22000</v>
      </c>
      <c r="M417" s="402"/>
      <c r="N417" s="450">
        <f t="shared" ref="N417:N432" si="206">J417/100*3.04</f>
        <v>668.8</v>
      </c>
      <c r="O417" s="450">
        <f t="shared" ref="O417:O432" si="207">J417/100*2.87</f>
        <v>631.4</v>
      </c>
      <c r="P417" s="450"/>
      <c r="Q417" s="449"/>
      <c r="R417" s="451">
        <f t="shared" ref="R417:R432" si="208">M417+N417+O417+P417+Q417</f>
        <v>1300.1999999999998</v>
      </c>
      <c r="S417" s="449">
        <f t="shared" ref="S417:S432" si="209">J417-R417</f>
        <v>20699.8</v>
      </c>
      <c r="T417" s="452">
        <v>100010330028774</v>
      </c>
      <c r="U417" s="461" t="s">
        <v>3224</v>
      </c>
      <c r="V417" s="720">
        <f t="shared" si="196"/>
        <v>20699.8</v>
      </c>
      <c r="W417" s="463" t="s">
        <v>4158</v>
      </c>
      <c r="X417" s="455"/>
      <c r="Y417" s="428">
        <v>0</v>
      </c>
      <c r="Z417" s="456">
        <v>0</v>
      </c>
      <c r="AA417" s="402">
        <f t="shared" ref="AA417:AA422" si="210">N417+O417+P417</f>
        <v>1300.1999999999998</v>
      </c>
      <c r="AB417" s="402">
        <f t="shared" ref="AB417:AB422" si="211">J417-AA417</f>
        <v>20699.8</v>
      </c>
      <c r="AC417" s="449"/>
      <c r="AD417" s="428"/>
      <c r="AE417" s="428"/>
      <c r="AF417" s="402">
        <f t="shared" ref="AF417:AF427" si="212">AD417*15%</f>
        <v>0</v>
      </c>
      <c r="AG417" s="449"/>
      <c r="AH417" s="402">
        <f t="shared" ref="AH417:AH427" si="213">AF417+AG417</f>
        <v>0</v>
      </c>
      <c r="AI417" s="457">
        <f>AH419-M419</f>
        <v>-4.0000000003601599E-3</v>
      </c>
      <c r="AK417" s="990">
        <f>+J417*60%</f>
        <v>13200</v>
      </c>
    </row>
    <row r="418" spans="1:41" ht="15" customHeight="1" x14ac:dyDescent="0.25">
      <c r="A418" s="443">
        <v>350</v>
      </c>
      <c r="B418" s="444" t="s">
        <v>2072</v>
      </c>
      <c r="C418" s="444" t="s">
        <v>3763</v>
      </c>
      <c r="D418" s="445">
        <v>28435</v>
      </c>
      <c r="E418" s="446">
        <v>41897</v>
      </c>
      <c r="F418" s="443">
        <f t="shared" si="205"/>
        <v>36</v>
      </c>
      <c r="G418" s="429" t="s">
        <v>2073</v>
      </c>
      <c r="H418" s="447" t="s">
        <v>1941</v>
      </c>
      <c r="I418" s="429" t="s">
        <v>2071</v>
      </c>
      <c r="J418" s="402">
        <v>49500</v>
      </c>
      <c r="K418" s="449">
        <f t="shared" si="171"/>
        <v>3509.5499999999997</v>
      </c>
      <c r="L418" s="449">
        <v>34580</v>
      </c>
      <c r="M418" s="402">
        <v>1987.15</v>
      </c>
      <c r="N418" s="450">
        <f t="shared" si="206"/>
        <v>1504.8</v>
      </c>
      <c r="O418" s="450">
        <f t="shared" si="207"/>
        <v>1420.65</v>
      </c>
      <c r="P418" s="450"/>
      <c r="Q418" s="449"/>
      <c r="R418" s="451">
        <f t="shared" si="208"/>
        <v>4912.6000000000004</v>
      </c>
      <c r="S418" s="449">
        <f t="shared" si="209"/>
        <v>44587.4</v>
      </c>
      <c r="T418" s="452">
        <v>100010330028774</v>
      </c>
      <c r="U418" s="490" t="s">
        <v>3226</v>
      </c>
      <c r="V418" s="720">
        <f t="shared" si="196"/>
        <v>44587.4</v>
      </c>
      <c r="W418" s="454" t="s">
        <v>4027</v>
      </c>
      <c r="X418" s="455"/>
      <c r="Y418" s="428">
        <v>0</v>
      </c>
      <c r="Z418" s="456">
        <v>0</v>
      </c>
      <c r="AA418" s="402">
        <f t="shared" si="210"/>
        <v>2925.45</v>
      </c>
      <c r="AB418" s="402">
        <f t="shared" si="211"/>
        <v>46574.55</v>
      </c>
      <c r="AC418" s="449">
        <v>33326.910000000003</v>
      </c>
      <c r="AD418" s="449">
        <f t="shared" ref="AD418:AD427" si="214">+AB418-AC418</f>
        <v>13247.64</v>
      </c>
      <c r="AE418" s="470">
        <v>0.15</v>
      </c>
      <c r="AF418" s="402">
        <f t="shared" si="212"/>
        <v>1987.1459999999997</v>
      </c>
      <c r="AG418" s="449"/>
      <c r="AH418" s="402">
        <f t="shared" si="213"/>
        <v>1987.1459999999997</v>
      </c>
      <c r="AI418" s="457">
        <f>AH421-M421</f>
        <v>-4.0000000003601599E-3</v>
      </c>
      <c r="AK418" s="990">
        <f>+J418*30%</f>
        <v>14850</v>
      </c>
    </row>
    <row r="419" spans="1:41" ht="15" customHeight="1" x14ac:dyDescent="0.25">
      <c r="A419" s="444">
        <v>351</v>
      </c>
      <c r="B419" s="444" t="s">
        <v>2074</v>
      </c>
      <c r="C419" s="444" t="s">
        <v>3764</v>
      </c>
      <c r="D419" s="445">
        <v>28055</v>
      </c>
      <c r="E419" s="446">
        <v>41897</v>
      </c>
      <c r="F419" s="443">
        <f t="shared" si="205"/>
        <v>37</v>
      </c>
      <c r="G419" s="429" t="s">
        <v>2075</v>
      </c>
      <c r="H419" s="447" t="s">
        <v>1941</v>
      </c>
      <c r="I419" s="429" t="s">
        <v>2071</v>
      </c>
      <c r="J419" s="402">
        <v>49500</v>
      </c>
      <c r="K419" s="449">
        <f t="shared" si="171"/>
        <v>3509.5499999999997</v>
      </c>
      <c r="L419" s="449">
        <v>34580</v>
      </c>
      <c r="M419" s="402">
        <v>1987.15</v>
      </c>
      <c r="N419" s="450">
        <f t="shared" si="206"/>
        <v>1504.8</v>
      </c>
      <c r="O419" s="450">
        <f t="shared" si="207"/>
        <v>1420.65</v>
      </c>
      <c r="P419" s="450"/>
      <c r="Q419" s="449"/>
      <c r="R419" s="451">
        <f t="shared" si="208"/>
        <v>4912.6000000000004</v>
      </c>
      <c r="S419" s="449">
        <f t="shared" si="209"/>
        <v>44587.4</v>
      </c>
      <c r="T419" s="452">
        <v>100010330028774</v>
      </c>
      <c r="U419" s="501" t="s">
        <v>3227</v>
      </c>
      <c r="V419" s="720">
        <f t="shared" si="196"/>
        <v>44587.4</v>
      </c>
      <c r="W419" s="454" t="s">
        <v>4026</v>
      </c>
      <c r="X419" s="455"/>
      <c r="Y419" s="428">
        <v>0</v>
      </c>
      <c r="Z419" s="456">
        <v>0</v>
      </c>
      <c r="AA419" s="402">
        <f t="shared" si="210"/>
        <v>2925.45</v>
      </c>
      <c r="AB419" s="402">
        <f t="shared" si="211"/>
        <v>46574.55</v>
      </c>
      <c r="AC419" s="449">
        <v>33326.910000000003</v>
      </c>
      <c r="AD419" s="449">
        <f t="shared" si="214"/>
        <v>13247.64</v>
      </c>
      <c r="AE419" s="470">
        <v>0.15</v>
      </c>
      <c r="AF419" s="402">
        <f t="shared" si="212"/>
        <v>1987.1459999999997</v>
      </c>
      <c r="AG419" s="449"/>
      <c r="AH419" s="402">
        <f t="shared" si="213"/>
        <v>1987.1459999999997</v>
      </c>
      <c r="AI419" s="402"/>
      <c r="AK419" s="990">
        <f>+J419*30%</f>
        <v>14850</v>
      </c>
    </row>
    <row r="420" spans="1:41" s="458" customFormat="1" ht="15" customHeight="1" x14ac:dyDescent="0.25">
      <c r="A420" s="443">
        <v>352</v>
      </c>
      <c r="B420" s="444" t="s">
        <v>3752</v>
      </c>
      <c r="C420" s="444" t="s">
        <v>3763</v>
      </c>
      <c r="D420" s="445">
        <v>31027</v>
      </c>
      <c r="E420" s="446">
        <v>41897</v>
      </c>
      <c r="F420" s="443">
        <f t="shared" si="205"/>
        <v>29</v>
      </c>
      <c r="G420" s="429" t="s">
        <v>3753</v>
      </c>
      <c r="H420" s="502" t="s">
        <v>1941</v>
      </c>
      <c r="I420" s="429" t="s">
        <v>2071</v>
      </c>
      <c r="J420" s="402">
        <v>49500</v>
      </c>
      <c r="K420" s="402">
        <f t="shared" si="171"/>
        <v>3509.5499999999997</v>
      </c>
      <c r="L420" s="402">
        <v>34580</v>
      </c>
      <c r="M420" s="402">
        <v>1860.19</v>
      </c>
      <c r="N420" s="467">
        <f t="shared" si="206"/>
        <v>1504.8</v>
      </c>
      <c r="O420" s="467">
        <f t="shared" si="207"/>
        <v>1420.65</v>
      </c>
      <c r="P420" s="467">
        <v>844.89</v>
      </c>
      <c r="Q420" s="402"/>
      <c r="R420" s="451">
        <f t="shared" si="208"/>
        <v>5630.53</v>
      </c>
      <c r="S420" s="402">
        <f t="shared" si="209"/>
        <v>43869.47</v>
      </c>
      <c r="T420" s="452">
        <v>100010330028774</v>
      </c>
      <c r="U420" s="606">
        <v>200010330752109</v>
      </c>
      <c r="V420" s="720">
        <f t="shared" si="196"/>
        <v>43869.47</v>
      </c>
      <c r="W420" s="454" t="s">
        <v>4242</v>
      </c>
      <c r="X420" s="504"/>
      <c r="Y420" s="429"/>
      <c r="Z420" s="505"/>
      <c r="AA420" s="402">
        <f t="shared" si="210"/>
        <v>3770.3399999999997</v>
      </c>
      <c r="AB420" s="402">
        <f t="shared" si="211"/>
        <v>45729.66</v>
      </c>
      <c r="AC420" s="449">
        <v>33326.910000000003</v>
      </c>
      <c r="AD420" s="449">
        <f t="shared" si="214"/>
        <v>12402.75</v>
      </c>
      <c r="AE420" s="470"/>
      <c r="AF420" s="402">
        <f t="shared" si="212"/>
        <v>1860.4124999999999</v>
      </c>
      <c r="AG420" s="402"/>
      <c r="AH420" s="402">
        <f t="shared" si="213"/>
        <v>1860.4124999999999</v>
      </c>
      <c r="AI420" s="402"/>
      <c r="AK420" s="990">
        <f>+J420*30%</f>
        <v>14850</v>
      </c>
      <c r="AL420" s="539"/>
      <c r="AM420" s="539"/>
      <c r="AN420" s="539"/>
      <c r="AO420" s="539"/>
    </row>
    <row r="421" spans="1:41" ht="15" customHeight="1" x14ac:dyDescent="0.25">
      <c r="A421" s="444">
        <v>353</v>
      </c>
      <c r="B421" s="444" t="s">
        <v>2076</v>
      </c>
      <c r="C421" s="444" t="s">
        <v>3763</v>
      </c>
      <c r="D421" s="445">
        <v>27464</v>
      </c>
      <c r="E421" s="446">
        <v>41897</v>
      </c>
      <c r="F421" s="443">
        <f t="shared" si="205"/>
        <v>39</v>
      </c>
      <c r="G421" s="429" t="s">
        <v>2077</v>
      </c>
      <c r="H421" s="447" t="s">
        <v>1941</v>
      </c>
      <c r="I421" s="429" t="s">
        <v>2071</v>
      </c>
      <c r="J421" s="402">
        <v>49500</v>
      </c>
      <c r="K421" s="449">
        <f t="shared" si="171"/>
        <v>3509.5499999999997</v>
      </c>
      <c r="L421" s="449">
        <v>34580</v>
      </c>
      <c r="M421" s="402">
        <v>1987.15</v>
      </c>
      <c r="N421" s="450">
        <f t="shared" si="206"/>
        <v>1504.8</v>
      </c>
      <c r="O421" s="450">
        <f t="shared" si="207"/>
        <v>1420.65</v>
      </c>
      <c r="P421" s="450"/>
      <c r="Q421" s="449"/>
      <c r="R421" s="451">
        <f t="shared" si="208"/>
        <v>4912.6000000000004</v>
      </c>
      <c r="S421" s="449">
        <f t="shared" si="209"/>
        <v>44587.4</v>
      </c>
      <c r="T421" s="452">
        <v>100010330028774</v>
      </c>
      <c r="U421" s="490" t="s">
        <v>3228</v>
      </c>
      <c r="V421" s="720">
        <f t="shared" si="196"/>
        <v>44587.4</v>
      </c>
      <c r="W421" s="454" t="s">
        <v>4125</v>
      </c>
      <c r="X421" s="455"/>
      <c r="Y421" s="428">
        <v>0</v>
      </c>
      <c r="Z421" s="456">
        <v>0</v>
      </c>
      <c r="AA421" s="402">
        <f t="shared" si="210"/>
        <v>2925.45</v>
      </c>
      <c r="AB421" s="402">
        <f t="shared" si="211"/>
        <v>46574.55</v>
      </c>
      <c r="AC421" s="449">
        <v>33326.910000000003</v>
      </c>
      <c r="AD421" s="449">
        <f t="shared" si="214"/>
        <v>13247.64</v>
      </c>
      <c r="AE421" s="470">
        <v>0.15</v>
      </c>
      <c r="AF421" s="402">
        <f t="shared" si="212"/>
        <v>1987.1459999999997</v>
      </c>
      <c r="AG421" s="449"/>
      <c r="AH421" s="402">
        <f t="shared" si="213"/>
        <v>1987.1459999999997</v>
      </c>
      <c r="AI421" s="402"/>
      <c r="AK421" s="990">
        <f>+J421*30%</f>
        <v>14850</v>
      </c>
    </row>
    <row r="422" spans="1:41" ht="15" customHeight="1" x14ac:dyDescent="0.25">
      <c r="A422" s="443">
        <v>354</v>
      </c>
      <c r="B422" s="444" t="s">
        <v>2078</v>
      </c>
      <c r="C422" s="444" t="s">
        <v>3764</v>
      </c>
      <c r="D422" s="445">
        <v>28816</v>
      </c>
      <c r="E422" s="446">
        <v>41897</v>
      </c>
      <c r="F422" s="443">
        <f t="shared" si="205"/>
        <v>35</v>
      </c>
      <c r="G422" s="429" t="s">
        <v>2079</v>
      </c>
      <c r="H422" s="447" t="s">
        <v>1941</v>
      </c>
      <c r="I422" s="429" t="s">
        <v>2071</v>
      </c>
      <c r="J422" s="402">
        <v>49500</v>
      </c>
      <c r="K422" s="449">
        <f t="shared" si="171"/>
        <v>3509.5499999999997</v>
      </c>
      <c r="L422" s="449">
        <v>34580</v>
      </c>
      <c r="M422" s="402">
        <v>1987.15</v>
      </c>
      <c r="N422" s="450">
        <f t="shared" si="206"/>
        <v>1504.8</v>
      </c>
      <c r="O422" s="450">
        <f t="shared" si="207"/>
        <v>1420.65</v>
      </c>
      <c r="P422" s="450"/>
      <c r="Q422" s="449"/>
      <c r="R422" s="451">
        <f t="shared" si="208"/>
        <v>4912.6000000000004</v>
      </c>
      <c r="S422" s="449">
        <f t="shared" si="209"/>
        <v>44587.4</v>
      </c>
      <c r="T422" s="452">
        <v>100010330028774</v>
      </c>
      <c r="U422" s="501" t="s">
        <v>3229</v>
      </c>
      <c r="V422" s="720">
        <f t="shared" si="196"/>
        <v>44587.4</v>
      </c>
      <c r="W422" s="454" t="s">
        <v>4160</v>
      </c>
      <c r="X422" s="455"/>
      <c r="Y422" s="428">
        <v>0</v>
      </c>
      <c r="Z422" s="456">
        <v>0</v>
      </c>
      <c r="AA422" s="402">
        <f t="shared" si="210"/>
        <v>2925.45</v>
      </c>
      <c r="AB422" s="402">
        <f t="shared" si="211"/>
        <v>46574.55</v>
      </c>
      <c r="AC422" s="449">
        <v>33326.910000000003</v>
      </c>
      <c r="AD422" s="449">
        <f t="shared" si="214"/>
        <v>13247.64</v>
      </c>
      <c r="AE422" s="470">
        <v>0.15</v>
      </c>
      <c r="AF422" s="402">
        <f t="shared" si="212"/>
        <v>1987.1459999999997</v>
      </c>
      <c r="AG422" s="449"/>
      <c r="AH422" s="402">
        <f t="shared" si="213"/>
        <v>1987.1459999999997</v>
      </c>
      <c r="AI422" s="457">
        <f>AH432-M432</f>
        <v>0</v>
      </c>
      <c r="AK422" s="990">
        <f>+J422*30%</f>
        <v>14850</v>
      </c>
    </row>
    <row r="423" spans="1:41" ht="15" customHeight="1" x14ac:dyDescent="0.25">
      <c r="A423" s="444">
        <v>355</v>
      </c>
      <c r="B423" s="444" t="s">
        <v>2125</v>
      </c>
      <c r="C423" s="444" t="s">
        <v>3764</v>
      </c>
      <c r="D423" s="445">
        <v>27760</v>
      </c>
      <c r="E423" s="446">
        <v>41897</v>
      </c>
      <c r="F423" s="443">
        <f t="shared" si="205"/>
        <v>38</v>
      </c>
      <c r="G423" s="429" t="s">
        <v>2126</v>
      </c>
      <c r="H423" s="447" t="s">
        <v>1941</v>
      </c>
      <c r="I423" s="429" t="s">
        <v>2117</v>
      </c>
      <c r="J423" s="448">
        <v>38500</v>
      </c>
      <c r="K423" s="449">
        <f t="shared" si="171"/>
        <v>2729.65</v>
      </c>
      <c r="L423" s="449">
        <v>34580</v>
      </c>
      <c r="M423" s="402">
        <v>434.66</v>
      </c>
      <c r="N423" s="450">
        <f t="shared" si="206"/>
        <v>1170.4000000000001</v>
      </c>
      <c r="O423" s="450">
        <f t="shared" si="207"/>
        <v>1104.95</v>
      </c>
      <c r="P423" s="450"/>
      <c r="Q423" s="449"/>
      <c r="R423" s="451">
        <f t="shared" si="208"/>
        <v>2710.01</v>
      </c>
      <c r="S423" s="449">
        <f t="shared" si="209"/>
        <v>35789.99</v>
      </c>
      <c r="T423" s="452">
        <v>100010330028774</v>
      </c>
      <c r="U423" s="490" t="s">
        <v>3255</v>
      </c>
      <c r="V423" s="720">
        <f t="shared" si="196"/>
        <v>35789.99</v>
      </c>
      <c r="W423" s="454" t="s">
        <v>4025</v>
      </c>
      <c r="X423" s="455"/>
      <c r="Y423" s="428">
        <v>0</v>
      </c>
      <c r="Z423" s="456">
        <v>0</v>
      </c>
      <c r="AA423" s="402">
        <v>2275.3500000000004</v>
      </c>
      <c r="AB423" s="402">
        <v>36224.65</v>
      </c>
      <c r="AC423" s="449">
        <v>33326.910000000003</v>
      </c>
      <c r="AD423" s="449">
        <f t="shared" si="214"/>
        <v>2897.739999999998</v>
      </c>
      <c r="AE423" s="470">
        <v>0.15</v>
      </c>
      <c r="AF423" s="402">
        <f t="shared" si="212"/>
        <v>434.66099999999966</v>
      </c>
      <c r="AG423" s="449"/>
      <c r="AH423" s="402">
        <f t="shared" si="213"/>
        <v>434.66099999999966</v>
      </c>
      <c r="AI423" s="457">
        <v>-434.66</v>
      </c>
      <c r="AK423" s="990">
        <f t="shared" ref="AK423:AK428" si="215">+J423*60%</f>
        <v>23100</v>
      </c>
    </row>
    <row r="424" spans="1:41" ht="15" customHeight="1" x14ac:dyDescent="0.25">
      <c r="A424" s="443">
        <v>356</v>
      </c>
      <c r="B424" s="444" t="s">
        <v>2127</v>
      </c>
      <c r="C424" s="444" t="s">
        <v>3763</v>
      </c>
      <c r="D424" s="445">
        <v>30349</v>
      </c>
      <c r="E424" s="446">
        <v>41897</v>
      </c>
      <c r="F424" s="443">
        <f t="shared" si="205"/>
        <v>31</v>
      </c>
      <c r="G424" s="429" t="s">
        <v>2128</v>
      </c>
      <c r="H424" s="447" t="s">
        <v>1941</v>
      </c>
      <c r="I424" s="429" t="s">
        <v>2117</v>
      </c>
      <c r="J424" s="448">
        <v>38500</v>
      </c>
      <c r="K424" s="449">
        <f t="shared" si="171"/>
        <v>2729.65</v>
      </c>
      <c r="L424" s="449">
        <v>34580</v>
      </c>
      <c r="M424" s="402">
        <v>434.66</v>
      </c>
      <c r="N424" s="450">
        <f t="shared" si="206"/>
        <v>1170.4000000000001</v>
      </c>
      <c r="O424" s="450">
        <f t="shared" si="207"/>
        <v>1104.95</v>
      </c>
      <c r="P424" s="450"/>
      <c r="Q424" s="449"/>
      <c r="R424" s="451">
        <f t="shared" si="208"/>
        <v>2710.01</v>
      </c>
      <c r="S424" s="449">
        <f t="shared" si="209"/>
        <v>35789.99</v>
      </c>
      <c r="T424" s="452">
        <v>100010330028774</v>
      </c>
      <c r="U424" s="490" t="s">
        <v>3256</v>
      </c>
      <c r="V424" s="720">
        <f t="shared" si="196"/>
        <v>35789.99</v>
      </c>
      <c r="W424" s="454" t="s">
        <v>4161</v>
      </c>
      <c r="X424" s="455"/>
      <c r="Y424" s="428">
        <v>0</v>
      </c>
      <c r="Z424" s="456">
        <v>0</v>
      </c>
      <c r="AA424" s="402">
        <v>2275.3500000000004</v>
      </c>
      <c r="AB424" s="402">
        <v>36224.65</v>
      </c>
      <c r="AC424" s="449">
        <v>33326.910000000003</v>
      </c>
      <c r="AD424" s="449">
        <f t="shared" si="214"/>
        <v>2897.739999999998</v>
      </c>
      <c r="AE424" s="470">
        <v>0.15</v>
      </c>
      <c r="AF424" s="402">
        <f t="shared" si="212"/>
        <v>434.66099999999966</v>
      </c>
      <c r="AG424" s="449"/>
      <c r="AH424" s="402">
        <f t="shared" si="213"/>
        <v>434.66099999999966</v>
      </c>
      <c r="AI424" s="457">
        <v>-434.66</v>
      </c>
      <c r="AK424" s="990">
        <f t="shared" si="215"/>
        <v>23100</v>
      </c>
    </row>
    <row r="425" spans="1:41" ht="15" customHeight="1" x14ac:dyDescent="0.25">
      <c r="A425" s="444">
        <v>357</v>
      </c>
      <c r="B425" s="444" t="s">
        <v>2135</v>
      </c>
      <c r="C425" s="444" t="s">
        <v>3763</v>
      </c>
      <c r="D425" s="445">
        <v>29538</v>
      </c>
      <c r="E425" s="446">
        <v>41897</v>
      </c>
      <c r="F425" s="443">
        <f t="shared" si="205"/>
        <v>33</v>
      </c>
      <c r="G425" s="429" t="s">
        <v>2136</v>
      </c>
      <c r="H425" s="447" t="s">
        <v>1941</v>
      </c>
      <c r="I425" s="429" t="s">
        <v>2117</v>
      </c>
      <c r="J425" s="448">
        <v>38500</v>
      </c>
      <c r="K425" s="449">
        <f t="shared" si="171"/>
        <v>2729.65</v>
      </c>
      <c r="L425" s="449">
        <v>34580</v>
      </c>
      <c r="M425" s="402">
        <v>434.66</v>
      </c>
      <c r="N425" s="450">
        <f t="shared" si="206"/>
        <v>1170.4000000000001</v>
      </c>
      <c r="O425" s="450">
        <f t="shared" si="207"/>
        <v>1104.95</v>
      </c>
      <c r="P425" s="450"/>
      <c r="Q425" s="449"/>
      <c r="R425" s="451">
        <f t="shared" si="208"/>
        <v>2710.01</v>
      </c>
      <c r="S425" s="449">
        <f t="shared" si="209"/>
        <v>35789.99</v>
      </c>
      <c r="T425" s="452">
        <v>100010330028774</v>
      </c>
      <c r="U425" s="490" t="s">
        <v>3260</v>
      </c>
      <c r="V425" s="720">
        <f t="shared" si="196"/>
        <v>35789.99</v>
      </c>
      <c r="W425" s="454" t="s">
        <v>4024</v>
      </c>
      <c r="X425" s="455"/>
      <c r="Y425" s="428">
        <v>0</v>
      </c>
      <c r="Z425" s="456">
        <v>0</v>
      </c>
      <c r="AA425" s="402">
        <v>2275.3500000000004</v>
      </c>
      <c r="AB425" s="402">
        <v>36224.65</v>
      </c>
      <c r="AC425" s="449">
        <v>33326.910000000003</v>
      </c>
      <c r="AD425" s="449">
        <f t="shared" si="214"/>
        <v>2897.739999999998</v>
      </c>
      <c r="AE425" s="470">
        <v>0.15</v>
      </c>
      <c r="AF425" s="402">
        <f t="shared" si="212"/>
        <v>434.66099999999966</v>
      </c>
      <c r="AG425" s="449"/>
      <c r="AH425" s="402">
        <f t="shared" si="213"/>
        <v>434.66099999999966</v>
      </c>
      <c r="AI425" s="457">
        <v>-434.66</v>
      </c>
      <c r="AK425" s="990">
        <f t="shared" si="215"/>
        <v>23100</v>
      </c>
    </row>
    <row r="426" spans="1:41" ht="15" customHeight="1" x14ac:dyDescent="0.25">
      <c r="A426" s="443">
        <v>358</v>
      </c>
      <c r="B426" s="444" t="s">
        <v>2139</v>
      </c>
      <c r="C426" s="444" t="s">
        <v>3763</v>
      </c>
      <c r="D426" s="445">
        <v>30866</v>
      </c>
      <c r="E426" s="446">
        <v>41897</v>
      </c>
      <c r="F426" s="443">
        <f t="shared" si="205"/>
        <v>30</v>
      </c>
      <c r="G426" s="429" t="s">
        <v>2140</v>
      </c>
      <c r="H426" s="447" t="s">
        <v>1941</v>
      </c>
      <c r="I426" s="429" t="s">
        <v>2117</v>
      </c>
      <c r="J426" s="448">
        <v>38500</v>
      </c>
      <c r="K426" s="449">
        <f t="shared" si="171"/>
        <v>2729.65</v>
      </c>
      <c r="L426" s="449">
        <v>34580</v>
      </c>
      <c r="M426" s="402">
        <v>434.66</v>
      </c>
      <c r="N426" s="450">
        <f t="shared" si="206"/>
        <v>1170.4000000000001</v>
      </c>
      <c r="O426" s="450">
        <f t="shared" si="207"/>
        <v>1104.95</v>
      </c>
      <c r="P426" s="450"/>
      <c r="Q426" s="449"/>
      <c r="R426" s="451">
        <f t="shared" si="208"/>
        <v>2710.01</v>
      </c>
      <c r="S426" s="449">
        <f t="shared" si="209"/>
        <v>35789.99</v>
      </c>
      <c r="T426" s="452">
        <v>100010330028774</v>
      </c>
      <c r="U426" s="490" t="s">
        <v>3262</v>
      </c>
      <c r="V426" s="720">
        <f t="shared" si="196"/>
        <v>35789.99</v>
      </c>
      <c r="W426" s="454" t="s">
        <v>4162</v>
      </c>
      <c r="X426" s="455"/>
      <c r="Y426" s="428">
        <v>0</v>
      </c>
      <c r="Z426" s="456">
        <v>0</v>
      </c>
      <c r="AA426" s="402">
        <v>2275.3500000000004</v>
      </c>
      <c r="AB426" s="402">
        <v>36224.65</v>
      </c>
      <c r="AC426" s="449">
        <v>33326.910000000003</v>
      </c>
      <c r="AD426" s="449">
        <f t="shared" si="214"/>
        <v>2897.739999999998</v>
      </c>
      <c r="AE426" s="470">
        <v>0.15</v>
      </c>
      <c r="AF426" s="402">
        <f t="shared" si="212"/>
        <v>434.66099999999966</v>
      </c>
      <c r="AG426" s="449"/>
      <c r="AH426" s="402">
        <f t="shared" si="213"/>
        <v>434.66099999999966</v>
      </c>
      <c r="AI426" s="457">
        <v>-434.66</v>
      </c>
      <c r="AK426" s="990">
        <f t="shared" si="215"/>
        <v>23100</v>
      </c>
    </row>
    <row r="427" spans="1:41" ht="15" customHeight="1" x14ac:dyDescent="0.25">
      <c r="A427" s="444">
        <v>359</v>
      </c>
      <c r="B427" s="444" t="s">
        <v>2118</v>
      </c>
      <c r="C427" s="444" t="s">
        <v>3764</v>
      </c>
      <c r="D427" s="445">
        <v>28972</v>
      </c>
      <c r="E427" s="446">
        <v>41897</v>
      </c>
      <c r="F427" s="443">
        <f t="shared" si="205"/>
        <v>35</v>
      </c>
      <c r="G427" s="429" t="s">
        <v>2119</v>
      </c>
      <c r="H427" s="447" t="s">
        <v>1941</v>
      </c>
      <c r="I427" s="429" t="s">
        <v>2117</v>
      </c>
      <c r="J427" s="448">
        <v>38500</v>
      </c>
      <c r="K427" s="449">
        <f t="shared" si="171"/>
        <v>2729.65</v>
      </c>
      <c r="L427" s="449">
        <v>34580</v>
      </c>
      <c r="M427" s="402">
        <v>434.66</v>
      </c>
      <c r="N427" s="450">
        <f t="shared" si="206"/>
        <v>1170.4000000000001</v>
      </c>
      <c r="O427" s="450">
        <f t="shared" si="207"/>
        <v>1104.95</v>
      </c>
      <c r="P427" s="450"/>
      <c r="Q427" s="449"/>
      <c r="R427" s="451">
        <f t="shared" si="208"/>
        <v>2710.01</v>
      </c>
      <c r="S427" s="449">
        <f t="shared" si="209"/>
        <v>35789.99</v>
      </c>
      <c r="T427" s="452">
        <v>100010330028774</v>
      </c>
      <c r="U427" s="501" t="s">
        <v>3271</v>
      </c>
      <c r="V427" s="720">
        <f t="shared" si="196"/>
        <v>35789.99</v>
      </c>
      <c r="W427" s="454" t="s">
        <v>4163</v>
      </c>
      <c r="X427" s="455"/>
      <c r="Y427" s="428">
        <v>0</v>
      </c>
      <c r="Z427" s="456">
        <v>0</v>
      </c>
      <c r="AA427" s="402">
        <v>2275.3500000000004</v>
      </c>
      <c r="AB427" s="402">
        <v>36224.65</v>
      </c>
      <c r="AC427" s="449">
        <v>33326.910000000003</v>
      </c>
      <c r="AD427" s="449">
        <f t="shared" si="214"/>
        <v>2897.739999999998</v>
      </c>
      <c r="AE427" s="470">
        <v>0.15</v>
      </c>
      <c r="AF427" s="402">
        <f t="shared" si="212"/>
        <v>434.66099999999966</v>
      </c>
      <c r="AG427" s="449"/>
      <c r="AH427" s="402">
        <f t="shared" si="213"/>
        <v>434.66099999999966</v>
      </c>
      <c r="AK427" s="990">
        <f t="shared" si="215"/>
        <v>23100</v>
      </c>
    </row>
    <row r="428" spans="1:41" ht="15" customHeight="1" x14ac:dyDescent="0.25">
      <c r="A428" s="443">
        <v>360</v>
      </c>
      <c r="B428" s="444" t="s">
        <v>3640</v>
      </c>
      <c r="C428" s="444" t="s">
        <v>3763</v>
      </c>
      <c r="D428" s="445">
        <v>30739</v>
      </c>
      <c r="E428" s="446">
        <v>41897</v>
      </c>
      <c r="F428" s="443">
        <f t="shared" si="205"/>
        <v>30</v>
      </c>
      <c r="G428" s="429" t="s">
        <v>3641</v>
      </c>
      <c r="H428" s="447" t="s">
        <v>1941</v>
      </c>
      <c r="I428" s="429" t="s">
        <v>2117</v>
      </c>
      <c r="J428" s="448">
        <v>35000</v>
      </c>
      <c r="K428" s="449">
        <f t="shared" si="171"/>
        <v>2481.5</v>
      </c>
      <c r="L428" s="449">
        <v>34580</v>
      </c>
      <c r="M428" s="402">
        <v>0</v>
      </c>
      <c r="N428" s="450">
        <f t="shared" si="206"/>
        <v>1064</v>
      </c>
      <c r="O428" s="450">
        <f t="shared" si="207"/>
        <v>1004.5</v>
      </c>
      <c r="P428" s="450"/>
      <c r="Q428" s="449"/>
      <c r="R428" s="451">
        <f t="shared" si="208"/>
        <v>2068.5</v>
      </c>
      <c r="S428" s="449">
        <f t="shared" si="209"/>
        <v>32931.5</v>
      </c>
      <c r="T428" s="452">
        <v>100010330028774</v>
      </c>
      <c r="U428" s="593" t="s">
        <v>4244</v>
      </c>
      <c r="V428" s="720">
        <f t="shared" si="196"/>
        <v>32931.5</v>
      </c>
      <c r="W428" s="645" t="s">
        <v>4243</v>
      </c>
      <c r="X428" s="455"/>
      <c r="Y428" s="428"/>
      <c r="Z428" s="456"/>
      <c r="AA428" s="402"/>
      <c r="AB428" s="402"/>
      <c r="AC428" s="449"/>
      <c r="AD428" s="449"/>
      <c r="AE428" s="470"/>
      <c r="AF428" s="402"/>
      <c r="AG428" s="449"/>
      <c r="AH428" s="402"/>
      <c r="AK428" s="990">
        <f t="shared" si="215"/>
        <v>21000</v>
      </c>
    </row>
    <row r="429" spans="1:41" ht="15" customHeight="1" x14ac:dyDescent="0.25">
      <c r="A429" s="444">
        <v>361</v>
      </c>
      <c r="B429" s="444" t="s">
        <v>2911</v>
      </c>
      <c r="C429" s="444" t="s">
        <v>3763</v>
      </c>
      <c r="D429" s="445">
        <v>27772</v>
      </c>
      <c r="E429" s="446">
        <v>41897</v>
      </c>
      <c r="F429" s="443">
        <f t="shared" si="205"/>
        <v>38</v>
      </c>
      <c r="G429" s="429" t="s">
        <v>3751</v>
      </c>
      <c r="H429" s="447" t="s">
        <v>1941</v>
      </c>
      <c r="I429" s="429" t="s">
        <v>2910</v>
      </c>
      <c r="J429" s="402">
        <f>17325*1.1</f>
        <v>19057.5</v>
      </c>
      <c r="K429" s="449">
        <f t="shared" si="171"/>
        <v>1351.1767499999999</v>
      </c>
      <c r="L429" s="449">
        <f>J429</f>
        <v>19057.5</v>
      </c>
      <c r="M429" s="402">
        <v>0</v>
      </c>
      <c r="N429" s="450">
        <f t="shared" si="206"/>
        <v>579.34799999999996</v>
      </c>
      <c r="O429" s="450">
        <f t="shared" si="207"/>
        <v>546.95024999999998</v>
      </c>
      <c r="P429" s="450"/>
      <c r="Q429" s="449"/>
      <c r="R429" s="451">
        <f t="shared" si="208"/>
        <v>1126.2982499999998</v>
      </c>
      <c r="S429" s="449">
        <f t="shared" si="209"/>
        <v>17931.20175</v>
      </c>
      <c r="T429" s="452">
        <v>100010330028774</v>
      </c>
      <c r="U429" s="500" t="s">
        <v>3230</v>
      </c>
      <c r="V429" s="720">
        <f t="shared" si="196"/>
        <v>17931.20175</v>
      </c>
      <c r="W429" s="644" t="s">
        <v>3231</v>
      </c>
      <c r="X429" s="522"/>
      <c r="Y429" s="455"/>
      <c r="Z429" s="428"/>
      <c r="AA429" s="402">
        <f>N429+O429+P429</f>
        <v>1126.2982499999998</v>
      </c>
      <c r="AB429" s="402">
        <f>J429-AA429</f>
        <v>17931.20175</v>
      </c>
      <c r="AC429" s="449">
        <v>0</v>
      </c>
      <c r="AD429" s="449"/>
      <c r="AE429" s="449"/>
      <c r="AF429" s="470"/>
      <c r="AG429" s="402"/>
      <c r="AH429" s="449"/>
      <c r="AI429" s="457"/>
      <c r="AK429" s="990">
        <f>+J429*80%</f>
        <v>15246</v>
      </c>
    </row>
    <row r="430" spans="1:41" ht="15" customHeight="1" x14ac:dyDescent="0.25">
      <c r="A430" s="443">
        <v>362</v>
      </c>
      <c r="B430" s="444" t="s">
        <v>2912</v>
      </c>
      <c r="C430" s="444" t="s">
        <v>3764</v>
      </c>
      <c r="D430" s="445">
        <v>29110</v>
      </c>
      <c r="E430" s="446">
        <v>41897</v>
      </c>
      <c r="F430" s="443">
        <f t="shared" si="205"/>
        <v>35</v>
      </c>
      <c r="G430" s="429" t="s">
        <v>2913</v>
      </c>
      <c r="H430" s="447" t="s">
        <v>1941</v>
      </c>
      <c r="I430" s="429" t="s">
        <v>2910</v>
      </c>
      <c r="J430" s="402">
        <f>17325*1.1</f>
        <v>19057.5</v>
      </c>
      <c r="K430" s="449">
        <f t="shared" si="171"/>
        <v>1351.1767499999999</v>
      </c>
      <c r="L430" s="449">
        <f>J430</f>
        <v>19057.5</v>
      </c>
      <c r="M430" s="402">
        <v>0</v>
      </c>
      <c r="N430" s="450">
        <f t="shared" si="206"/>
        <v>579.34799999999996</v>
      </c>
      <c r="O430" s="450">
        <f t="shared" si="207"/>
        <v>546.95024999999998</v>
      </c>
      <c r="P430" s="450"/>
      <c r="Q430" s="449"/>
      <c r="R430" s="451">
        <f t="shared" si="208"/>
        <v>1126.2982499999998</v>
      </c>
      <c r="S430" s="449">
        <f t="shared" si="209"/>
        <v>17931.20175</v>
      </c>
      <c r="T430" s="452">
        <v>100010330028774</v>
      </c>
      <c r="U430" s="500" t="s">
        <v>3232</v>
      </c>
      <c r="V430" s="720">
        <f t="shared" si="196"/>
        <v>17931.20175</v>
      </c>
      <c r="W430" s="644" t="s">
        <v>3233</v>
      </c>
      <c r="X430" s="522"/>
      <c r="Y430" s="455"/>
      <c r="Z430" s="428"/>
      <c r="AA430" s="402">
        <f>N430+O430+P430</f>
        <v>1126.2982499999998</v>
      </c>
      <c r="AB430" s="402">
        <f>J430-AA430</f>
        <v>17931.20175</v>
      </c>
      <c r="AC430" s="449">
        <v>0</v>
      </c>
      <c r="AD430" s="449"/>
      <c r="AE430" s="449"/>
      <c r="AF430" s="470"/>
      <c r="AG430" s="402"/>
      <c r="AH430" s="449"/>
      <c r="AI430" s="457">
        <f>AH441-M441</f>
        <v>3.9999999999054126E-3</v>
      </c>
      <c r="AK430" s="990">
        <f>+J430*80%</f>
        <v>15246</v>
      </c>
    </row>
    <row r="431" spans="1:41" ht="15" customHeight="1" x14ac:dyDescent="0.25">
      <c r="A431" s="444">
        <v>363</v>
      </c>
      <c r="B431" s="444" t="s">
        <v>4354</v>
      </c>
      <c r="C431" s="444" t="s">
        <v>3764</v>
      </c>
      <c r="D431" s="445"/>
      <c r="E431" s="446"/>
      <c r="F431" s="443"/>
      <c r="G431" s="429" t="s">
        <v>4355</v>
      </c>
      <c r="H431" s="447" t="s">
        <v>1941</v>
      </c>
      <c r="I431" s="429" t="s">
        <v>2910</v>
      </c>
      <c r="J431" s="402">
        <v>19057.5</v>
      </c>
      <c r="K431" s="449">
        <f t="shared" si="171"/>
        <v>1351.1767499999999</v>
      </c>
      <c r="L431" s="449">
        <f>J431</f>
        <v>19057.5</v>
      </c>
      <c r="M431" s="402"/>
      <c r="N431" s="450">
        <f t="shared" si="206"/>
        <v>579.34799999999996</v>
      </c>
      <c r="O431" s="450">
        <f t="shared" si="207"/>
        <v>546.95024999999998</v>
      </c>
      <c r="P431" s="450"/>
      <c r="Q431" s="449"/>
      <c r="R431" s="451">
        <f t="shared" si="208"/>
        <v>1126.2982499999998</v>
      </c>
      <c r="S431" s="449">
        <f t="shared" si="209"/>
        <v>17931.20175</v>
      </c>
      <c r="T431" s="452">
        <v>100010330028774</v>
      </c>
      <c r="U431" s="499" t="s">
        <v>4361</v>
      </c>
      <c r="V431" s="720">
        <f t="shared" si="196"/>
        <v>17931.20175</v>
      </c>
      <c r="W431" s="646" t="s">
        <v>4356</v>
      </c>
      <c r="X431" s="522"/>
      <c r="Y431" s="455"/>
      <c r="Z431" s="428"/>
      <c r="AA431" s="402"/>
      <c r="AB431" s="402"/>
      <c r="AC431" s="449"/>
      <c r="AD431" s="449"/>
      <c r="AE431" s="449"/>
      <c r="AF431" s="470"/>
      <c r="AG431" s="402"/>
      <c r="AH431" s="449"/>
      <c r="AI431" s="457"/>
      <c r="AK431" s="990">
        <f>+J431*80%</f>
        <v>15246</v>
      </c>
    </row>
    <row r="432" spans="1:41" ht="15" customHeight="1" x14ac:dyDescent="0.25">
      <c r="A432" s="443">
        <v>364</v>
      </c>
      <c r="B432" s="444" t="s">
        <v>2663</v>
      </c>
      <c r="C432" s="444" t="s">
        <v>3764</v>
      </c>
      <c r="D432" s="445">
        <v>25005</v>
      </c>
      <c r="E432" s="446">
        <v>41897</v>
      </c>
      <c r="F432" s="443">
        <f t="shared" si="205"/>
        <v>46</v>
      </c>
      <c r="G432" s="429" t="s">
        <v>2664</v>
      </c>
      <c r="H432" s="447" t="s">
        <v>1941</v>
      </c>
      <c r="I432" s="429" t="s">
        <v>2910</v>
      </c>
      <c r="J432" s="402">
        <f>17325*1.1</f>
        <v>19057.5</v>
      </c>
      <c r="K432" s="449">
        <f t="shared" si="171"/>
        <v>1351.1767499999999</v>
      </c>
      <c r="L432" s="449">
        <f>J432</f>
        <v>19057.5</v>
      </c>
      <c r="M432" s="402">
        <v>0</v>
      </c>
      <c r="N432" s="450">
        <f t="shared" si="206"/>
        <v>579.34799999999996</v>
      </c>
      <c r="O432" s="450">
        <f t="shared" si="207"/>
        <v>546.95024999999998</v>
      </c>
      <c r="P432" s="450"/>
      <c r="Q432" s="449"/>
      <c r="R432" s="451">
        <f t="shared" si="208"/>
        <v>1126.2982499999998</v>
      </c>
      <c r="S432" s="449">
        <f t="shared" si="209"/>
        <v>17931.20175</v>
      </c>
      <c r="T432" s="452">
        <v>100010330028774</v>
      </c>
      <c r="U432" s="485" t="s">
        <v>3234</v>
      </c>
      <c r="V432" s="720">
        <f t="shared" si="196"/>
        <v>17931.20175</v>
      </c>
      <c r="W432" s="454" t="s">
        <v>4023</v>
      </c>
      <c r="X432" s="455"/>
      <c r="Y432" s="428">
        <v>0</v>
      </c>
      <c r="Z432" s="456">
        <v>0</v>
      </c>
      <c r="AA432" s="402">
        <f>N432+O432+P432</f>
        <v>1126.2982499999998</v>
      </c>
      <c r="AB432" s="402">
        <f>J432-AA432</f>
        <v>17931.20175</v>
      </c>
      <c r="AC432" s="449">
        <v>0</v>
      </c>
      <c r="AD432" s="449"/>
      <c r="AE432" s="428"/>
      <c r="AF432" s="402">
        <f>AD432*15%</f>
        <v>0</v>
      </c>
      <c r="AG432" s="449"/>
      <c r="AH432" s="402">
        <f>AF432+AG432</f>
        <v>0</v>
      </c>
      <c r="AI432" s="457">
        <f>AH442-M442</f>
        <v>-4.0000000003601599E-3</v>
      </c>
      <c r="AK432" s="990">
        <f>+J432*80%</f>
        <v>15246</v>
      </c>
    </row>
    <row r="433" spans="1:41" ht="15" customHeight="1" x14ac:dyDescent="0.25">
      <c r="A433" s="444">
        <v>365</v>
      </c>
      <c r="B433" s="444" t="s">
        <v>4514</v>
      </c>
      <c r="C433" s="475" t="s">
        <v>3763</v>
      </c>
      <c r="D433" s="476"/>
      <c r="E433" s="446"/>
      <c r="F433" s="443"/>
      <c r="G433" s="477" t="s">
        <v>4515</v>
      </c>
      <c r="H433" s="447" t="s">
        <v>1941</v>
      </c>
      <c r="I433" s="429" t="s">
        <v>2117</v>
      </c>
      <c r="J433" s="448">
        <v>35000</v>
      </c>
      <c r="K433" s="449"/>
      <c r="L433" s="449"/>
      <c r="M433" s="402"/>
      <c r="N433" s="402"/>
      <c r="O433" s="450">
        <f t="shared" ref="O433:O438" si="216">+J433/100*3.04</f>
        <v>1064</v>
      </c>
      <c r="P433" s="450">
        <f t="shared" ref="P433:P438" si="217">+J433/100*2.87</f>
        <v>1004.5</v>
      </c>
      <c r="Q433" s="450"/>
      <c r="R433" s="449"/>
      <c r="S433" s="451">
        <f t="shared" ref="S433:S438" si="218">N433+O433+P433+Q433</f>
        <v>2068.5</v>
      </c>
      <c r="T433" s="449">
        <f>J433-S433</f>
        <v>32931.5</v>
      </c>
      <c r="U433" s="468">
        <v>100010330028774</v>
      </c>
      <c r="V433" s="490"/>
      <c r="W433" s="484">
        <f t="shared" ref="W433:W438" si="219">+T433</f>
        <v>32931.5</v>
      </c>
      <c r="X433" s="454" t="s">
        <v>4516</v>
      </c>
      <c r="Y433" s="428"/>
      <c r="Z433" s="456"/>
      <c r="AA433" s="402"/>
      <c r="AB433" s="402"/>
      <c r="AC433" s="449"/>
      <c r="AD433" s="449"/>
      <c r="AE433" s="470"/>
      <c r="AF433" s="402"/>
      <c r="AG433" s="449"/>
      <c r="AH433" s="402"/>
      <c r="AI433" s="457"/>
      <c r="AK433" s="990">
        <f>+J433*60%</f>
        <v>21000</v>
      </c>
    </row>
    <row r="434" spans="1:41" ht="15" customHeight="1" x14ac:dyDescent="0.25">
      <c r="A434" s="443">
        <v>366</v>
      </c>
      <c r="B434" s="444" t="s">
        <v>4666</v>
      </c>
      <c r="C434" s="475" t="s">
        <v>3763</v>
      </c>
      <c r="D434" s="476"/>
      <c r="E434" s="446">
        <v>41897</v>
      </c>
      <c r="F434" s="443"/>
      <c r="G434" s="477" t="s">
        <v>4665</v>
      </c>
      <c r="H434" s="447" t="s">
        <v>1941</v>
      </c>
      <c r="I434" s="429" t="s">
        <v>2071</v>
      </c>
      <c r="J434" s="448">
        <v>45000</v>
      </c>
      <c r="K434" s="449">
        <f>J434/100*7.09</f>
        <v>3190.5</v>
      </c>
      <c r="L434" s="449">
        <v>34580</v>
      </c>
      <c r="M434" s="402"/>
      <c r="N434" s="402"/>
      <c r="O434" s="450">
        <f t="shared" si="216"/>
        <v>1368</v>
      </c>
      <c r="P434" s="450">
        <f t="shared" si="217"/>
        <v>1291.5</v>
      </c>
      <c r="Q434" s="450"/>
      <c r="R434" s="449"/>
      <c r="S434" s="451">
        <f t="shared" si="218"/>
        <v>2659.5</v>
      </c>
      <c r="T434" s="449">
        <f>+J434-S434</f>
        <v>42340.5</v>
      </c>
      <c r="U434" s="452">
        <v>100010330028774</v>
      </c>
      <c r="V434" s="490">
        <v>200010330813941</v>
      </c>
      <c r="W434" s="484">
        <f t="shared" si="219"/>
        <v>42340.5</v>
      </c>
      <c r="X434" s="454" t="s">
        <v>4505</v>
      </c>
      <c r="Y434" s="428">
        <v>0</v>
      </c>
      <c r="Z434" s="456">
        <v>0</v>
      </c>
      <c r="AA434" s="402">
        <f>N434+O434+P434</f>
        <v>2659.5</v>
      </c>
      <c r="AB434" s="402">
        <f>J434-AA434</f>
        <v>42340.5</v>
      </c>
      <c r="AC434" s="449">
        <v>33326.910000000003</v>
      </c>
      <c r="AD434" s="449">
        <f>AB434-AC434</f>
        <v>9013.5899999999965</v>
      </c>
      <c r="AE434" s="470">
        <v>0.15</v>
      </c>
      <c r="AF434" s="402">
        <f>AD434*15%</f>
        <v>1352.0384999999994</v>
      </c>
      <c r="AG434" s="449"/>
      <c r="AH434" s="402">
        <f>AF434+AG434</f>
        <v>1352.0384999999994</v>
      </c>
      <c r="AI434" s="457">
        <f>AH449-M449</f>
        <v>-4.0000000003601599E-3</v>
      </c>
      <c r="AK434" s="990">
        <f>+J434*30%</f>
        <v>13500</v>
      </c>
    </row>
    <row r="435" spans="1:41" x14ac:dyDescent="0.25">
      <c r="A435" s="444">
        <v>367</v>
      </c>
      <c r="B435" s="444" t="s">
        <v>4689</v>
      </c>
      <c r="C435" s="475" t="s">
        <v>3763</v>
      </c>
      <c r="D435" s="641"/>
      <c r="E435" s="446"/>
      <c r="F435" s="609"/>
      <c r="G435" s="477" t="s">
        <v>4690</v>
      </c>
      <c r="H435" s="447" t="s">
        <v>1941</v>
      </c>
      <c r="I435" s="429" t="s">
        <v>2071</v>
      </c>
      <c r="J435" s="448">
        <v>45000</v>
      </c>
      <c r="K435" s="449"/>
      <c r="L435" s="449"/>
      <c r="M435" s="402"/>
      <c r="N435" s="402">
        <v>3257.36</v>
      </c>
      <c r="O435" s="450">
        <f t="shared" si="216"/>
        <v>1368</v>
      </c>
      <c r="P435" s="450">
        <f t="shared" si="217"/>
        <v>1291.5</v>
      </c>
      <c r="Q435" s="449"/>
      <c r="R435" s="451"/>
      <c r="S435" s="451">
        <f t="shared" si="218"/>
        <v>5916.8600000000006</v>
      </c>
      <c r="T435" s="449">
        <f>+J435-S435</f>
        <v>39083.14</v>
      </c>
      <c r="U435" s="452">
        <v>100010330028774</v>
      </c>
      <c r="V435" s="517">
        <v>200010330876467</v>
      </c>
      <c r="W435" s="484">
        <f t="shared" si="219"/>
        <v>39083.14</v>
      </c>
      <c r="X435" s="518">
        <v>114893316</v>
      </c>
      <c r="Y435" s="428"/>
      <c r="Z435" s="456"/>
      <c r="AA435" s="402"/>
      <c r="AB435" s="402"/>
      <c r="AC435" s="449"/>
      <c r="AD435" s="449"/>
      <c r="AE435" s="470"/>
      <c r="AF435" s="402"/>
      <c r="AG435" s="449"/>
      <c r="AH435" s="402"/>
      <c r="AI435" s="457"/>
      <c r="AK435" s="990">
        <f>+J435*30%</f>
        <v>13500</v>
      </c>
      <c r="AL435" s="6"/>
      <c r="AM435" s="6"/>
      <c r="AN435" s="6"/>
      <c r="AO435" s="6"/>
    </row>
    <row r="436" spans="1:41" x14ac:dyDescent="0.25">
      <c r="A436" s="443">
        <v>368</v>
      </c>
      <c r="B436" s="444" t="s">
        <v>4707</v>
      </c>
      <c r="C436" s="475" t="s">
        <v>3763</v>
      </c>
      <c r="D436" s="641"/>
      <c r="E436" s="446"/>
      <c r="F436" s="609"/>
      <c r="G436" s="477" t="s">
        <v>4708</v>
      </c>
      <c r="H436" s="447" t="s">
        <v>1941</v>
      </c>
      <c r="I436" s="429" t="s">
        <v>2117</v>
      </c>
      <c r="J436" s="448">
        <v>35000</v>
      </c>
      <c r="K436" s="449">
        <f>+J436/100*7.09</f>
        <v>2481.5</v>
      </c>
      <c r="L436" s="449">
        <v>35000</v>
      </c>
      <c r="M436" s="402"/>
      <c r="N436" s="402"/>
      <c r="O436" s="450">
        <f t="shared" si="216"/>
        <v>1064</v>
      </c>
      <c r="P436" s="450">
        <f t="shared" si="217"/>
        <v>1004.5</v>
      </c>
      <c r="Q436" s="449"/>
      <c r="R436" s="451"/>
      <c r="S436" s="451">
        <f t="shared" si="218"/>
        <v>2068.5</v>
      </c>
      <c r="T436" s="449">
        <f>J436-S436</f>
        <v>32931.5</v>
      </c>
      <c r="U436" s="468">
        <v>100010330028774</v>
      </c>
      <c r="V436" s="815"/>
      <c r="W436" s="484">
        <f t="shared" si="219"/>
        <v>32931.5</v>
      </c>
      <c r="X436" s="454"/>
      <c r="Y436" s="428"/>
      <c r="Z436" s="456"/>
      <c r="AA436" s="402"/>
      <c r="AB436" s="402"/>
      <c r="AC436" s="449"/>
      <c r="AD436" s="449"/>
      <c r="AE436" s="470"/>
      <c r="AF436" s="402"/>
      <c r="AG436" s="449"/>
      <c r="AH436" s="402"/>
      <c r="AI436" s="457"/>
      <c r="AK436" s="990">
        <f>+J436*60%</f>
        <v>21000</v>
      </c>
      <c r="AL436" s="6"/>
      <c r="AM436" s="6"/>
      <c r="AN436" s="6"/>
      <c r="AO436" s="6"/>
    </row>
    <row r="437" spans="1:41" ht="16.5" customHeight="1" x14ac:dyDescent="0.25">
      <c r="A437" s="444">
        <v>369</v>
      </c>
      <c r="B437" s="444" t="s">
        <v>4727</v>
      </c>
      <c r="C437" s="475" t="s">
        <v>3763</v>
      </c>
      <c r="D437" s="641"/>
      <c r="E437" s="446"/>
      <c r="F437" s="609"/>
      <c r="G437" s="477" t="s">
        <v>4728</v>
      </c>
      <c r="H437" s="447" t="s">
        <v>1941</v>
      </c>
      <c r="I437" s="429" t="s">
        <v>2117</v>
      </c>
      <c r="J437" s="448">
        <v>35000</v>
      </c>
      <c r="K437" s="449">
        <f>+J437/100*7.09</f>
        <v>2481.5</v>
      </c>
      <c r="L437" s="449">
        <v>35000</v>
      </c>
      <c r="M437" s="402"/>
      <c r="N437" s="402"/>
      <c r="O437" s="450">
        <f t="shared" si="216"/>
        <v>1064</v>
      </c>
      <c r="P437" s="450">
        <f t="shared" si="217"/>
        <v>1004.5</v>
      </c>
      <c r="Q437" s="449"/>
      <c r="R437" s="451"/>
      <c r="S437" s="451">
        <f t="shared" si="218"/>
        <v>2068.5</v>
      </c>
      <c r="T437" s="449">
        <f>J437-S437</f>
        <v>32931.5</v>
      </c>
      <c r="U437" s="468">
        <v>100010330028774</v>
      </c>
      <c r="V437" s="471" t="s">
        <v>4741</v>
      </c>
      <c r="W437" s="484">
        <f t="shared" si="219"/>
        <v>32931.5</v>
      </c>
      <c r="X437" s="454"/>
      <c r="Y437" s="428"/>
      <c r="Z437" s="456"/>
      <c r="AA437" s="402"/>
      <c r="AB437" s="402"/>
      <c r="AC437" s="449"/>
      <c r="AD437" s="449"/>
      <c r="AE437" s="470"/>
      <c r="AF437" s="402"/>
      <c r="AG437" s="449"/>
      <c r="AH437" s="402"/>
      <c r="AI437" s="457"/>
      <c r="AK437" s="990">
        <f>+J437*60%</f>
        <v>21000</v>
      </c>
      <c r="AL437" s="6"/>
      <c r="AM437" s="6"/>
      <c r="AN437" s="6"/>
      <c r="AO437" s="6"/>
    </row>
    <row r="438" spans="1:41" x14ac:dyDescent="0.25">
      <c r="A438" s="443">
        <v>370</v>
      </c>
      <c r="B438" s="444" t="s">
        <v>4498</v>
      </c>
      <c r="C438" s="475" t="s">
        <v>3763</v>
      </c>
      <c r="D438" s="641"/>
      <c r="E438" s="446"/>
      <c r="F438" s="609"/>
      <c r="G438" s="477" t="s">
        <v>4903</v>
      </c>
      <c r="H438" s="447" t="s">
        <v>1941</v>
      </c>
      <c r="I438" s="429" t="s">
        <v>2071</v>
      </c>
      <c r="J438" s="448">
        <v>45000</v>
      </c>
      <c r="K438" s="449">
        <f>+J438/100*7.09</f>
        <v>3190.5</v>
      </c>
      <c r="L438" s="449">
        <v>39420</v>
      </c>
      <c r="M438" s="402"/>
      <c r="N438" s="402">
        <v>1235</v>
      </c>
      <c r="O438" s="450">
        <f t="shared" si="216"/>
        <v>1368</v>
      </c>
      <c r="P438" s="450">
        <f t="shared" si="217"/>
        <v>1291.5</v>
      </c>
      <c r="Q438" s="449"/>
      <c r="R438" s="451"/>
      <c r="S438" s="451">
        <f t="shared" si="218"/>
        <v>3894.5</v>
      </c>
      <c r="T438" s="449">
        <f>+J438-S438</f>
        <v>41105.5</v>
      </c>
      <c r="U438" s="452">
        <v>100010330028774</v>
      </c>
      <c r="V438" s="517"/>
      <c r="W438" s="484">
        <f t="shared" si="219"/>
        <v>41105.5</v>
      </c>
      <c r="X438" s="518"/>
      <c r="Y438" s="428">
        <v>0</v>
      </c>
      <c r="Z438" s="456">
        <v>0</v>
      </c>
      <c r="AA438" s="402">
        <f>N438+O438+P438</f>
        <v>3894.5</v>
      </c>
      <c r="AB438" s="402">
        <f>J438-AA438</f>
        <v>41105.5</v>
      </c>
      <c r="AC438" s="449">
        <v>33326.910000000003</v>
      </c>
      <c r="AD438" s="449">
        <f>AB438-AC438</f>
        <v>7778.5899999999965</v>
      </c>
      <c r="AE438" s="470">
        <v>0.15</v>
      </c>
      <c r="AF438" s="402">
        <f>AD438*15%</f>
        <v>1166.7884999999994</v>
      </c>
      <c r="AG438" s="449"/>
      <c r="AH438" s="402">
        <f>AF438+AG438</f>
        <v>1166.7884999999994</v>
      </c>
      <c r="AI438" s="457">
        <f>AH374-M374</f>
        <v>0</v>
      </c>
      <c r="AK438" s="990">
        <f>+J438*30%</f>
        <v>13500</v>
      </c>
      <c r="AL438" s="6"/>
      <c r="AM438" s="6"/>
      <c r="AN438" s="6"/>
      <c r="AO438" s="6"/>
    </row>
    <row r="439" spans="1:41" ht="15" customHeight="1" x14ac:dyDescent="0.25">
      <c r="A439" s="1712" t="s">
        <v>3656</v>
      </c>
      <c r="B439" s="1713"/>
      <c r="C439" s="1713"/>
      <c r="D439" s="1713"/>
      <c r="E439" s="1713"/>
      <c r="F439" s="1713"/>
      <c r="G439" s="1713"/>
      <c r="H439" s="1713"/>
      <c r="I439" s="1714"/>
      <c r="J439" s="405">
        <f>SUM(J416:J438)</f>
        <v>873230</v>
      </c>
      <c r="K439" s="449"/>
      <c r="L439" s="449">
        <v>0</v>
      </c>
      <c r="M439" s="405">
        <f t="shared" ref="M439:S439" ca="1" si="220">SUM(M277:M432)</f>
        <v>1475888.9300000023</v>
      </c>
      <c r="N439" s="405">
        <f t="shared" ca="1" si="220"/>
        <v>1390697.4880000008</v>
      </c>
      <c r="O439" s="405">
        <f t="shared" ca="1" si="220"/>
        <v>1325535.5315000012</v>
      </c>
      <c r="P439" s="562">
        <f t="shared" si="220"/>
        <v>63424.829999999994</v>
      </c>
      <c r="Q439" s="405">
        <f t="shared" ca="1" si="220"/>
        <v>0</v>
      </c>
      <c r="R439" s="563">
        <f t="shared" ca="1" si="220"/>
        <v>4568961.0695000198</v>
      </c>
      <c r="S439" s="405">
        <f t="shared" ca="1" si="220"/>
        <v>45213554.1505</v>
      </c>
      <c r="T439" s="452"/>
      <c r="U439" s="523"/>
      <c r="V439" s="720"/>
      <c r="W439" s="454"/>
      <c r="X439" s="455"/>
      <c r="Y439" s="428"/>
      <c r="Z439" s="456"/>
      <c r="AA439" s="402"/>
      <c r="AB439" s="402"/>
      <c r="AC439" s="449"/>
      <c r="AD439" s="449"/>
      <c r="AE439" s="470"/>
      <c r="AF439" s="402"/>
      <c r="AG439" s="449"/>
      <c r="AH439" s="402"/>
      <c r="AI439" s="457">
        <f>AH444-M444</f>
        <v>-4.0000000003601599E-3</v>
      </c>
      <c r="AK439" s="1003">
        <f>SUM(AK416:AK438)</f>
        <v>406434</v>
      </c>
    </row>
    <row r="440" spans="1:41" ht="15" customHeight="1" x14ac:dyDescent="0.25">
      <c r="A440" s="1715" t="s">
        <v>3677</v>
      </c>
      <c r="B440" s="1716"/>
      <c r="C440" s="1716"/>
      <c r="D440" s="1716"/>
      <c r="E440" s="1716"/>
      <c r="F440" s="1716"/>
      <c r="G440" s="1716"/>
      <c r="H440" s="1716"/>
      <c r="I440" s="1717"/>
      <c r="J440" s="405"/>
      <c r="K440" s="449"/>
      <c r="L440" s="449"/>
      <c r="M440" s="405"/>
      <c r="N440" s="562"/>
      <c r="O440" s="562"/>
      <c r="P440" s="562"/>
      <c r="Q440" s="405"/>
      <c r="R440" s="563"/>
      <c r="S440" s="405"/>
      <c r="T440" s="452"/>
      <c r="U440" s="523"/>
      <c r="V440" s="720"/>
      <c r="W440" s="454"/>
      <c r="X440" s="455"/>
      <c r="Y440" s="428"/>
      <c r="Z440" s="456"/>
      <c r="AA440" s="402"/>
      <c r="AB440" s="402"/>
      <c r="AC440" s="449"/>
      <c r="AD440" s="449"/>
      <c r="AE440" s="470"/>
      <c r="AF440" s="402"/>
      <c r="AG440" s="449"/>
      <c r="AH440" s="402"/>
      <c r="AI440" s="457"/>
    </row>
    <row r="441" spans="1:41" ht="15" customHeight="1" x14ac:dyDescent="0.25">
      <c r="A441" s="443">
        <v>371</v>
      </c>
      <c r="B441" s="443" t="s">
        <v>2082</v>
      </c>
      <c r="C441" s="443" t="s">
        <v>3763</v>
      </c>
      <c r="D441" s="446">
        <v>27308</v>
      </c>
      <c r="E441" s="446">
        <v>41897</v>
      </c>
      <c r="F441" s="443">
        <f t="shared" ref="F441:F455" si="221">DATEDIF(D441,E441,"Y")</f>
        <v>39</v>
      </c>
      <c r="G441" s="428" t="s">
        <v>2083</v>
      </c>
      <c r="H441" s="447" t="s">
        <v>1941</v>
      </c>
      <c r="I441" s="428" t="s">
        <v>2084</v>
      </c>
      <c r="J441" s="449">
        <v>66000</v>
      </c>
      <c r="K441" s="449">
        <f t="shared" si="171"/>
        <v>4679.3999999999996</v>
      </c>
      <c r="L441" s="449">
        <v>34580</v>
      </c>
      <c r="M441" s="402">
        <v>4921.3100000000004</v>
      </c>
      <c r="N441" s="450">
        <f t="shared" ref="N441:N455" si="222">J441/100*3.04</f>
        <v>2006.4</v>
      </c>
      <c r="O441" s="450">
        <f t="shared" ref="O441:O455" si="223">J441/100*2.87</f>
        <v>1894.2</v>
      </c>
      <c r="P441" s="450"/>
      <c r="Q441" s="449"/>
      <c r="R441" s="451">
        <f t="shared" ref="R441:R455" si="224">M441+N441+O441+P441</f>
        <v>8821.9100000000017</v>
      </c>
      <c r="S441" s="449">
        <f t="shared" ref="S441:S455" si="225">J441-R441</f>
        <v>57178.09</v>
      </c>
      <c r="T441" s="452">
        <v>100010330028774</v>
      </c>
      <c r="U441" s="474">
        <v>200010330646419</v>
      </c>
      <c r="V441" s="720">
        <f t="shared" si="196"/>
        <v>57178.09</v>
      </c>
      <c r="W441" s="463" t="s">
        <v>4164</v>
      </c>
      <c r="X441" s="455"/>
      <c r="Y441" s="428">
        <v>0</v>
      </c>
      <c r="Z441" s="456">
        <v>0</v>
      </c>
      <c r="AA441" s="402">
        <f t="shared" ref="AA441:AA455" si="226">N441+O441+P441</f>
        <v>3900.6000000000004</v>
      </c>
      <c r="AB441" s="402">
        <f t="shared" ref="AB441:AB455" si="227">J441-AA441</f>
        <v>62099.4</v>
      </c>
      <c r="AC441" s="449">
        <v>49990.33</v>
      </c>
      <c r="AD441" s="449">
        <f t="shared" ref="AD441:AD455" si="228">+AB441-AC441</f>
        <v>12109.07</v>
      </c>
      <c r="AE441" s="462">
        <v>0.2</v>
      </c>
      <c r="AF441" s="402">
        <f>AD441*20%</f>
        <v>2421.8139999999999</v>
      </c>
      <c r="AG441" s="449">
        <v>2499.5</v>
      </c>
      <c r="AH441" s="402">
        <f t="shared" ref="AH441:AH455" si="229">AF441+AG441</f>
        <v>4921.3140000000003</v>
      </c>
      <c r="AI441" s="457">
        <f>AH445-M445</f>
        <v>-4.0000000003601599E-3</v>
      </c>
      <c r="AK441" s="990">
        <f>+J441*30%</f>
        <v>19800</v>
      </c>
    </row>
    <row r="442" spans="1:41" ht="15" customHeight="1" x14ac:dyDescent="0.25">
      <c r="A442" s="443">
        <v>372</v>
      </c>
      <c r="B442" s="444" t="s">
        <v>2085</v>
      </c>
      <c r="C442" s="444" t="s">
        <v>3763</v>
      </c>
      <c r="D442" s="445">
        <v>27850</v>
      </c>
      <c r="E442" s="446">
        <v>41897</v>
      </c>
      <c r="F442" s="443">
        <f t="shared" si="221"/>
        <v>38</v>
      </c>
      <c r="G442" s="429" t="s">
        <v>2086</v>
      </c>
      <c r="H442" s="447" t="s">
        <v>1941</v>
      </c>
      <c r="I442" s="429" t="s">
        <v>2087</v>
      </c>
      <c r="J442" s="402">
        <v>49500</v>
      </c>
      <c r="K442" s="449">
        <f t="shared" si="171"/>
        <v>3509.5499999999997</v>
      </c>
      <c r="L442" s="449">
        <v>34580</v>
      </c>
      <c r="M442" s="402">
        <v>1987.15</v>
      </c>
      <c r="N442" s="450">
        <f t="shared" si="222"/>
        <v>1504.8</v>
      </c>
      <c r="O442" s="450">
        <f t="shared" si="223"/>
        <v>1420.65</v>
      </c>
      <c r="P442" s="450"/>
      <c r="Q442" s="449"/>
      <c r="R442" s="451">
        <f t="shared" si="224"/>
        <v>4912.6000000000004</v>
      </c>
      <c r="S442" s="449">
        <f t="shared" si="225"/>
        <v>44587.4</v>
      </c>
      <c r="T442" s="452">
        <v>100010330028774</v>
      </c>
      <c r="U442" s="487" t="s">
        <v>3236</v>
      </c>
      <c r="V442" s="720">
        <f t="shared" si="196"/>
        <v>44587.4</v>
      </c>
      <c r="W442" s="454" t="s">
        <v>4022</v>
      </c>
      <c r="X442" s="455"/>
      <c r="Y442" s="428">
        <v>0</v>
      </c>
      <c r="Z442" s="456">
        <v>0</v>
      </c>
      <c r="AA442" s="402">
        <f t="shared" si="226"/>
        <v>2925.45</v>
      </c>
      <c r="AB442" s="402">
        <f t="shared" si="227"/>
        <v>46574.55</v>
      </c>
      <c r="AC442" s="449">
        <v>33326.910000000003</v>
      </c>
      <c r="AD442" s="449">
        <f t="shared" si="228"/>
        <v>13247.64</v>
      </c>
      <c r="AE442" s="470">
        <v>0.15</v>
      </c>
      <c r="AF442" s="402">
        <f t="shared" ref="AF442:AF455" si="230">AD442*15%</f>
        <v>1987.1459999999997</v>
      </c>
      <c r="AG442" s="449"/>
      <c r="AH442" s="402">
        <f t="shared" si="229"/>
        <v>1987.1459999999997</v>
      </c>
      <c r="AI442" s="457">
        <f>AH446-M446</f>
        <v>-4.0000000003601599E-3</v>
      </c>
      <c r="AK442" s="990">
        <f t="shared" ref="AK442:AK463" si="231">+J442*30%</f>
        <v>14850</v>
      </c>
    </row>
    <row r="443" spans="1:41" ht="15" customHeight="1" x14ac:dyDescent="0.25">
      <c r="A443" s="443">
        <v>373</v>
      </c>
      <c r="B443" s="444" t="s">
        <v>2088</v>
      </c>
      <c r="C443" s="444" t="s">
        <v>3763</v>
      </c>
      <c r="D443" s="445">
        <v>28252</v>
      </c>
      <c r="E443" s="446">
        <v>41897</v>
      </c>
      <c r="F443" s="443">
        <f t="shared" si="221"/>
        <v>37</v>
      </c>
      <c r="G443" s="429" t="s">
        <v>2089</v>
      </c>
      <c r="H443" s="447" t="s">
        <v>1941</v>
      </c>
      <c r="I443" s="429" t="s">
        <v>2087</v>
      </c>
      <c r="J443" s="402">
        <v>49500</v>
      </c>
      <c r="K443" s="449">
        <f t="shared" si="171"/>
        <v>3509.5499999999997</v>
      </c>
      <c r="L443" s="449">
        <v>34580</v>
      </c>
      <c r="M443" s="402">
        <v>1987.15</v>
      </c>
      <c r="N443" s="450">
        <f t="shared" si="222"/>
        <v>1504.8</v>
      </c>
      <c r="O443" s="450">
        <f t="shared" si="223"/>
        <v>1420.65</v>
      </c>
      <c r="P443" s="450"/>
      <c r="Q443" s="449"/>
      <c r="R443" s="451">
        <f t="shared" si="224"/>
        <v>4912.6000000000004</v>
      </c>
      <c r="S443" s="449">
        <f t="shared" si="225"/>
        <v>44587.4</v>
      </c>
      <c r="T443" s="452">
        <v>100010330028774</v>
      </c>
      <c r="U443" s="534" t="s">
        <v>3237</v>
      </c>
      <c r="V443" s="720">
        <f t="shared" si="196"/>
        <v>44587.4</v>
      </c>
      <c r="W443" s="454" t="s">
        <v>4165</v>
      </c>
      <c r="X443" s="455"/>
      <c r="Y443" s="428">
        <v>0</v>
      </c>
      <c r="Z443" s="456">
        <v>0</v>
      </c>
      <c r="AA443" s="402">
        <f t="shared" si="226"/>
        <v>2925.45</v>
      </c>
      <c r="AB443" s="402">
        <f t="shared" si="227"/>
        <v>46574.55</v>
      </c>
      <c r="AC443" s="449">
        <v>33326.910000000003</v>
      </c>
      <c r="AD443" s="449">
        <f t="shared" si="228"/>
        <v>13247.64</v>
      </c>
      <c r="AE443" s="470">
        <v>0.15</v>
      </c>
      <c r="AF443" s="402">
        <f t="shared" si="230"/>
        <v>1987.1459999999997</v>
      </c>
      <c r="AG443" s="449"/>
      <c r="AH443" s="402">
        <f t="shared" si="229"/>
        <v>1987.1459999999997</v>
      </c>
      <c r="AI443" s="457">
        <f>AH447-M447</f>
        <v>-4.0000000003601599E-3</v>
      </c>
      <c r="AK443" s="990">
        <f t="shared" si="231"/>
        <v>14850</v>
      </c>
    </row>
    <row r="444" spans="1:41" ht="15" customHeight="1" x14ac:dyDescent="0.25">
      <c r="A444" s="443">
        <v>374</v>
      </c>
      <c r="B444" s="444" t="s">
        <v>2090</v>
      </c>
      <c r="C444" s="444" t="s">
        <v>3763</v>
      </c>
      <c r="D444" s="445">
        <v>28559</v>
      </c>
      <c r="E444" s="446">
        <v>41897</v>
      </c>
      <c r="F444" s="443">
        <f t="shared" si="221"/>
        <v>36</v>
      </c>
      <c r="G444" s="429" t="s">
        <v>2091</v>
      </c>
      <c r="H444" s="447" t="s">
        <v>1941</v>
      </c>
      <c r="I444" s="429" t="s">
        <v>2087</v>
      </c>
      <c r="J444" s="402">
        <v>49500</v>
      </c>
      <c r="K444" s="449">
        <f t="shared" si="171"/>
        <v>3509.5499999999997</v>
      </c>
      <c r="L444" s="449">
        <v>34580</v>
      </c>
      <c r="M444" s="402">
        <v>1987.15</v>
      </c>
      <c r="N444" s="450">
        <f t="shared" si="222"/>
        <v>1504.8</v>
      </c>
      <c r="O444" s="450">
        <f t="shared" si="223"/>
        <v>1420.65</v>
      </c>
      <c r="P444" s="450"/>
      <c r="Q444" s="449"/>
      <c r="R444" s="451">
        <f t="shared" si="224"/>
        <v>4912.6000000000004</v>
      </c>
      <c r="S444" s="449">
        <f t="shared" si="225"/>
        <v>44587.4</v>
      </c>
      <c r="T444" s="452">
        <v>100010330028774</v>
      </c>
      <c r="U444" s="490" t="s">
        <v>3238</v>
      </c>
      <c r="V444" s="720">
        <f t="shared" si="196"/>
        <v>44587.4</v>
      </c>
      <c r="W444" s="454" t="s">
        <v>4204</v>
      </c>
      <c r="X444" s="455"/>
      <c r="Y444" s="428">
        <v>0</v>
      </c>
      <c r="Z444" s="456">
        <v>0</v>
      </c>
      <c r="AA444" s="402">
        <f t="shared" si="226"/>
        <v>2925.45</v>
      </c>
      <c r="AB444" s="402">
        <f t="shared" si="227"/>
        <v>46574.55</v>
      </c>
      <c r="AC444" s="449">
        <v>33326.910000000003</v>
      </c>
      <c r="AD444" s="449">
        <f t="shared" si="228"/>
        <v>13247.64</v>
      </c>
      <c r="AE444" s="470">
        <v>0.15</v>
      </c>
      <c r="AF444" s="402">
        <f t="shared" si="230"/>
        <v>1987.1459999999997</v>
      </c>
      <c r="AG444" s="449"/>
      <c r="AH444" s="402">
        <f t="shared" si="229"/>
        <v>1987.1459999999997</v>
      </c>
      <c r="AI444" s="457" t="e">
        <f>#REF!-#REF!</f>
        <v>#REF!</v>
      </c>
      <c r="AK444" s="990">
        <f t="shared" si="231"/>
        <v>14850</v>
      </c>
    </row>
    <row r="445" spans="1:41" ht="15" customHeight="1" x14ac:dyDescent="0.25">
      <c r="A445" s="443">
        <v>375</v>
      </c>
      <c r="B445" s="647" t="s">
        <v>2092</v>
      </c>
      <c r="C445" s="647" t="s">
        <v>3763</v>
      </c>
      <c r="D445" s="445">
        <v>26597</v>
      </c>
      <c r="E445" s="446">
        <v>41897</v>
      </c>
      <c r="F445" s="443">
        <f t="shared" si="221"/>
        <v>41</v>
      </c>
      <c r="G445" s="429" t="s">
        <v>2093</v>
      </c>
      <c r="H445" s="447" t="s">
        <v>1941</v>
      </c>
      <c r="I445" s="429" t="s">
        <v>2087</v>
      </c>
      <c r="J445" s="402">
        <v>49500</v>
      </c>
      <c r="K445" s="449">
        <f t="shared" ref="K445:K484" si="232">J445/100*7.09</f>
        <v>3509.5499999999997</v>
      </c>
      <c r="L445" s="449">
        <v>34580</v>
      </c>
      <c r="M445" s="402">
        <v>1987.15</v>
      </c>
      <c r="N445" s="450">
        <f t="shared" si="222"/>
        <v>1504.8</v>
      </c>
      <c r="O445" s="450">
        <f t="shared" si="223"/>
        <v>1420.65</v>
      </c>
      <c r="P445" s="450"/>
      <c r="Q445" s="449"/>
      <c r="R445" s="451">
        <f t="shared" si="224"/>
        <v>4912.6000000000004</v>
      </c>
      <c r="S445" s="449">
        <f t="shared" si="225"/>
        <v>44587.4</v>
      </c>
      <c r="T445" s="452">
        <v>100010330028774</v>
      </c>
      <c r="U445" s="487" t="s">
        <v>3239</v>
      </c>
      <c r="V445" s="720">
        <f t="shared" si="196"/>
        <v>44587.4</v>
      </c>
      <c r="W445" s="454" t="s">
        <v>4021</v>
      </c>
      <c r="X445" s="455"/>
      <c r="Y445" s="428">
        <v>0</v>
      </c>
      <c r="Z445" s="456">
        <v>0</v>
      </c>
      <c r="AA445" s="402">
        <f t="shared" si="226"/>
        <v>2925.45</v>
      </c>
      <c r="AB445" s="402">
        <f t="shared" si="227"/>
        <v>46574.55</v>
      </c>
      <c r="AC445" s="449">
        <v>33326.910000000003</v>
      </c>
      <c r="AD445" s="449">
        <f t="shared" si="228"/>
        <v>13247.64</v>
      </c>
      <c r="AE445" s="470">
        <v>0.15</v>
      </c>
      <c r="AF445" s="402">
        <f t="shared" si="230"/>
        <v>1987.1459999999997</v>
      </c>
      <c r="AG445" s="449"/>
      <c r="AH445" s="402">
        <f t="shared" si="229"/>
        <v>1987.1459999999997</v>
      </c>
      <c r="AI445" s="457">
        <f t="shared" ref="AI445:AI450" si="233">AH448-M448</f>
        <v>-4.0000000003601599E-3</v>
      </c>
      <c r="AK445" s="990">
        <f t="shared" si="231"/>
        <v>14850</v>
      </c>
    </row>
    <row r="446" spans="1:41" ht="15" customHeight="1" x14ac:dyDescent="0.25">
      <c r="A446" s="443">
        <v>376</v>
      </c>
      <c r="B446" s="444" t="s">
        <v>2094</v>
      </c>
      <c r="C446" s="444" t="s">
        <v>3763</v>
      </c>
      <c r="D446" s="445">
        <v>29502</v>
      </c>
      <c r="E446" s="446">
        <v>41897</v>
      </c>
      <c r="F446" s="443">
        <f t="shared" si="221"/>
        <v>33</v>
      </c>
      <c r="G446" s="429" t="s">
        <v>2095</v>
      </c>
      <c r="H446" s="447" t="s">
        <v>1941</v>
      </c>
      <c r="I446" s="429" t="s">
        <v>2087</v>
      </c>
      <c r="J446" s="402">
        <v>49500</v>
      </c>
      <c r="K446" s="449">
        <f t="shared" si="232"/>
        <v>3509.5499999999997</v>
      </c>
      <c r="L446" s="449">
        <v>34580</v>
      </c>
      <c r="M446" s="402">
        <v>1987.15</v>
      </c>
      <c r="N446" s="450">
        <f t="shared" si="222"/>
        <v>1504.8</v>
      </c>
      <c r="O446" s="450">
        <f t="shared" si="223"/>
        <v>1420.65</v>
      </c>
      <c r="P446" s="450"/>
      <c r="Q446" s="449"/>
      <c r="R446" s="451">
        <f t="shared" si="224"/>
        <v>4912.6000000000004</v>
      </c>
      <c r="S446" s="449">
        <f t="shared" si="225"/>
        <v>44587.4</v>
      </c>
      <c r="T446" s="452">
        <v>100010330028774</v>
      </c>
      <c r="U446" s="487" t="s">
        <v>3240</v>
      </c>
      <c r="V446" s="720">
        <f t="shared" si="196"/>
        <v>44587.4</v>
      </c>
      <c r="W446" s="454" t="s">
        <v>4020</v>
      </c>
      <c r="X446" s="455"/>
      <c r="Y446" s="428">
        <v>0</v>
      </c>
      <c r="Z446" s="456">
        <v>0</v>
      </c>
      <c r="AA446" s="402">
        <f t="shared" si="226"/>
        <v>2925.45</v>
      </c>
      <c r="AB446" s="402">
        <f t="shared" si="227"/>
        <v>46574.55</v>
      </c>
      <c r="AC446" s="449">
        <v>33326.910000000003</v>
      </c>
      <c r="AD446" s="449">
        <f t="shared" si="228"/>
        <v>13247.64</v>
      </c>
      <c r="AE446" s="470">
        <v>0.15</v>
      </c>
      <c r="AF446" s="402">
        <f t="shared" si="230"/>
        <v>1987.1459999999997</v>
      </c>
      <c r="AG446" s="449"/>
      <c r="AH446" s="402">
        <f t="shared" si="229"/>
        <v>1987.1459999999997</v>
      </c>
      <c r="AI446" s="457">
        <f t="shared" si="233"/>
        <v>-4.0000000003601599E-3</v>
      </c>
      <c r="AK446" s="990">
        <f t="shared" si="231"/>
        <v>14850</v>
      </c>
    </row>
    <row r="447" spans="1:41" ht="15" customHeight="1" x14ac:dyDescent="0.25">
      <c r="A447" s="443">
        <v>377</v>
      </c>
      <c r="B447" s="444" t="s">
        <v>2096</v>
      </c>
      <c r="C447" s="444" t="s">
        <v>3763</v>
      </c>
      <c r="D447" s="445">
        <v>28962</v>
      </c>
      <c r="E447" s="446">
        <v>41897</v>
      </c>
      <c r="F447" s="443">
        <f t="shared" si="221"/>
        <v>35</v>
      </c>
      <c r="G447" s="429" t="s">
        <v>2097</v>
      </c>
      <c r="H447" s="447" t="s">
        <v>1941</v>
      </c>
      <c r="I447" s="429" t="s">
        <v>2087</v>
      </c>
      <c r="J447" s="402">
        <v>49500</v>
      </c>
      <c r="K447" s="449">
        <f t="shared" si="232"/>
        <v>3509.5499999999997</v>
      </c>
      <c r="L447" s="449">
        <v>34580</v>
      </c>
      <c r="M447" s="402">
        <v>1987.15</v>
      </c>
      <c r="N447" s="450">
        <f t="shared" si="222"/>
        <v>1504.8</v>
      </c>
      <c r="O447" s="450">
        <f t="shared" si="223"/>
        <v>1420.65</v>
      </c>
      <c r="P447" s="450"/>
      <c r="Q447" s="449"/>
      <c r="R447" s="451">
        <f t="shared" si="224"/>
        <v>4912.6000000000004</v>
      </c>
      <c r="S447" s="449">
        <f t="shared" si="225"/>
        <v>44587.4</v>
      </c>
      <c r="T447" s="452">
        <v>100010330028774</v>
      </c>
      <c r="U447" s="501" t="s">
        <v>3241</v>
      </c>
      <c r="V447" s="720">
        <f t="shared" si="196"/>
        <v>44587.4</v>
      </c>
      <c r="W447" s="454" t="s">
        <v>4019</v>
      </c>
      <c r="X447" s="455"/>
      <c r="Y447" s="428">
        <v>0</v>
      </c>
      <c r="Z447" s="456">
        <v>0</v>
      </c>
      <c r="AA447" s="402">
        <f t="shared" si="226"/>
        <v>2925.45</v>
      </c>
      <c r="AB447" s="402">
        <f t="shared" si="227"/>
        <v>46574.55</v>
      </c>
      <c r="AC447" s="449">
        <v>33326.910000000003</v>
      </c>
      <c r="AD447" s="449">
        <f t="shared" si="228"/>
        <v>13247.64</v>
      </c>
      <c r="AE447" s="470">
        <v>0.15</v>
      </c>
      <c r="AF447" s="402">
        <f t="shared" si="230"/>
        <v>1987.1459999999997</v>
      </c>
      <c r="AG447" s="449"/>
      <c r="AH447" s="402">
        <f t="shared" si="229"/>
        <v>1987.1459999999997</v>
      </c>
      <c r="AI447" s="457">
        <f t="shared" si="233"/>
        <v>-4.0000000003601599E-3</v>
      </c>
      <c r="AK447" s="990">
        <f t="shared" si="231"/>
        <v>14850</v>
      </c>
    </row>
    <row r="448" spans="1:41" ht="15" customHeight="1" x14ac:dyDescent="0.25">
      <c r="A448" s="443">
        <v>378</v>
      </c>
      <c r="B448" s="444" t="s">
        <v>2098</v>
      </c>
      <c r="C448" s="444" t="s">
        <v>3763</v>
      </c>
      <c r="D448" s="445">
        <v>28363</v>
      </c>
      <c r="E448" s="446">
        <v>41897</v>
      </c>
      <c r="F448" s="443">
        <f t="shared" si="221"/>
        <v>37</v>
      </c>
      <c r="G448" s="429" t="s">
        <v>2099</v>
      </c>
      <c r="H448" s="447" t="s">
        <v>1941</v>
      </c>
      <c r="I448" s="429" t="s">
        <v>2087</v>
      </c>
      <c r="J448" s="402">
        <v>49500</v>
      </c>
      <c r="K448" s="449">
        <f t="shared" si="232"/>
        <v>3509.5499999999997</v>
      </c>
      <c r="L448" s="449">
        <v>34580</v>
      </c>
      <c r="M448" s="402">
        <v>1987.15</v>
      </c>
      <c r="N448" s="450">
        <f t="shared" si="222"/>
        <v>1504.8</v>
      </c>
      <c r="O448" s="450">
        <f t="shared" si="223"/>
        <v>1420.65</v>
      </c>
      <c r="P448" s="450"/>
      <c r="Q448" s="449"/>
      <c r="R448" s="451">
        <f t="shared" si="224"/>
        <v>4912.6000000000004</v>
      </c>
      <c r="S448" s="449">
        <f t="shared" si="225"/>
        <v>44587.4</v>
      </c>
      <c r="T448" s="452">
        <v>100010330028774</v>
      </c>
      <c r="U448" s="490" t="s">
        <v>3242</v>
      </c>
      <c r="V448" s="720">
        <f t="shared" si="196"/>
        <v>44587.4</v>
      </c>
      <c r="W448" s="454" t="s">
        <v>4166</v>
      </c>
      <c r="X448" s="455"/>
      <c r="Y448" s="428">
        <v>0</v>
      </c>
      <c r="Z448" s="456">
        <v>0</v>
      </c>
      <c r="AA448" s="402">
        <f t="shared" si="226"/>
        <v>2925.45</v>
      </c>
      <c r="AB448" s="402">
        <f t="shared" si="227"/>
        <v>46574.55</v>
      </c>
      <c r="AC448" s="449">
        <v>33326.910000000003</v>
      </c>
      <c r="AD448" s="449">
        <f t="shared" si="228"/>
        <v>13247.64</v>
      </c>
      <c r="AE448" s="470">
        <v>0.15</v>
      </c>
      <c r="AF448" s="402">
        <f t="shared" si="230"/>
        <v>1987.1459999999997</v>
      </c>
      <c r="AG448" s="449"/>
      <c r="AH448" s="402">
        <f t="shared" si="229"/>
        <v>1987.1459999999997</v>
      </c>
      <c r="AI448" s="457">
        <f t="shared" si="233"/>
        <v>-4.0000000003601599E-3</v>
      </c>
      <c r="AK448" s="990">
        <f t="shared" si="231"/>
        <v>14850</v>
      </c>
    </row>
    <row r="449" spans="1:41" ht="15" customHeight="1" x14ac:dyDescent="0.25">
      <c r="A449" s="443">
        <v>379</v>
      </c>
      <c r="B449" s="444" t="s">
        <v>2100</v>
      </c>
      <c r="C449" s="444" t="s">
        <v>3763</v>
      </c>
      <c r="D449" s="445">
        <v>27231</v>
      </c>
      <c r="E449" s="446">
        <v>41897</v>
      </c>
      <c r="F449" s="443">
        <f t="shared" si="221"/>
        <v>40</v>
      </c>
      <c r="G449" s="429" t="s">
        <v>2101</v>
      </c>
      <c r="H449" s="447" t="s">
        <v>1941</v>
      </c>
      <c r="I449" s="429" t="s">
        <v>2087</v>
      </c>
      <c r="J449" s="402">
        <v>49500</v>
      </c>
      <c r="K449" s="449">
        <f t="shared" si="232"/>
        <v>3509.5499999999997</v>
      </c>
      <c r="L449" s="449">
        <v>34580</v>
      </c>
      <c r="M449" s="402">
        <v>1987.15</v>
      </c>
      <c r="N449" s="450">
        <f t="shared" si="222"/>
        <v>1504.8</v>
      </c>
      <c r="O449" s="450">
        <f t="shared" si="223"/>
        <v>1420.65</v>
      </c>
      <c r="P449" s="450"/>
      <c r="Q449" s="449"/>
      <c r="R449" s="451">
        <f t="shared" si="224"/>
        <v>4912.6000000000004</v>
      </c>
      <c r="S449" s="449">
        <f t="shared" si="225"/>
        <v>44587.4</v>
      </c>
      <c r="T449" s="452">
        <v>100010330028774</v>
      </c>
      <c r="U449" s="487" t="s">
        <v>3243</v>
      </c>
      <c r="V449" s="720">
        <f t="shared" si="196"/>
        <v>44587.4</v>
      </c>
      <c r="W449" s="454" t="s">
        <v>4018</v>
      </c>
      <c r="X449" s="455"/>
      <c r="Y449" s="428">
        <v>0</v>
      </c>
      <c r="Z449" s="456">
        <v>0</v>
      </c>
      <c r="AA449" s="402">
        <f t="shared" si="226"/>
        <v>2925.45</v>
      </c>
      <c r="AB449" s="402">
        <f t="shared" si="227"/>
        <v>46574.55</v>
      </c>
      <c r="AC449" s="449">
        <v>33326.910000000003</v>
      </c>
      <c r="AD449" s="449">
        <f t="shared" si="228"/>
        <v>13247.64</v>
      </c>
      <c r="AE449" s="470">
        <v>0.15</v>
      </c>
      <c r="AF449" s="402">
        <f t="shared" si="230"/>
        <v>1987.1459999999997</v>
      </c>
      <c r="AG449" s="449"/>
      <c r="AH449" s="402">
        <f t="shared" si="229"/>
        <v>1987.1459999999997</v>
      </c>
      <c r="AI449" s="457">
        <f t="shared" si="233"/>
        <v>-4.0000000003601599E-3</v>
      </c>
      <c r="AK449" s="990">
        <f t="shared" si="231"/>
        <v>14850</v>
      </c>
    </row>
    <row r="450" spans="1:41" ht="15" customHeight="1" x14ac:dyDescent="0.25">
      <c r="A450" s="443">
        <v>380</v>
      </c>
      <c r="B450" s="444" t="s">
        <v>2102</v>
      </c>
      <c r="C450" s="444" t="s">
        <v>3763</v>
      </c>
      <c r="D450" s="445">
        <v>26624</v>
      </c>
      <c r="E450" s="446">
        <v>41897</v>
      </c>
      <c r="F450" s="443">
        <f t="shared" si="221"/>
        <v>41</v>
      </c>
      <c r="G450" s="429" t="s">
        <v>2103</v>
      </c>
      <c r="H450" s="447" t="s">
        <v>1941</v>
      </c>
      <c r="I450" s="429" t="s">
        <v>2087</v>
      </c>
      <c r="J450" s="402">
        <v>49500</v>
      </c>
      <c r="K450" s="449">
        <f t="shared" si="232"/>
        <v>3509.5499999999997</v>
      </c>
      <c r="L450" s="449">
        <v>34580</v>
      </c>
      <c r="M450" s="402">
        <v>1987.15</v>
      </c>
      <c r="N450" s="450">
        <f t="shared" si="222"/>
        <v>1504.8</v>
      </c>
      <c r="O450" s="450">
        <f t="shared" si="223"/>
        <v>1420.65</v>
      </c>
      <c r="P450" s="450"/>
      <c r="Q450" s="449"/>
      <c r="R450" s="451">
        <f t="shared" si="224"/>
        <v>4912.6000000000004</v>
      </c>
      <c r="S450" s="449">
        <f t="shared" si="225"/>
        <v>44587.4</v>
      </c>
      <c r="T450" s="452">
        <v>100010330028774</v>
      </c>
      <c r="U450" s="487" t="s">
        <v>3244</v>
      </c>
      <c r="V450" s="720">
        <f t="shared" si="196"/>
        <v>44587.4</v>
      </c>
      <c r="W450" s="454" t="s">
        <v>4017</v>
      </c>
      <c r="X450" s="455"/>
      <c r="Y450" s="428">
        <v>0</v>
      </c>
      <c r="Z450" s="456">
        <v>0</v>
      </c>
      <c r="AA450" s="402">
        <f t="shared" si="226"/>
        <v>2925.45</v>
      </c>
      <c r="AB450" s="402">
        <f t="shared" si="227"/>
        <v>46574.55</v>
      </c>
      <c r="AC450" s="449">
        <v>33326.910000000003</v>
      </c>
      <c r="AD450" s="449">
        <f t="shared" si="228"/>
        <v>13247.64</v>
      </c>
      <c r="AE450" s="470">
        <v>0.15</v>
      </c>
      <c r="AF450" s="402">
        <f t="shared" si="230"/>
        <v>1987.1459999999997</v>
      </c>
      <c r="AG450" s="449"/>
      <c r="AH450" s="402">
        <f t="shared" si="229"/>
        <v>1987.1459999999997</v>
      </c>
      <c r="AI450" s="457">
        <f t="shared" si="233"/>
        <v>-4.0000000003601599E-3</v>
      </c>
      <c r="AK450" s="990">
        <f t="shared" si="231"/>
        <v>14850</v>
      </c>
    </row>
    <row r="451" spans="1:41" ht="15" customHeight="1" x14ac:dyDescent="0.25">
      <c r="A451" s="443">
        <v>381</v>
      </c>
      <c r="B451" s="444" t="s">
        <v>2104</v>
      </c>
      <c r="C451" s="444" t="s">
        <v>3763</v>
      </c>
      <c r="D451" s="445">
        <v>24105</v>
      </c>
      <c r="E451" s="446">
        <v>41897</v>
      </c>
      <c r="F451" s="443">
        <f t="shared" si="221"/>
        <v>48</v>
      </c>
      <c r="G451" s="429" t="s">
        <v>2105</v>
      </c>
      <c r="H451" s="447" t="s">
        <v>1941</v>
      </c>
      <c r="I451" s="429" t="s">
        <v>2087</v>
      </c>
      <c r="J451" s="402">
        <v>49500</v>
      </c>
      <c r="K451" s="449">
        <f t="shared" si="232"/>
        <v>3509.5499999999997</v>
      </c>
      <c r="L451" s="449">
        <v>34580</v>
      </c>
      <c r="M451" s="402">
        <v>1987.15</v>
      </c>
      <c r="N451" s="450">
        <f t="shared" si="222"/>
        <v>1504.8</v>
      </c>
      <c r="O451" s="450">
        <f t="shared" si="223"/>
        <v>1420.65</v>
      </c>
      <c r="P451" s="450"/>
      <c r="Q451" s="449"/>
      <c r="R451" s="451">
        <f t="shared" si="224"/>
        <v>4912.6000000000004</v>
      </c>
      <c r="S451" s="449">
        <f t="shared" si="225"/>
        <v>44587.4</v>
      </c>
      <c r="T451" s="452">
        <v>100010330028774</v>
      </c>
      <c r="U451" s="487" t="s">
        <v>3245</v>
      </c>
      <c r="V451" s="720">
        <f t="shared" si="196"/>
        <v>44587.4</v>
      </c>
      <c r="W451" s="454" t="s">
        <v>4016</v>
      </c>
      <c r="X451" s="455"/>
      <c r="Y451" s="428">
        <v>0</v>
      </c>
      <c r="Z451" s="456">
        <v>0</v>
      </c>
      <c r="AA451" s="402">
        <f t="shared" si="226"/>
        <v>2925.45</v>
      </c>
      <c r="AB451" s="402">
        <f t="shared" si="227"/>
        <v>46574.55</v>
      </c>
      <c r="AC451" s="449">
        <v>33326.910000000003</v>
      </c>
      <c r="AD451" s="449">
        <f t="shared" si="228"/>
        <v>13247.64</v>
      </c>
      <c r="AE451" s="470">
        <v>0.15</v>
      </c>
      <c r="AF451" s="402">
        <f t="shared" si="230"/>
        <v>1987.1459999999997</v>
      </c>
      <c r="AG451" s="449"/>
      <c r="AH451" s="402">
        <f t="shared" si="229"/>
        <v>1987.1459999999997</v>
      </c>
      <c r="AI451" s="457"/>
      <c r="AK451" s="990">
        <f t="shared" si="231"/>
        <v>14850</v>
      </c>
    </row>
    <row r="452" spans="1:41" ht="15" customHeight="1" x14ac:dyDescent="0.25">
      <c r="A452" s="443">
        <v>382</v>
      </c>
      <c r="B452" s="444" t="s">
        <v>2106</v>
      </c>
      <c r="C452" s="444" t="s">
        <v>3763</v>
      </c>
      <c r="D452" s="445">
        <v>25142</v>
      </c>
      <c r="E452" s="446">
        <v>41897</v>
      </c>
      <c r="F452" s="443">
        <f t="shared" si="221"/>
        <v>45</v>
      </c>
      <c r="G452" s="429" t="s">
        <v>2107</v>
      </c>
      <c r="H452" s="447" t="s">
        <v>1941</v>
      </c>
      <c r="I452" s="429" t="s">
        <v>2087</v>
      </c>
      <c r="J452" s="402">
        <v>49500</v>
      </c>
      <c r="K452" s="449">
        <f t="shared" si="232"/>
        <v>3509.5499999999997</v>
      </c>
      <c r="L452" s="449">
        <v>34580</v>
      </c>
      <c r="M452" s="402">
        <v>1987.15</v>
      </c>
      <c r="N452" s="450">
        <f t="shared" si="222"/>
        <v>1504.8</v>
      </c>
      <c r="O452" s="450">
        <f t="shared" si="223"/>
        <v>1420.65</v>
      </c>
      <c r="P452" s="450"/>
      <c r="Q452" s="449"/>
      <c r="R452" s="451">
        <f t="shared" si="224"/>
        <v>4912.6000000000004</v>
      </c>
      <c r="S452" s="449">
        <f t="shared" si="225"/>
        <v>44587.4</v>
      </c>
      <c r="T452" s="452">
        <v>100010330028774</v>
      </c>
      <c r="U452" s="490" t="s">
        <v>3246</v>
      </c>
      <c r="V452" s="720">
        <f t="shared" si="196"/>
        <v>44587.4</v>
      </c>
      <c r="W452" s="454">
        <v>22300802836</v>
      </c>
      <c r="X452" s="455"/>
      <c r="Y452" s="428">
        <v>0</v>
      </c>
      <c r="Z452" s="456">
        <v>0</v>
      </c>
      <c r="AA452" s="402">
        <f t="shared" si="226"/>
        <v>2925.45</v>
      </c>
      <c r="AB452" s="402">
        <f t="shared" si="227"/>
        <v>46574.55</v>
      </c>
      <c r="AC452" s="449">
        <v>33326.910000000003</v>
      </c>
      <c r="AD452" s="449">
        <f t="shared" si="228"/>
        <v>13247.64</v>
      </c>
      <c r="AE452" s="470">
        <v>0.15</v>
      </c>
      <c r="AF452" s="402">
        <f t="shared" si="230"/>
        <v>1987.1459999999997</v>
      </c>
      <c r="AG452" s="449"/>
      <c r="AH452" s="402">
        <f t="shared" si="229"/>
        <v>1987.1459999999997</v>
      </c>
      <c r="AI452" s="457" t="e">
        <f>#REF!-#REF!</f>
        <v>#REF!</v>
      </c>
      <c r="AK452" s="990">
        <f t="shared" si="231"/>
        <v>14850</v>
      </c>
    </row>
    <row r="453" spans="1:41" ht="15" customHeight="1" x14ac:dyDescent="0.25">
      <c r="A453" s="443">
        <v>383</v>
      </c>
      <c r="B453" s="444" t="s">
        <v>2108</v>
      </c>
      <c r="C453" s="444" t="s">
        <v>3763</v>
      </c>
      <c r="D453" s="445">
        <v>26124</v>
      </c>
      <c r="E453" s="446">
        <v>41897</v>
      </c>
      <c r="F453" s="443">
        <f t="shared" si="221"/>
        <v>43</v>
      </c>
      <c r="G453" s="429" t="s">
        <v>2109</v>
      </c>
      <c r="H453" s="447" t="s">
        <v>1941</v>
      </c>
      <c r="I453" s="429" t="s">
        <v>2087</v>
      </c>
      <c r="J453" s="402">
        <v>49500</v>
      </c>
      <c r="K453" s="449">
        <f t="shared" si="232"/>
        <v>3509.5499999999997</v>
      </c>
      <c r="L453" s="449">
        <v>34580</v>
      </c>
      <c r="M453" s="402">
        <v>1987.15</v>
      </c>
      <c r="N453" s="450">
        <f t="shared" si="222"/>
        <v>1504.8</v>
      </c>
      <c r="O453" s="450">
        <f t="shared" si="223"/>
        <v>1420.65</v>
      </c>
      <c r="P453" s="450"/>
      <c r="Q453" s="449"/>
      <c r="R453" s="451">
        <f t="shared" si="224"/>
        <v>4912.6000000000004</v>
      </c>
      <c r="S453" s="449">
        <f t="shared" si="225"/>
        <v>44587.4</v>
      </c>
      <c r="T453" s="452">
        <v>100010330028774</v>
      </c>
      <c r="U453" s="534" t="s">
        <v>3247</v>
      </c>
      <c r="V453" s="720">
        <f t="shared" si="196"/>
        <v>44587.4</v>
      </c>
      <c r="W453" s="454" t="s">
        <v>4015</v>
      </c>
      <c r="X453" s="455"/>
      <c r="Y453" s="428">
        <v>0</v>
      </c>
      <c r="Z453" s="456">
        <v>0</v>
      </c>
      <c r="AA453" s="402">
        <f t="shared" si="226"/>
        <v>2925.45</v>
      </c>
      <c r="AB453" s="402">
        <f t="shared" si="227"/>
        <v>46574.55</v>
      </c>
      <c r="AC453" s="449">
        <v>33326.910000000003</v>
      </c>
      <c r="AD453" s="449">
        <f t="shared" si="228"/>
        <v>13247.64</v>
      </c>
      <c r="AE453" s="470">
        <v>0.15</v>
      </c>
      <c r="AF453" s="402">
        <f t="shared" si="230"/>
        <v>1987.1459999999997</v>
      </c>
      <c r="AG453" s="449"/>
      <c r="AH453" s="402">
        <f t="shared" si="229"/>
        <v>1987.1459999999997</v>
      </c>
      <c r="AI453" s="457">
        <f>AH466-M466</f>
        <v>-3.5000000001446097E-3</v>
      </c>
      <c r="AK453" s="990">
        <f t="shared" si="231"/>
        <v>14850</v>
      </c>
    </row>
    <row r="454" spans="1:41" ht="15" customHeight="1" x14ac:dyDescent="0.25">
      <c r="A454" s="443">
        <v>384</v>
      </c>
      <c r="B454" s="444" t="s">
        <v>4343</v>
      </c>
      <c r="C454" s="444" t="s">
        <v>3763</v>
      </c>
      <c r="D454" s="445"/>
      <c r="E454" s="446"/>
      <c r="F454" s="443"/>
      <c r="G454" s="429" t="s">
        <v>4344</v>
      </c>
      <c r="H454" s="447" t="s">
        <v>1941</v>
      </c>
      <c r="I454" s="429" t="s">
        <v>2087</v>
      </c>
      <c r="J454" s="402">
        <v>49500</v>
      </c>
      <c r="K454" s="449">
        <f t="shared" si="232"/>
        <v>3509.5499999999997</v>
      </c>
      <c r="L454" s="449">
        <v>34580</v>
      </c>
      <c r="M454" s="402">
        <v>1987.15</v>
      </c>
      <c r="N454" s="450">
        <f t="shared" si="222"/>
        <v>1504.8</v>
      </c>
      <c r="O454" s="450">
        <f t="shared" si="223"/>
        <v>1420.65</v>
      </c>
      <c r="P454" s="450"/>
      <c r="Q454" s="449"/>
      <c r="R454" s="451">
        <f t="shared" si="224"/>
        <v>4912.6000000000004</v>
      </c>
      <c r="S454" s="449">
        <f t="shared" si="225"/>
        <v>44587.4</v>
      </c>
      <c r="T454" s="452">
        <v>100010330028774</v>
      </c>
      <c r="U454" s="499" t="s">
        <v>4345</v>
      </c>
      <c r="V454" s="720">
        <f t="shared" si="196"/>
        <v>44587.4</v>
      </c>
      <c r="W454" s="648" t="s">
        <v>4346</v>
      </c>
      <c r="X454" s="455"/>
      <c r="Y454" s="428"/>
      <c r="Z454" s="456"/>
      <c r="AA454" s="402">
        <f t="shared" si="226"/>
        <v>2925.45</v>
      </c>
      <c r="AB454" s="402">
        <f t="shared" si="227"/>
        <v>46574.55</v>
      </c>
      <c r="AC454" s="449">
        <v>33326.910000000003</v>
      </c>
      <c r="AD454" s="449">
        <f>+AB454-AC454</f>
        <v>13247.64</v>
      </c>
      <c r="AE454" s="470">
        <v>0.15</v>
      </c>
      <c r="AF454" s="402">
        <f>AD454*15%</f>
        <v>1987.1459999999997</v>
      </c>
      <c r="AG454" s="449"/>
      <c r="AH454" s="402">
        <f>AF454+AG454</f>
        <v>1987.1459999999997</v>
      </c>
      <c r="AK454" s="990">
        <f t="shared" si="231"/>
        <v>14850</v>
      </c>
    </row>
    <row r="455" spans="1:41" ht="15" customHeight="1" x14ac:dyDescent="0.25">
      <c r="A455" s="443">
        <v>385</v>
      </c>
      <c r="B455" s="444" t="s">
        <v>2110</v>
      </c>
      <c r="C455" s="444" t="s">
        <v>3763</v>
      </c>
      <c r="D455" s="445">
        <v>28182</v>
      </c>
      <c r="E455" s="446">
        <v>41897</v>
      </c>
      <c r="F455" s="443">
        <f t="shared" si="221"/>
        <v>37</v>
      </c>
      <c r="G455" s="429" t="s">
        <v>2111</v>
      </c>
      <c r="H455" s="447" t="s">
        <v>1941</v>
      </c>
      <c r="I455" s="429" t="s">
        <v>2087</v>
      </c>
      <c r="J455" s="402">
        <v>49500</v>
      </c>
      <c r="K455" s="449">
        <f t="shared" si="232"/>
        <v>3509.5499999999997</v>
      </c>
      <c r="L455" s="449">
        <v>34580</v>
      </c>
      <c r="M455" s="402">
        <v>1987.15</v>
      </c>
      <c r="N455" s="450">
        <f t="shared" si="222"/>
        <v>1504.8</v>
      </c>
      <c r="O455" s="450">
        <f t="shared" si="223"/>
        <v>1420.65</v>
      </c>
      <c r="P455" s="450"/>
      <c r="Q455" s="449"/>
      <c r="R455" s="451">
        <f t="shared" si="224"/>
        <v>4912.6000000000004</v>
      </c>
      <c r="S455" s="449">
        <f t="shared" si="225"/>
        <v>44587.4</v>
      </c>
      <c r="T455" s="452">
        <v>100010330028774</v>
      </c>
      <c r="U455" s="487" t="s">
        <v>3248</v>
      </c>
      <c r="V455" s="720">
        <f t="shared" si="196"/>
        <v>44587.4</v>
      </c>
      <c r="W455" s="454" t="s">
        <v>4167</v>
      </c>
      <c r="X455" s="455"/>
      <c r="Y455" s="428">
        <v>0</v>
      </c>
      <c r="Z455" s="456">
        <v>0</v>
      </c>
      <c r="AA455" s="402">
        <f t="shared" si="226"/>
        <v>2925.45</v>
      </c>
      <c r="AB455" s="402">
        <f t="shared" si="227"/>
        <v>46574.55</v>
      </c>
      <c r="AC455" s="449">
        <v>33326.910000000003</v>
      </c>
      <c r="AD455" s="449">
        <f t="shared" si="228"/>
        <v>13247.64</v>
      </c>
      <c r="AE455" s="470">
        <v>0.15</v>
      </c>
      <c r="AF455" s="402">
        <f t="shared" si="230"/>
        <v>1987.1459999999997</v>
      </c>
      <c r="AG455" s="449"/>
      <c r="AH455" s="402">
        <f t="shared" si="229"/>
        <v>1987.1459999999997</v>
      </c>
      <c r="AI455" s="457">
        <f>AH467-M467</f>
        <v>-3.5000000001446097E-3</v>
      </c>
      <c r="AK455" s="990">
        <f t="shared" si="231"/>
        <v>14850</v>
      </c>
    </row>
    <row r="456" spans="1:41" ht="15" customHeight="1" x14ac:dyDescent="0.25">
      <c r="A456" s="443">
        <v>386</v>
      </c>
      <c r="B456" s="443" t="s">
        <v>1658</v>
      </c>
      <c r="C456" s="443" t="s">
        <v>3763</v>
      </c>
      <c r="D456" s="446">
        <v>33168</v>
      </c>
      <c r="E456" s="446">
        <v>41897</v>
      </c>
      <c r="F456" s="443">
        <f>DATEDIF(D456,E456,"Y")</f>
        <v>23</v>
      </c>
      <c r="G456" s="428" t="s">
        <v>1659</v>
      </c>
      <c r="H456" s="447" t="s">
        <v>1941</v>
      </c>
      <c r="I456" s="429" t="s">
        <v>4404</v>
      </c>
      <c r="J456" s="449">
        <v>22000</v>
      </c>
      <c r="K456" s="449">
        <f>J456/100*7.09</f>
        <v>1559.8</v>
      </c>
      <c r="L456" s="449">
        <f>J456</f>
        <v>22000</v>
      </c>
      <c r="M456" s="402"/>
      <c r="N456" s="450">
        <f>J456/100*3.04</f>
        <v>668.8</v>
      </c>
      <c r="O456" s="450">
        <f>J456/100*2.87</f>
        <v>631.4</v>
      </c>
      <c r="P456" s="450"/>
      <c r="Q456" s="449"/>
      <c r="R456" s="451">
        <f>M456+N456+O456+P456+Q456</f>
        <v>1300.1999999999998</v>
      </c>
      <c r="S456" s="449">
        <f>J456-R456</f>
        <v>20699.8</v>
      </c>
      <c r="T456" s="452">
        <v>100010330028774</v>
      </c>
      <c r="U456" s="523" t="s">
        <v>3043</v>
      </c>
      <c r="V456" s="720">
        <f>+S456</f>
        <v>20699.8</v>
      </c>
      <c r="W456" s="463">
        <v>22500604412</v>
      </c>
      <c r="X456" s="455"/>
      <c r="Y456" s="428">
        <v>0</v>
      </c>
      <c r="Z456" s="456">
        <v>0</v>
      </c>
      <c r="AA456" s="402">
        <f>N456+O456+P456</f>
        <v>1300.1999999999998</v>
      </c>
      <c r="AB456" s="402">
        <f>J456-AA456</f>
        <v>20699.8</v>
      </c>
      <c r="AC456" s="449"/>
      <c r="AD456" s="428"/>
      <c r="AE456" s="428"/>
      <c r="AF456" s="402">
        <f>AD456*15%</f>
        <v>0</v>
      </c>
      <c r="AG456" s="449"/>
      <c r="AH456" s="402">
        <f>AF456+AG456</f>
        <v>0</v>
      </c>
      <c r="AI456" s="457">
        <f>AH456-M456</f>
        <v>0</v>
      </c>
      <c r="AK456" s="990">
        <f>+J456*60%</f>
        <v>13200</v>
      </c>
    </row>
    <row r="457" spans="1:41" ht="15" customHeight="1" x14ac:dyDescent="0.25">
      <c r="A457" s="443">
        <v>387</v>
      </c>
      <c r="B457" s="443" t="s">
        <v>4526</v>
      </c>
      <c r="C457" s="464" t="s">
        <v>3763</v>
      </c>
      <c r="D457" s="428"/>
      <c r="E457" s="465"/>
      <c r="F457" s="464"/>
      <c r="G457" s="428" t="s">
        <v>4527</v>
      </c>
      <c r="H457" s="447" t="s">
        <v>1941</v>
      </c>
      <c r="I457" s="466" t="s">
        <v>4538</v>
      </c>
      <c r="J457" s="448">
        <v>45000</v>
      </c>
      <c r="K457" s="449"/>
      <c r="L457" s="449"/>
      <c r="M457" s="402"/>
      <c r="N457" s="402">
        <v>1352.04</v>
      </c>
      <c r="O457" s="450">
        <f t="shared" ref="O457:O462" si="234">+J457/100*3.04</f>
        <v>1368</v>
      </c>
      <c r="P457" s="450">
        <f t="shared" ref="P457:P462" si="235">+J457/100*2.87</f>
        <v>1291.5</v>
      </c>
      <c r="Q457" s="450"/>
      <c r="R457" s="449"/>
      <c r="S457" s="451">
        <f t="shared" ref="S457:S462" si="236">N457+O457+P457+Q457</f>
        <v>4011.54</v>
      </c>
      <c r="T457" s="449">
        <f t="shared" ref="T457:T462" si="237">+J457-S457</f>
        <v>40988.46</v>
      </c>
      <c r="U457" s="452">
        <v>100010330028774</v>
      </c>
      <c r="V457" s="517"/>
      <c r="W457" s="484"/>
      <c r="X457" s="454"/>
      <c r="Y457" s="428"/>
      <c r="Z457" s="456"/>
      <c r="AA457" s="402"/>
      <c r="AB457" s="402"/>
      <c r="AC457" s="449"/>
      <c r="AD457" s="449"/>
      <c r="AE457" s="470"/>
      <c r="AF457" s="402"/>
      <c r="AG457" s="449"/>
      <c r="AH457" s="402"/>
      <c r="AI457" s="457"/>
      <c r="AK457" s="990">
        <f t="shared" si="231"/>
        <v>13500</v>
      </c>
    </row>
    <row r="458" spans="1:41" ht="15" customHeight="1" x14ac:dyDescent="0.25">
      <c r="A458" s="443">
        <v>388</v>
      </c>
      <c r="B458" s="443" t="s">
        <v>4528</v>
      </c>
      <c r="C458" s="464" t="s">
        <v>3763</v>
      </c>
      <c r="D458" s="428"/>
      <c r="E458" s="465"/>
      <c r="F458" s="464"/>
      <c r="G458" s="428" t="s">
        <v>4529</v>
      </c>
      <c r="H458" s="447" t="s">
        <v>1941</v>
      </c>
      <c r="I458" s="466" t="s">
        <v>4538</v>
      </c>
      <c r="J458" s="448">
        <v>45000</v>
      </c>
      <c r="K458" s="449"/>
      <c r="L458" s="449"/>
      <c r="M458" s="402"/>
      <c r="N458" s="402">
        <v>1352.04</v>
      </c>
      <c r="O458" s="450">
        <f t="shared" si="234"/>
        <v>1368</v>
      </c>
      <c r="P458" s="450">
        <f t="shared" si="235"/>
        <v>1291.5</v>
      </c>
      <c r="Q458" s="450"/>
      <c r="R458" s="449"/>
      <c r="S458" s="451">
        <f t="shared" si="236"/>
        <v>4011.54</v>
      </c>
      <c r="T458" s="449">
        <f t="shared" si="237"/>
        <v>40988.46</v>
      </c>
      <c r="U458" s="452">
        <v>100010330028774</v>
      </c>
      <c r="V458" s="517"/>
      <c r="W458" s="484"/>
      <c r="X458" s="454"/>
      <c r="Y458" s="428"/>
      <c r="Z458" s="456"/>
      <c r="AA458" s="402"/>
      <c r="AB458" s="402"/>
      <c r="AC458" s="449"/>
      <c r="AD458" s="449"/>
      <c r="AE458" s="470"/>
      <c r="AF458" s="402"/>
      <c r="AG458" s="449"/>
      <c r="AH458" s="402"/>
      <c r="AI458" s="457"/>
      <c r="AK458" s="990">
        <f t="shared" si="231"/>
        <v>13500</v>
      </c>
    </row>
    <row r="459" spans="1:41" ht="15" customHeight="1" x14ac:dyDescent="0.25">
      <c r="A459" s="443">
        <v>389</v>
      </c>
      <c r="B459" s="443" t="s">
        <v>4532</v>
      </c>
      <c r="C459" s="464" t="s">
        <v>3763</v>
      </c>
      <c r="D459" s="428"/>
      <c r="E459" s="465"/>
      <c r="F459" s="464"/>
      <c r="G459" s="428" t="s">
        <v>4533</v>
      </c>
      <c r="H459" s="447" t="s">
        <v>1941</v>
      </c>
      <c r="I459" s="466" t="s">
        <v>4538</v>
      </c>
      <c r="J459" s="448">
        <v>45000</v>
      </c>
      <c r="K459" s="449"/>
      <c r="L459" s="449"/>
      <c r="M459" s="402"/>
      <c r="N459" s="402">
        <v>1352.04</v>
      </c>
      <c r="O459" s="450">
        <f t="shared" si="234"/>
        <v>1368</v>
      </c>
      <c r="P459" s="450">
        <f t="shared" si="235"/>
        <v>1291.5</v>
      </c>
      <c r="Q459" s="450"/>
      <c r="R459" s="449"/>
      <c r="S459" s="451">
        <f t="shared" si="236"/>
        <v>4011.54</v>
      </c>
      <c r="T459" s="449">
        <f t="shared" si="237"/>
        <v>40988.46</v>
      </c>
      <c r="U459" s="452">
        <v>100010330028774</v>
      </c>
      <c r="V459" s="517"/>
      <c r="W459" s="484"/>
      <c r="X459" s="454"/>
      <c r="Y459" s="428"/>
      <c r="Z459" s="456"/>
      <c r="AA459" s="402"/>
      <c r="AB459" s="402"/>
      <c r="AC459" s="449"/>
      <c r="AD459" s="449"/>
      <c r="AE459" s="470"/>
      <c r="AF459" s="402"/>
      <c r="AG459" s="449"/>
      <c r="AH459" s="402"/>
      <c r="AI459" s="457"/>
      <c r="AK459" s="990">
        <f t="shared" si="231"/>
        <v>13500</v>
      </c>
    </row>
    <row r="460" spans="1:41" ht="15" customHeight="1" x14ac:dyDescent="0.25">
      <c r="A460" s="443">
        <v>390</v>
      </c>
      <c r="B460" s="443" t="s">
        <v>4534</v>
      </c>
      <c r="C460" s="464" t="s">
        <v>3764</v>
      </c>
      <c r="D460" s="428"/>
      <c r="E460" s="465"/>
      <c r="F460" s="464"/>
      <c r="G460" s="428" t="s">
        <v>4535</v>
      </c>
      <c r="H460" s="447" t="s">
        <v>1941</v>
      </c>
      <c r="I460" s="466" t="s">
        <v>4538</v>
      </c>
      <c r="J460" s="448">
        <v>45000</v>
      </c>
      <c r="K460" s="449"/>
      <c r="L460" s="449"/>
      <c r="M460" s="402"/>
      <c r="N460" s="402">
        <v>1352.04</v>
      </c>
      <c r="O460" s="450">
        <f t="shared" si="234"/>
        <v>1368</v>
      </c>
      <c r="P460" s="450">
        <f t="shared" si="235"/>
        <v>1291.5</v>
      </c>
      <c r="Q460" s="450"/>
      <c r="R460" s="449"/>
      <c r="S460" s="451">
        <f t="shared" si="236"/>
        <v>4011.54</v>
      </c>
      <c r="T460" s="449">
        <f t="shared" si="237"/>
        <v>40988.46</v>
      </c>
      <c r="U460" s="452">
        <v>100010330028774</v>
      </c>
      <c r="V460" s="517"/>
      <c r="W460" s="484"/>
      <c r="X460" s="454"/>
      <c r="Y460" s="428"/>
      <c r="Z460" s="456"/>
      <c r="AA460" s="402"/>
      <c r="AB460" s="402"/>
      <c r="AC460" s="449"/>
      <c r="AD460" s="449"/>
      <c r="AE460" s="470"/>
      <c r="AF460" s="402"/>
      <c r="AG460" s="449"/>
      <c r="AH460" s="402"/>
      <c r="AI460" s="457"/>
      <c r="AK460" s="990">
        <f t="shared" si="231"/>
        <v>13500</v>
      </c>
    </row>
    <row r="461" spans="1:41" ht="15" customHeight="1" x14ac:dyDescent="0.25">
      <c r="A461" s="443">
        <v>391</v>
      </c>
      <c r="B461" s="525" t="s">
        <v>4536</v>
      </c>
      <c r="C461" s="443" t="s">
        <v>3763</v>
      </c>
      <c r="D461" s="526"/>
      <c r="E461" s="465"/>
      <c r="F461" s="464"/>
      <c r="G461" s="526" t="s">
        <v>4537</v>
      </c>
      <c r="H461" s="447" t="s">
        <v>1941</v>
      </c>
      <c r="I461" s="428" t="s">
        <v>4538</v>
      </c>
      <c r="J461" s="448">
        <v>45000</v>
      </c>
      <c r="K461" s="449"/>
      <c r="L461" s="449"/>
      <c r="M461" s="402"/>
      <c r="N461" s="402">
        <v>1352.04</v>
      </c>
      <c r="O461" s="450">
        <f t="shared" si="234"/>
        <v>1368</v>
      </c>
      <c r="P461" s="450">
        <f t="shared" si="235"/>
        <v>1291.5</v>
      </c>
      <c r="Q461" s="450"/>
      <c r="R461" s="449"/>
      <c r="S461" s="451">
        <f t="shared" si="236"/>
        <v>4011.54</v>
      </c>
      <c r="T461" s="449">
        <f t="shared" si="237"/>
        <v>40988.46</v>
      </c>
      <c r="U461" s="452">
        <v>100010330028774</v>
      </c>
      <c r="V461" s="517"/>
      <c r="W461" s="484"/>
      <c r="X461" s="454"/>
      <c r="Y461" s="428"/>
      <c r="Z461" s="456"/>
      <c r="AA461" s="402"/>
      <c r="AB461" s="402"/>
      <c r="AC461" s="449"/>
      <c r="AD461" s="449"/>
      <c r="AE461" s="470"/>
      <c r="AF461" s="402"/>
      <c r="AG461" s="449"/>
      <c r="AH461" s="402"/>
      <c r="AI461" s="457"/>
      <c r="AK461" s="990">
        <f t="shared" si="231"/>
        <v>13500</v>
      </c>
    </row>
    <row r="462" spans="1:41" ht="14.25" customHeight="1" x14ac:dyDescent="0.3">
      <c r="A462" s="443">
        <v>392</v>
      </c>
      <c r="B462" s="443" t="s">
        <v>4565</v>
      </c>
      <c r="C462" s="443" t="s">
        <v>3763</v>
      </c>
      <c r="D462" s="526"/>
      <c r="E462" s="465"/>
      <c r="F462" s="464"/>
      <c r="G462" s="428" t="s">
        <v>4585</v>
      </c>
      <c r="H462" s="447" t="s">
        <v>1941</v>
      </c>
      <c r="I462" s="428" t="s">
        <v>4538</v>
      </c>
      <c r="J462" s="448">
        <v>45000</v>
      </c>
      <c r="K462" s="449"/>
      <c r="L462" s="449">
        <v>39420</v>
      </c>
      <c r="M462" s="402"/>
      <c r="N462" s="402">
        <v>1352.04</v>
      </c>
      <c r="O462" s="450">
        <f t="shared" si="234"/>
        <v>1368</v>
      </c>
      <c r="P462" s="450">
        <f t="shared" si="235"/>
        <v>1291.5</v>
      </c>
      <c r="Q462" s="450"/>
      <c r="R462" s="449"/>
      <c r="S462" s="451">
        <f t="shared" si="236"/>
        <v>4011.54</v>
      </c>
      <c r="T462" s="449">
        <f t="shared" si="237"/>
        <v>40988.46</v>
      </c>
      <c r="U462" s="452">
        <v>100010330028774</v>
      </c>
      <c r="V462" s="560">
        <v>200010330835673</v>
      </c>
      <c r="W462" s="484">
        <f>+T462</f>
        <v>40988.46</v>
      </c>
      <c r="X462" s="454" t="s">
        <v>4566</v>
      </c>
      <c r="Y462" s="428"/>
      <c r="Z462" s="456"/>
      <c r="AA462" s="402"/>
      <c r="AB462" s="402"/>
      <c r="AC462" s="449"/>
      <c r="AD462" s="449"/>
      <c r="AE462" s="470"/>
      <c r="AF462" s="402"/>
      <c r="AG462" s="449"/>
      <c r="AH462" s="402"/>
      <c r="AI462" s="457"/>
      <c r="AK462" s="990">
        <f t="shared" si="231"/>
        <v>13500</v>
      </c>
      <c r="AL462" s="6"/>
      <c r="AM462" s="6"/>
      <c r="AN462" s="6"/>
      <c r="AO462" s="6"/>
    </row>
    <row r="463" spans="1:41" x14ac:dyDescent="0.25">
      <c r="A463" s="443">
        <v>393</v>
      </c>
      <c r="B463" s="443" t="s">
        <v>4896</v>
      </c>
      <c r="C463" s="475"/>
      <c r="D463" s="641"/>
      <c r="E463" s="446"/>
      <c r="F463" s="609"/>
      <c r="G463" s="428" t="s">
        <v>4897</v>
      </c>
      <c r="H463" s="447" t="s">
        <v>1941</v>
      </c>
      <c r="I463" s="428" t="s">
        <v>4538</v>
      </c>
      <c r="J463" s="448">
        <v>45000</v>
      </c>
      <c r="K463" s="449">
        <f>+J463/100*7.09</f>
        <v>3190.5</v>
      </c>
      <c r="L463" s="449">
        <v>35000</v>
      </c>
      <c r="M463" s="402"/>
      <c r="N463" s="402">
        <v>1235</v>
      </c>
      <c r="O463" s="450">
        <f>+J463/100*3.04</f>
        <v>1368</v>
      </c>
      <c r="P463" s="450">
        <f>+J463/100*2.87</f>
        <v>1291.5</v>
      </c>
      <c r="Q463" s="449"/>
      <c r="R463" s="451"/>
      <c r="S463" s="451">
        <f>N463+O463+P463+Q463</f>
        <v>3894.5</v>
      </c>
      <c r="T463" s="449">
        <f>J463-S463</f>
        <v>41105.5</v>
      </c>
      <c r="U463" s="468">
        <v>100010330028774</v>
      </c>
      <c r="V463" s="439">
        <v>200010230472777</v>
      </c>
      <c r="W463" s="484">
        <f>+T463</f>
        <v>41105.5</v>
      </c>
      <c r="X463" s="518"/>
      <c r="Y463" s="428"/>
      <c r="Z463" s="456"/>
      <c r="AA463" s="402"/>
      <c r="AB463" s="402"/>
      <c r="AC463" s="449"/>
      <c r="AD463" s="449"/>
      <c r="AE463" s="470"/>
      <c r="AF463" s="402"/>
      <c r="AG463" s="449"/>
      <c r="AH463" s="402"/>
      <c r="AI463" s="457"/>
      <c r="AK463" s="990">
        <f t="shared" si="231"/>
        <v>13500</v>
      </c>
      <c r="AL463" s="6"/>
      <c r="AM463" s="6"/>
      <c r="AN463" s="6"/>
      <c r="AO463" s="6"/>
    </row>
    <row r="464" spans="1:41" ht="15" customHeight="1" x14ac:dyDescent="0.25">
      <c r="A464" s="1712" t="s">
        <v>3656</v>
      </c>
      <c r="B464" s="1713"/>
      <c r="C464" s="1713"/>
      <c r="D464" s="1713"/>
      <c r="E464" s="1713"/>
      <c r="F464" s="1713"/>
      <c r="G464" s="1713"/>
      <c r="H464" s="1713"/>
      <c r="I464" s="1714"/>
      <c r="J464" s="405">
        <f>SUM(J441:J463)</f>
        <v>1096000</v>
      </c>
      <c r="K464" s="449"/>
      <c r="L464" s="449">
        <v>0</v>
      </c>
      <c r="M464" s="405">
        <f t="shared" ref="M464:S464" si="238">SUM(M441:M455)</f>
        <v>32741.410000000011</v>
      </c>
      <c r="N464" s="405">
        <f t="shared" si="238"/>
        <v>23073.599999999995</v>
      </c>
      <c r="O464" s="405">
        <f t="shared" si="238"/>
        <v>21783.300000000003</v>
      </c>
      <c r="P464" s="562">
        <f t="shared" si="238"/>
        <v>0</v>
      </c>
      <c r="Q464" s="405">
        <f t="shared" si="238"/>
        <v>0</v>
      </c>
      <c r="R464" s="563">
        <f t="shared" si="238"/>
        <v>77598.31</v>
      </c>
      <c r="S464" s="405">
        <f t="shared" si="238"/>
        <v>681401.69000000018</v>
      </c>
      <c r="T464" s="452"/>
      <c r="U464" s="487"/>
      <c r="V464" s="720"/>
      <c r="W464" s="454"/>
      <c r="X464" s="455"/>
      <c r="Y464" s="428"/>
      <c r="Z464" s="456"/>
      <c r="AA464" s="402"/>
      <c r="AB464" s="402"/>
      <c r="AC464" s="449"/>
      <c r="AD464" s="449"/>
      <c r="AE464" s="470"/>
      <c r="AF464" s="402"/>
      <c r="AG464" s="449"/>
      <c r="AH464" s="402"/>
      <c r="AI464" s="457">
        <f>AH468-M468</f>
        <v>-434.66</v>
      </c>
      <c r="AK464" s="1003">
        <f>SUM(AK441:AK463)</f>
        <v>335400</v>
      </c>
    </row>
    <row r="465" spans="1:41" ht="15" customHeight="1" x14ac:dyDescent="0.25">
      <c r="A465" s="1715" t="s">
        <v>3678</v>
      </c>
      <c r="B465" s="1716"/>
      <c r="C465" s="1716"/>
      <c r="D465" s="1716"/>
      <c r="E465" s="1716"/>
      <c r="F465" s="1716"/>
      <c r="G465" s="1716"/>
      <c r="H465" s="1716"/>
      <c r="I465" s="1717"/>
      <c r="J465" s="405"/>
      <c r="K465" s="449"/>
      <c r="L465" s="449"/>
      <c r="M465" s="405"/>
      <c r="N465" s="562"/>
      <c r="O465" s="562"/>
      <c r="P465" s="562"/>
      <c r="Q465" s="405"/>
      <c r="R465" s="563"/>
      <c r="S465" s="405"/>
      <c r="T465" s="452"/>
      <c r="U465" s="487"/>
      <c r="V465" s="720"/>
      <c r="W465" s="454"/>
      <c r="X465" s="455"/>
      <c r="Y465" s="428"/>
      <c r="Z465" s="456"/>
      <c r="AA465" s="402"/>
      <c r="AB465" s="402"/>
      <c r="AC465" s="449"/>
      <c r="AD465" s="449"/>
      <c r="AE465" s="470"/>
      <c r="AF465" s="402"/>
      <c r="AG465" s="449"/>
      <c r="AH465" s="402"/>
      <c r="AI465" s="457"/>
    </row>
    <row r="466" spans="1:41" ht="15" customHeight="1" x14ac:dyDescent="0.25">
      <c r="A466" s="443">
        <v>394</v>
      </c>
      <c r="B466" s="444" t="s">
        <v>2112</v>
      </c>
      <c r="C466" s="444" t="s">
        <v>3764</v>
      </c>
      <c r="D466" s="445">
        <v>28055</v>
      </c>
      <c r="E466" s="446">
        <v>41897</v>
      </c>
      <c r="F466" s="443">
        <f t="shared" ref="F466:F474" si="239">DATEDIF(D466,E466,"Y")</f>
        <v>37</v>
      </c>
      <c r="G466" s="429" t="s">
        <v>2113</v>
      </c>
      <c r="H466" s="447" t="s">
        <v>1941</v>
      </c>
      <c r="I466" s="429" t="s">
        <v>2114</v>
      </c>
      <c r="J466" s="402">
        <v>41800</v>
      </c>
      <c r="K466" s="449">
        <f t="shared" si="232"/>
        <v>2963.62</v>
      </c>
      <c r="L466" s="449">
        <v>34580</v>
      </c>
      <c r="M466" s="402">
        <v>900.41</v>
      </c>
      <c r="N466" s="450">
        <f t="shared" ref="N466:N474" si="240">J466/100*3.04</f>
        <v>1270.72</v>
      </c>
      <c r="O466" s="450">
        <f t="shared" ref="O466:O474" si="241">J466/100*2.87</f>
        <v>1199.6600000000001</v>
      </c>
      <c r="P466" s="450"/>
      <c r="Q466" s="449"/>
      <c r="R466" s="451">
        <f t="shared" ref="R466:R474" si="242">M466+N466+O466+P466</f>
        <v>3370.79</v>
      </c>
      <c r="S466" s="449">
        <f t="shared" ref="S466:S474" si="243">J466-R466</f>
        <v>38429.21</v>
      </c>
      <c r="T466" s="452">
        <v>100010330028774</v>
      </c>
      <c r="U466" s="487" t="s">
        <v>3249</v>
      </c>
      <c r="V466" s="720">
        <f t="shared" ref="V466:V529" si="244">+S466</f>
        <v>38429.21</v>
      </c>
      <c r="W466" s="454" t="s">
        <v>4014</v>
      </c>
      <c r="X466" s="455"/>
      <c r="Y466" s="428">
        <v>0</v>
      </c>
      <c r="Z466" s="456">
        <v>0</v>
      </c>
      <c r="AA466" s="402">
        <f t="shared" ref="AA466:AA474" si="245">N466+O466+P466</f>
        <v>2470.38</v>
      </c>
      <c r="AB466" s="402">
        <f t="shared" ref="AB466:AB474" si="246">J466-AA466</f>
        <v>39329.620000000003</v>
      </c>
      <c r="AC466" s="449">
        <v>33326.910000000003</v>
      </c>
      <c r="AD466" s="449">
        <f>+AB466-AC466</f>
        <v>6002.7099999999991</v>
      </c>
      <c r="AE466" s="470">
        <v>0.15</v>
      </c>
      <c r="AF466" s="402">
        <f t="shared" ref="AF466:AF474" si="247">AD466*15%</f>
        <v>900.40649999999982</v>
      </c>
      <c r="AG466" s="449"/>
      <c r="AH466" s="402">
        <f t="shared" ref="AH466:AH474" si="248">AF466+AG466</f>
        <v>900.40649999999982</v>
      </c>
      <c r="AI466" s="457" t="e">
        <f>#REF!-#REF!</f>
        <v>#REF!</v>
      </c>
      <c r="AK466" s="990">
        <f t="shared" ref="AK466:AK476" si="249">+J466*30%</f>
        <v>12540</v>
      </c>
    </row>
    <row r="467" spans="1:41" ht="15" customHeight="1" x14ac:dyDescent="0.25">
      <c r="A467" s="444">
        <v>395</v>
      </c>
      <c r="B467" s="444" t="s">
        <v>2010</v>
      </c>
      <c r="C467" s="444" t="s">
        <v>3763</v>
      </c>
      <c r="D467" s="445">
        <v>27328</v>
      </c>
      <c r="E467" s="446">
        <v>41897</v>
      </c>
      <c r="F467" s="443">
        <f t="shared" si="239"/>
        <v>39</v>
      </c>
      <c r="G467" s="429" t="s">
        <v>2011</v>
      </c>
      <c r="H467" s="447" t="s">
        <v>1941</v>
      </c>
      <c r="I467" s="428" t="s">
        <v>2117</v>
      </c>
      <c r="J467" s="448">
        <v>41800</v>
      </c>
      <c r="K467" s="449">
        <f t="shared" si="232"/>
        <v>2963.62</v>
      </c>
      <c r="L467" s="449">
        <v>34580</v>
      </c>
      <c r="M467" s="402">
        <v>900.41</v>
      </c>
      <c r="N467" s="450">
        <f t="shared" si="240"/>
        <v>1270.72</v>
      </c>
      <c r="O467" s="450">
        <f t="shared" si="241"/>
        <v>1199.6600000000001</v>
      </c>
      <c r="P467" s="450"/>
      <c r="Q467" s="449"/>
      <c r="R467" s="451">
        <f t="shared" si="242"/>
        <v>3370.79</v>
      </c>
      <c r="S467" s="449">
        <f t="shared" si="243"/>
        <v>38429.21</v>
      </c>
      <c r="T467" s="452">
        <v>100010330028774</v>
      </c>
      <c r="U467" s="490" t="s">
        <v>3250</v>
      </c>
      <c r="V467" s="720">
        <f t="shared" si="244"/>
        <v>38429.21</v>
      </c>
      <c r="W467" s="454" t="s">
        <v>4168</v>
      </c>
      <c r="X467" s="455"/>
      <c r="Y467" s="428">
        <v>0</v>
      </c>
      <c r="Z467" s="456">
        <v>0</v>
      </c>
      <c r="AA467" s="402">
        <f t="shared" si="245"/>
        <v>2470.38</v>
      </c>
      <c r="AB467" s="402">
        <f t="shared" si="246"/>
        <v>39329.620000000003</v>
      </c>
      <c r="AC467" s="449">
        <v>33326.910000000003</v>
      </c>
      <c r="AD467" s="449">
        <f>+AB467-AC467</f>
        <v>6002.7099999999991</v>
      </c>
      <c r="AE467" s="470">
        <v>0.15</v>
      </c>
      <c r="AF467" s="402">
        <f>AD467*15%</f>
        <v>900.40649999999982</v>
      </c>
      <c r="AG467" s="449"/>
      <c r="AH467" s="402">
        <f>AF467+AG467</f>
        <v>900.40649999999982</v>
      </c>
      <c r="AI467" s="457" t="e">
        <f>#REF!-#REF!</f>
        <v>#REF!</v>
      </c>
      <c r="AK467" s="990">
        <f t="shared" si="249"/>
        <v>12540</v>
      </c>
    </row>
    <row r="468" spans="1:41" ht="15" customHeight="1" x14ac:dyDescent="0.25">
      <c r="A468" s="443">
        <v>396</v>
      </c>
      <c r="B468" s="444" t="s">
        <v>2115</v>
      </c>
      <c r="C468" s="444" t="s">
        <v>3764</v>
      </c>
      <c r="D468" s="445">
        <v>26756</v>
      </c>
      <c r="E468" s="446">
        <v>41897</v>
      </c>
      <c r="F468" s="443">
        <f t="shared" si="239"/>
        <v>41</v>
      </c>
      <c r="G468" s="429" t="s">
        <v>2116</v>
      </c>
      <c r="H468" s="447" t="s">
        <v>1941</v>
      </c>
      <c r="I468" s="429" t="s">
        <v>2117</v>
      </c>
      <c r="J468" s="448">
        <f>35000*1.1</f>
        <v>38500</v>
      </c>
      <c r="K468" s="449">
        <f t="shared" si="232"/>
        <v>2729.65</v>
      </c>
      <c r="L468" s="449">
        <v>34580</v>
      </c>
      <c r="M468" s="402">
        <v>434.66</v>
      </c>
      <c r="N468" s="450">
        <f t="shared" si="240"/>
        <v>1170.4000000000001</v>
      </c>
      <c r="O468" s="450">
        <f t="shared" si="241"/>
        <v>1104.95</v>
      </c>
      <c r="P468" s="450"/>
      <c r="Q468" s="449"/>
      <c r="R468" s="451">
        <f t="shared" si="242"/>
        <v>2710.01</v>
      </c>
      <c r="S468" s="449">
        <f t="shared" si="243"/>
        <v>35789.99</v>
      </c>
      <c r="T468" s="452">
        <v>100010330028774</v>
      </c>
      <c r="U468" s="490" t="s">
        <v>3251</v>
      </c>
      <c r="V468" s="720">
        <f t="shared" si="244"/>
        <v>35789.99</v>
      </c>
      <c r="W468" s="454" t="s">
        <v>4013</v>
      </c>
      <c r="X468" s="455"/>
      <c r="Y468" s="428">
        <v>0</v>
      </c>
      <c r="Z468" s="456">
        <v>0</v>
      </c>
      <c r="AA468" s="402">
        <f t="shared" si="245"/>
        <v>2275.3500000000004</v>
      </c>
      <c r="AB468" s="402">
        <f t="shared" si="246"/>
        <v>36224.65</v>
      </c>
      <c r="AC468" s="449"/>
      <c r="AD468" s="428"/>
      <c r="AE468" s="428"/>
      <c r="AF468" s="402">
        <f t="shared" si="247"/>
        <v>0</v>
      </c>
      <c r="AG468" s="449"/>
      <c r="AH468" s="402">
        <f t="shared" si="248"/>
        <v>0</v>
      </c>
      <c r="AI468" s="457" t="e">
        <f>#REF!-#REF!</f>
        <v>#REF!</v>
      </c>
      <c r="AK468" s="990">
        <f>+J468*60%</f>
        <v>23100</v>
      </c>
    </row>
    <row r="469" spans="1:41" ht="15" customHeight="1" x14ac:dyDescent="0.25">
      <c r="A469" s="444">
        <v>397</v>
      </c>
      <c r="B469" s="444" t="s">
        <v>2174</v>
      </c>
      <c r="C469" s="475" t="s">
        <v>3763</v>
      </c>
      <c r="D469" s="476">
        <v>25314</v>
      </c>
      <c r="E469" s="446">
        <v>41897</v>
      </c>
      <c r="F469" s="443">
        <f t="shared" si="239"/>
        <v>45</v>
      </c>
      <c r="G469" s="477" t="s">
        <v>2175</v>
      </c>
      <c r="H469" s="447" t="s">
        <v>1941</v>
      </c>
      <c r="I469" s="429" t="s">
        <v>2176</v>
      </c>
      <c r="J469" s="448">
        <v>49500</v>
      </c>
      <c r="K469" s="449">
        <f t="shared" si="232"/>
        <v>3509.5499999999997</v>
      </c>
      <c r="L469" s="449">
        <v>34580</v>
      </c>
      <c r="M469" s="402">
        <v>1987.15</v>
      </c>
      <c r="N469" s="450">
        <f t="shared" si="240"/>
        <v>1504.8</v>
      </c>
      <c r="O469" s="450">
        <f t="shared" si="241"/>
        <v>1420.65</v>
      </c>
      <c r="P469" s="450"/>
      <c r="Q469" s="449"/>
      <c r="R469" s="451">
        <f t="shared" si="242"/>
        <v>4912.6000000000004</v>
      </c>
      <c r="S469" s="449">
        <f t="shared" si="243"/>
        <v>44587.4</v>
      </c>
      <c r="T469" s="452">
        <v>100010330028774</v>
      </c>
      <c r="U469" s="507">
        <v>200013300058670</v>
      </c>
      <c r="V469" s="720">
        <f t="shared" si="244"/>
        <v>44587.4</v>
      </c>
      <c r="W469" s="454" t="s">
        <v>4012</v>
      </c>
      <c r="X469" s="455"/>
      <c r="Y469" s="428">
        <v>0</v>
      </c>
      <c r="Z469" s="456">
        <v>0</v>
      </c>
      <c r="AA469" s="402">
        <f t="shared" si="245"/>
        <v>2925.45</v>
      </c>
      <c r="AB469" s="402">
        <f t="shared" si="246"/>
        <v>46574.55</v>
      </c>
      <c r="AC469" s="449">
        <v>33326.910000000003</v>
      </c>
      <c r="AD469" s="449">
        <f t="shared" ref="AD469:AD474" si="250">AB469-AC469</f>
        <v>13247.64</v>
      </c>
      <c r="AE469" s="470">
        <v>0.15</v>
      </c>
      <c r="AF469" s="402">
        <f>AD469*15%</f>
        <v>1987.1459999999997</v>
      </c>
      <c r="AG469" s="449"/>
      <c r="AH469" s="402">
        <f>AF469+AG469</f>
        <v>1987.1459999999997</v>
      </c>
      <c r="AK469" s="990">
        <f t="shared" si="249"/>
        <v>14850</v>
      </c>
    </row>
    <row r="470" spans="1:41" ht="15" customHeight="1" x14ac:dyDescent="0.25">
      <c r="A470" s="443">
        <v>398</v>
      </c>
      <c r="B470" s="444" t="s">
        <v>2897</v>
      </c>
      <c r="C470" s="475" t="s">
        <v>3763</v>
      </c>
      <c r="D470" s="476">
        <v>26407</v>
      </c>
      <c r="E470" s="446">
        <v>41897</v>
      </c>
      <c r="F470" s="443">
        <f t="shared" si="239"/>
        <v>42</v>
      </c>
      <c r="G470" s="477" t="s">
        <v>2898</v>
      </c>
      <c r="H470" s="447" t="s">
        <v>1941</v>
      </c>
      <c r="I470" s="428" t="s">
        <v>2867</v>
      </c>
      <c r="J470" s="448">
        <v>49500</v>
      </c>
      <c r="K470" s="449">
        <f t="shared" si="232"/>
        <v>3509.5499999999997</v>
      </c>
      <c r="L470" s="449">
        <v>34580</v>
      </c>
      <c r="M470" s="402">
        <v>1987.15</v>
      </c>
      <c r="N470" s="450">
        <f t="shared" si="240"/>
        <v>1504.8</v>
      </c>
      <c r="O470" s="450">
        <f t="shared" si="241"/>
        <v>1420.65</v>
      </c>
      <c r="P470" s="450"/>
      <c r="Q470" s="449"/>
      <c r="R470" s="451">
        <f t="shared" si="242"/>
        <v>4912.6000000000004</v>
      </c>
      <c r="S470" s="449">
        <f t="shared" si="243"/>
        <v>44587.4</v>
      </c>
      <c r="T470" s="452">
        <v>100010330028774</v>
      </c>
      <c r="U470" s="643" t="s">
        <v>3272</v>
      </c>
      <c r="V470" s="720">
        <f t="shared" si="244"/>
        <v>44587.4</v>
      </c>
      <c r="W470" s="454" t="s">
        <v>4011</v>
      </c>
      <c r="X470" s="455"/>
      <c r="Y470" s="428">
        <v>0</v>
      </c>
      <c r="Z470" s="456">
        <v>0</v>
      </c>
      <c r="AA470" s="402">
        <f t="shared" si="245"/>
        <v>2925.45</v>
      </c>
      <c r="AB470" s="402">
        <f t="shared" si="246"/>
        <v>46574.55</v>
      </c>
      <c r="AC470" s="449">
        <v>33326.910000000003</v>
      </c>
      <c r="AD470" s="449">
        <f t="shared" si="250"/>
        <v>13247.64</v>
      </c>
      <c r="AE470" s="470">
        <v>0.15</v>
      </c>
      <c r="AF470" s="402">
        <f t="shared" si="247"/>
        <v>1987.1459999999997</v>
      </c>
      <c r="AG470" s="449"/>
      <c r="AH470" s="402">
        <f t="shared" si="248"/>
        <v>1987.1459999999997</v>
      </c>
      <c r="AI470" s="457">
        <f>AH474-M474</f>
        <v>1987.1459999999997</v>
      </c>
      <c r="AK470" s="990">
        <f t="shared" si="249"/>
        <v>14850</v>
      </c>
    </row>
    <row r="471" spans="1:41" ht="15" customHeight="1" x14ac:dyDescent="0.25">
      <c r="A471" s="444">
        <v>399</v>
      </c>
      <c r="B471" s="444" t="s">
        <v>2177</v>
      </c>
      <c r="C471" s="475" t="s">
        <v>3763</v>
      </c>
      <c r="D471" s="476">
        <v>27758</v>
      </c>
      <c r="E471" s="446">
        <v>41897</v>
      </c>
      <c r="F471" s="443">
        <f t="shared" si="239"/>
        <v>38</v>
      </c>
      <c r="G471" s="477" t="s">
        <v>2178</v>
      </c>
      <c r="H471" s="447" t="s">
        <v>1941</v>
      </c>
      <c r="I471" s="429" t="s">
        <v>2867</v>
      </c>
      <c r="J471" s="448">
        <v>49500</v>
      </c>
      <c r="K471" s="449">
        <f t="shared" si="232"/>
        <v>3509.5499999999997</v>
      </c>
      <c r="L471" s="449">
        <v>34580</v>
      </c>
      <c r="M471" s="402">
        <v>1733.68</v>
      </c>
      <c r="N471" s="450">
        <f t="shared" si="240"/>
        <v>1504.8</v>
      </c>
      <c r="O471" s="450">
        <f t="shared" si="241"/>
        <v>1420.65</v>
      </c>
      <c r="P471" s="450">
        <v>1689.78</v>
      </c>
      <c r="Q471" s="449"/>
      <c r="R471" s="451">
        <f t="shared" si="242"/>
        <v>6348.91</v>
      </c>
      <c r="S471" s="449">
        <f t="shared" si="243"/>
        <v>43151.09</v>
      </c>
      <c r="T471" s="452">
        <v>100010330028774</v>
      </c>
      <c r="U471" s="478" t="s">
        <v>3274</v>
      </c>
      <c r="V471" s="720">
        <f t="shared" si="244"/>
        <v>43151.09</v>
      </c>
      <c r="W471" s="454" t="s">
        <v>4169</v>
      </c>
      <c r="X471" s="455"/>
      <c r="Y471" s="428">
        <v>0</v>
      </c>
      <c r="Z471" s="456">
        <v>0</v>
      </c>
      <c r="AA471" s="402">
        <f t="shared" si="245"/>
        <v>4615.2299999999996</v>
      </c>
      <c r="AB471" s="402">
        <f t="shared" si="246"/>
        <v>44884.770000000004</v>
      </c>
      <c r="AC471" s="449">
        <v>33326.910000000003</v>
      </c>
      <c r="AD471" s="449">
        <f t="shared" si="250"/>
        <v>11557.86</v>
      </c>
      <c r="AE471" s="470">
        <v>0.15</v>
      </c>
      <c r="AF471" s="402">
        <f t="shared" si="247"/>
        <v>1733.6790000000001</v>
      </c>
      <c r="AG471" s="449"/>
      <c r="AH471" s="402">
        <f t="shared" si="248"/>
        <v>1733.6790000000001</v>
      </c>
      <c r="AI471" s="457">
        <f>AH479-M479</f>
        <v>-4.0000000003601599E-3</v>
      </c>
      <c r="AK471" s="990">
        <f t="shared" si="249"/>
        <v>14850</v>
      </c>
    </row>
    <row r="472" spans="1:41" ht="15" customHeight="1" x14ac:dyDescent="0.25">
      <c r="A472" s="443">
        <v>400</v>
      </c>
      <c r="B472" s="444" t="s">
        <v>2180</v>
      </c>
      <c r="C472" s="475" t="s">
        <v>3763</v>
      </c>
      <c r="D472" s="476">
        <v>29213</v>
      </c>
      <c r="E472" s="446">
        <v>41897</v>
      </c>
      <c r="F472" s="443">
        <f t="shared" si="239"/>
        <v>34</v>
      </c>
      <c r="G472" s="477" t="s">
        <v>2181</v>
      </c>
      <c r="H472" s="447" t="s">
        <v>1941</v>
      </c>
      <c r="I472" s="429" t="s">
        <v>2179</v>
      </c>
      <c r="J472" s="448">
        <v>49500</v>
      </c>
      <c r="K472" s="449">
        <f t="shared" si="232"/>
        <v>3509.5499999999997</v>
      </c>
      <c r="L472" s="449">
        <v>34580</v>
      </c>
      <c r="M472" s="402"/>
      <c r="N472" s="450">
        <f t="shared" si="240"/>
        <v>1504.8</v>
      </c>
      <c r="O472" s="450">
        <f t="shared" si="241"/>
        <v>1420.65</v>
      </c>
      <c r="P472" s="450"/>
      <c r="Q472" s="449"/>
      <c r="R472" s="451">
        <f t="shared" si="242"/>
        <v>2925.45</v>
      </c>
      <c r="S472" s="449">
        <f t="shared" si="243"/>
        <v>46574.55</v>
      </c>
      <c r="T472" s="452">
        <v>100010330028774</v>
      </c>
      <c r="U472" s="507">
        <v>200011690066824</v>
      </c>
      <c r="V472" s="720">
        <f t="shared" si="244"/>
        <v>46574.55</v>
      </c>
      <c r="W472" s="454" t="s">
        <v>4010</v>
      </c>
      <c r="X472" s="455"/>
      <c r="Y472" s="428">
        <v>0</v>
      </c>
      <c r="Z472" s="456">
        <v>0</v>
      </c>
      <c r="AA472" s="402">
        <f t="shared" si="245"/>
        <v>2925.45</v>
      </c>
      <c r="AB472" s="402">
        <f t="shared" si="246"/>
        <v>46574.55</v>
      </c>
      <c r="AC472" s="449">
        <v>33326.910000000003</v>
      </c>
      <c r="AD472" s="449">
        <f t="shared" si="250"/>
        <v>13247.64</v>
      </c>
      <c r="AE472" s="470">
        <v>0.15</v>
      </c>
      <c r="AF472" s="402">
        <f t="shared" si="247"/>
        <v>1987.1459999999997</v>
      </c>
      <c r="AG472" s="449"/>
      <c r="AH472" s="402">
        <f t="shared" si="248"/>
        <v>1987.1459999999997</v>
      </c>
      <c r="AI472" s="457" t="e">
        <f>#REF!-#REF!</f>
        <v>#REF!</v>
      </c>
      <c r="AK472" s="990">
        <f t="shared" si="249"/>
        <v>14850</v>
      </c>
    </row>
    <row r="473" spans="1:41" ht="15" customHeight="1" x14ac:dyDescent="0.25">
      <c r="A473" s="444">
        <v>401</v>
      </c>
      <c r="B473" s="444" t="s">
        <v>3731</v>
      </c>
      <c r="C473" s="475" t="s">
        <v>3763</v>
      </c>
      <c r="D473" s="476">
        <v>32879</v>
      </c>
      <c r="E473" s="446">
        <v>41897</v>
      </c>
      <c r="F473" s="443">
        <f t="shared" si="239"/>
        <v>24</v>
      </c>
      <c r="G473" s="477" t="s">
        <v>3732</v>
      </c>
      <c r="H473" s="447" t="s">
        <v>1941</v>
      </c>
      <c r="I473" s="477" t="s">
        <v>3733</v>
      </c>
      <c r="J473" s="448">
        <v>49500</v>
      </c>
      <c r="K473" s="449">
        <f t="shared" si="232"/>
        <v>3509.5499999999997</v>
      </c>
      <c r="L473" s="449">
        <v>34580</v>
      </c>
      <c r="M473" s="402">
        <v>1352.04</v>
      </c>
      <c r="N473" s="450">
        <f t="shared" si="240"/>
        <v>1504.8</v>
      </c>
      <c r="O473" s="450">
        <f t="shared" si="241"/>
        <v>1420.65</v>
      </c>
      <c r="P473" s="450"/>
      <c r="Q473" s="449"/>
      <c r="R473" s="451">
        <f t="shared" si="242"/>
        <v>4277.49</v>
      </c>
      <c r="S473" s="449">
        <f t="shared" si="243"/>
        <v>45222.51</v>
      </c>
      <c r="T473" s="452">
        <v>100010330028774</v>
      </c>
      <c r="U473" s="483" t="s">
        <v>4246</v>
      </c>
      <c r="V473" s="720">
        <f t="shared" si="244"/>
        <v>45222.51</v>
      </c>
      <c r="W473" s="454" t="s">
        <v>4245</v>
      </c>
      <c r="X473" s="455"/>
      <c r="Y473" s="428"/>
      <c r="Z473" s="456"/>
      <c r="AA473" s="402">
        <f t="shared" si="245"/>
        <v>2925.45</v>
      </c>
      <c r="AB473" s="402">
        <f t="shared" si="246"/>
        <v>46574.55</v>
      </c>
      <c r="AC473" s="449">
        <v>33326.910000000003</v>
      </c>
      <c r="AD473" s="449">
        <f t="shared" si="250"/>
        <v>13247.64</v>
      </c>
      <c r="AE473" s="470">
        <v>0.15</v>
      </c>
      <c r="AF473" s="402">
        <f>AD473*15%</f>
        <v>1987.1459999999997</v>
      </c>
      <c r="AG473" s="449"/>
      <c r="AH473" s="402">
        <f t="shared" si="248"/>
        <v>1987.1459999999997</v>
      </c>
      <c r="AI473" s="457"/>
      <c r="AK473" s="990">
        <f t="shared" si="249"/>
        <v>14850</v>
      </c>
    </row>
    <row r="474" spans="1:41" ht="15" customHeight="1" x14ac:dyDescent="0.25">
      <c r="A474" s="443">
        <v>402</v>
      </c>
      <c r="B474" s="444" t="s">
        <v>2182</v>
      </c>
      <c r="C474" s="444" t="s">
        <v>3763</v>
      </c>
      <c r="D474" s="445">
        <v>28654</v>
      </c>
      <c r="E474" s="446">
        <v>41897</v>
      </c>
      <c r="F474" s="443">
        <f t="shared" si="239"/>
        <v>36</v>
      </c>
      <c r="G474" s="429" t="s">
        <v>2183</v>
      </c>
      <c r="H474" s="447" t="s">
        <v>1941</v>
      </c>
      <c r="I474" s="477" t="s">
        <v>2184</v>
      </c>
      <c r="J474" s="448">
        <v>49500</v>
      </c>
      <c r="K474" s="449">
        <f t="shared" si="232"/>
        <v>3509.5499999999997</v>
      </c>
      <c r="L474" s="449">
        <v>34580</v>
      </c>
      <c r="M474" s="402"/>
      <c r="N474" s="450">
        <f t="shared" si="240"/>
        <v>1504.8</v>
      </c>
      <c r="O474" s="450">
        <f t="shared" si="241"/>
        <v>1420.65</v>
      </c>
      <c r="P474" s="450"/>
      <c r="Q474" s="449"/>
      <c r="R474" s="451">
        <f t="shared" si="242"/>
        <v>2925.45</v>
      </c>
      <c r="S474" s="449">
        <f t="shared" si="243"/>
        <v>46574.55</v>
      </c>
      <c r="T474" s="452">
        <v>100010330028774</v>
      </c>
      <c r="U474" s="453" t="s">
        <v>3275</v>
      </c>
      <c r="V474" s="720">
        <f t="shared" si="244"/>
        <v>46574.55</v>
      </c>
      <c r="W474" s="454" t="s">
        <v>4009</v>
      </c>
      <c r="X474" s="455"/>
      <c r="Y474" s="428">
        <v>0</v>
      </c>
      <c r="Z474" s="456">
        <v>0</v>
      </c>
      <c r="AA474" s="402">
        <f t="shared" si="245"/>
        <v>2925.45</v>
      </c>
      <c r="AB474" s="402">
        <f t="shared" si="246"/>
        <v>46574.55</v>
      </c>
      <c r="AC474" s="449">
        <v>33326.910000000003</v>
      </c>
      <c r="AD474" s="449">
        <f t="shared" si="250"/>
        <v>13247.64</v>
      </c>
      <c r="AE474" s="470">
        <v>0.15</v>
      </c>
      <c r="AF474" s="402">
        <f t="shared" si="247"/>
        <v>1987.1459999999997</v>
      </c>
      <c r="AG474" s="449"/>
      <c r="AH474" s="402">
        <f t="shared" si="248"/>
        <v>1987.1459999999997</v>
      </c>
      <c r="AI474" s="457">
        <f>AH480-M480</f>
        <v>-4.0000000003601599E-3</v>
      </c>
      <c r="AK474" s="990">
        <f t="shared" si="249"/>
        <v>14850</v>
      </c>
    </row>
    <row r="475" spans="1:41" ht="15" customHeight="1" x14ac:dyDescent="0.25">
      <c r="A475" s="444">
        <v>403</v>
      </c>
      <c r="B475" s="444" t="s">
        <v>1759</v>
      </c>
      <c r="C475" s="444" t="s">
        <v>3764</v>
      </c>
      <c r="D475" s="445">
        <v>31249</v>
      </c>
      <c r="E475" s="446">
        <v>41897</v>
      </c>
      <c r="F475" s="443">
        <f>DATEDIF(D475,E475,"Y")</f>
        <v>29</v>
      </c>
      <c r="G475" s="429" t="s">
        <v>1760</v>
      </c>
      <c r="H475" s="447" t="s">
        <v>1941</v>
      </c>
      <c r="I475" s="429" t="s">
        <v>4703</v>
      </c>
      <c r="J475" s="449">
        <v>22000</v>
      </c>
      <c r="K475" s="449">
        <f>J475/100*7.09</f>
        <v>1559.8</v>
      </c>
      <c r="L475" s="449">
        <f>J475</f>
        <v>22000</v>
      </c>
      <c r="M475" s="402"/>
      <c r="N475" s="450">
        <f>J475/100*3.04</f>
        <v>668.8</v>
      </c>
      <c r="O475" s="450">
        <f>J475/100*2.87</f>
        <v>631.4</v>
      </c>
      <c r="P475" s="450"/>
      <c r="Q475" s="449"/>
      <c r="R475" s="451">
        <f>M475+N475+O475+P475</f>
        <v>1300.1999999999998</v>
      </c>
      <c r="S475" s="449">
        <f>J475-R475</f>
        <v>20699.8</v>
      </c>
      <c r="T475" s="452">
        <v>100010330028774</v>
      </c>
      <c r="U475" s="523" t="s">
        <v>3089</v>
      </c>
      <c r="V475" s="720">
        <f>+S475</f>
        <v>20699.8</v>
      </c>
      <c r="W475" s="454">
        <v>22500031806</v>
      </c>
      <c r="X475" s="455"/>
      <c r="Y475" s="428">
        <v>0</v>
      </c>
      <c r="Z475" s="456">
        <v>0</v>
      </c>
      <c r="AA475" s="402">
        <f>N475+O475+P475</f>
        <v>1300.1999999999998</v>
      </c>
      <c r="AB475" s="402">
        <f>J475-AA475</f>
        <v>20699.8</v>
      </c>
      <c r="AC475" s="449"/>
      <c r="AD475" s="428"/>
      <c r="AE475" s="428"/>
      <c r="AF475" s="402">
        <f>AD475*15%</f>
        <v>0</v>
      </c>
      <c r="AG475" s="449"/>
      <c r="AH475" s="402">
        <f>AF475+AG475</f>
        <v>0</v>
      </c>
      <c r="AI475" s="457">
        <f>AH475-M475</f>
        <v>0</v>
      </c>
      <c r="AK475" s="990">
        <f>+J475*60%</f>
        <v>13200</v>
      </c>
    </row>
    <row r="476" spans="1:41" x14ac:dyDescent="0.25">
      <c r="A476" s="443">
        <v>404</v>
      </c>
      <c r="B476" s="444" t="s">
        <v>4824</v>
      </c>
      <c r="C476" s="475"/>
      <c r="D476" s="641"/>
      <c r="E476" s="446"/>
      <c r="F476" s="609"/>
      <c r="G476" s="477" t="s">
        <v>4825</v>
      </c>
      <c r="H476" s="447" t="s">
        <v>1941</v>
      </c>
      <c r="I476" s="429" t="s">
        <v>3733</v>
      </c>
      <c r="J476" s="448">
        <v>45000</v>
      </c>
      <c r="K476" s="449">
        <f>+J476/100*7.09</f>
        <v>3190.5</v>
      </c>
      <c r="L476" s="449">
        <v>35000</v>
      </c>
      <c r="M476" s="402"/>
      <c r="N476" s="402"/>
      <c r="O476" s="450">
        <f>+J476/100*3.04</f>
        <v>1368</v>
      </c>
      <c r="P476" s="450">
        <f>+J476/100*2.87</f>
        <v>1291.5</v>
      </c>
      <c r="Q476" s="449"/>
      <c r="R476" s="451"/>
      <c r="S476" s="451">
        <f>N476+O476+P476+Q476</f>
        <v>2659.5</v>
      </c>
      <c r="T476" s="449">
        <f>J476-S476</f>
        <v>42340.5</v>
      </c>
      <c r="U476" s="468">
        <v>100010330028774</v>
      </c>
      <c r="V476" s="471"/>
      <c r="W476" s="484">
        <f>+T476</f>
        <v>42340.5</v>
      </c>
      <c r="X476" s="518"/>
      <c r="Y476" s="428"/>
      <c r="Z476" s="456"/>
      <c r="AA476" s="402"/>
      <c r="AB476" s="402"/>
      <c r="AC476" s="449"/>
      <c r="AD476" s="449"/>
      <c r="AE476" s="470"/>
      <c r="AF476" s="402"/>
      <c r="AG476" s="449"/>
      <c r="AH476" s="402"/>
      <c r="AI476" s="457"/>
      <c r="AK476" s="990">
        <f t="shared" si="249"/>
        <v>13500</v>
      </c>
      <c r="AL476" s="6"/>
      <c r="AM476" s="6"/>
      <c r="AN476" s="6"/>
      <c r="AO476" s="6"/>
    </row>
    <row r="477" spans="1:41" ht="15" customHeight="1" x14ac:dyDescent="0.25">
      <c r="A477" s="1712" t="s">
        <v>3656</v>
      </c>
      <c r="B477" s="1713"/>
      <c r="C477" s="1713"/>
      <c r="D477" s="1713"/>
      <c r="E477" s="1713"/>
      <c r="F477" s="1713"/>
      <c r="G477" s="1713"/>
      <c r="H477" s="1713"/>
      <c r="I477" s="1714"/>
      <c r="J477" s="407">
        <f>SUM(J466:J476)</f>
        <v>486100</v>
      </c>
      <c r="K477" s="449"/>
      <c r="L477" s="449">
        <v>0</v>
      </c>
      <c r="M477" s="405">
        <f t="shared" ref="M477:S477" si="251">SUM(M466:M474)</f>
        <v>9295.5</v>
      </c>
      <c r="N477" s="407">
        <f t="shared" si="251"/>
        <v>12740.639999999998</v>
      </c>
      <c r="O477" s="407">
        <f t="shared" si="251"/>
        <v>12028.169999999998</v>
      </c>
      <c r="P477" s="565">
        <f t="shared" si="251"/>
        <v>1689.78</v>
      </c>
      <c r="Q477" s="407">
        <f t="shared" si="251"/>
        <v>0</v>
      </c>
      <c r="R477" s="566">
        <f t="shared" si="251"/>
        <v>35754.089999999997</v>
      </c>
      <c r="S477" s="407">
        <f t="shared" si="251"/>
        <v>383345.91</v>
      </c>
      <c r="T477" s="452"/>
      <c r="U477" s="523"/>
      <c r="V477" s="720"/>
      <c r="W477" s="463"/>
      <c r="X477" s="455"/>
      <c r="Y477" s="428"/>
      <c r="Z477" s="456"/>
      <c r="AA477" s="402"/>
      <c r="AB477" s="402"/>
      <c r="AC477" s="449"/>
      <c r="AD477" s="428"/>
      <c r="AE477" s="428"/>
      <c r="AF477" s="402"/>
      <c r="AG477" s="449"/>
      <c r="AH477" s="402"/>
      <c r="AI477" s="457" t="e">
        <f>#REF!-#REF!</f>
        <v>#REF!</v>
      </c>
      <c r="AK477" s="1002">
        <f>SUM(AK466:AK476)</f>
        <v>163980</v>
      </c>
    </row>
    <row r="478" spans="1:41" ht="15" customHeight="1" x14ac:dyDescent="0.25">
      <c r="A478" s="1715" t="s">
        <v>3679</v>
      </c>
      <c r="B478" s="1716"/>
      <c r="C478" s="1716"/>
      <c r="D478" s="1716"/>
      <c r="E478" s="1716"/>
      <c r="F478" s="1716"/>
      <c r="G478" s="1716"/>
      <c r="H478" s="1716"/>
      <c r="I478" s="1717"/>
      <c r="J478" s="407"/>
      <c r="K478" s="449"/>
      <c r="L478" s="449"/>
      <c r="M478" s="405"/>
      <c r="N478" s="565"/>
      <c r="O478" s="565"/>
      <c r="P478" s="565"/>
      <c r="Q478" s="407"/>
      <c r="R478" s="566"/>
      <c r="S478" s="407"/>
      <c r="T478" s="452"/>
      <c r="U478" s="523"/>
      <c r="V478" s="720"/>
      <c r="W478" s="463"/>
      <c r="X478" s="455"/>
      <c r="Y478" s="428"/>
      <c r="Z478" s="456"/>
      <c r="AA478" s="402"/>
      <c r="AB478" s="402"/>
      <c r="AC478" s="449"/>
      <c r="AD478" s="428"/>
      <c r="AE478" s="428"/>
      <c r="AF478" s="402"/>
      <c r="AG478" s="449"/>
      <c r="AH478" s="402"/>
      <c r="AI478" s="457"/>
    </row>
    <row r="479" spans="1:41" ht="15" customHeight="1" x14ac:dyDescent="0.25">
      <c r="A479" s="443">
        <v>405</v>
      </c>
      <c r="B479" s="444" t="s">
        <v>2160</v>
      </c>
      <c r="C479" s="475" t="s">
        <v>3764</v>
      </c>
      <c r="D479" s="476">
        <v>28578</v>
      </c>
      <c r="E479" s="446">
        <v>41897</v>
      </c>
      <c r="F479" s="443">
        <f t="shared" ref="F479:F484" si="252">DATEDIF(D479,E479,"Y")</f>
        <v>36</v>
      </c>
      <c r="G479" s="477" t="s">
        <v>2161</v>
      </c>
      <c r="H479" s="447" t="s">
        <v>1941</v>
      </c>
      <c r="I479" s="429" t="s">
        <v>2162</v>
      </c>
      <c r="J479" s="448">
        <v>49500</v>
      </c>
      <c r="K479" s="449">
        <f t="shared" si="232"/>
        <v>3509.5499999999997</v>
      </c>
      <c r="L479" s="449">
        <v>34580</v>
      </c>
      <c r="M479" s="402">
        <v>1987.15</v>
      </c>
      <c r="N479" s="450">
        <f t="shared" ref="N479:N484" si="253">J479/100*3.04</f>
        <v>1504.8</v>
      </c>
      <c r="O479" s="450">
        <f t="shared" ref="O479:O484" si="254">J479/100*2.87</f>
        <v>1420.65</v>
      </c>
      <c r="P479" s="450"/>
      <c r="Q479" s="449"/>
      <c r="R479" s="451">
        <f t="shared" ref="R479:R484" si="255">M479+N479+O479+P479</f>
        <v>4912.6000000000004</v>
      </c>
      <c r="S479" s="449">
        <f t="shared" ref="S479:S484" si="256">J479-R479</f>
        <v>44587.4</v>
      </c>
      <c r="T479" s="452">
        <v>100010330028774</v>
      </c>
      <c r="U479" s="501" t="s">
        <v>3276</v>
      </c>
      <c r="V479" s="720">
        <f t="shared" si="244"/>
        <v>44587.4</v>
      </c>
      <c r="W479" s="454" t="s">
        <v>4008</v>
      </c>
      <c r="X479" s="455"/>
      <c r="Y479" s="428">
        <v>0</v>
      </c>
      <c r="Z479" s="456">
        <v>0</v>
      </c>
      <c r="AA479" s="402">
        <f t="shared" ref="AA479:AA484" si="257">N479+O479+P479</f>
        <v>2925.45</v>
      </c>
      <c r="AB479" s="402">
        <f t="shared" ref="AB479:AB484" si="258">J479-AA479</f>
        <v>46574.55</v>
      </c>
      <c r="AC479" s="449">
        <v>33326.910000000003</v>
      </c>
      <c r="AD479" s="449">
        <f>AB479-AC479</f>
        <v>13247.64</v>
      </c>
      <c r="AE479" s="470">
        <v>0.15</v>
      </c>
      <c r="AF479" s="402">
        <f t="shared" ref="AF479:AF484" si="259">AD479*15%</f>
        <v>1987.1459999999997</v>
      </c>
      <c r="AG479" s="449"/>
      <c r="AH479" s="402">
        <f t="shared" ref="AH479:AH484" si="260">AF479+AG479</f>
        <v>1987.1459999999997</v>
      </c>
      <c r="AI479" s="457" t="e">
        <f>#REF!-#REF!</f>
        <v>#REF!</v>
      </c>
      <c r="AK479" s="990">
        <f t="shared" ref="AK479:AK487" si="261">+J479*30%</f>
        <v>14850</v>
      </c>
    </row>
    <row r="480" spans="1:41" ht="15" customHeight="1" x14ac:dyDescent="0.25">
      <c r="A480" s="443">
        <v>406</v>
      </c>
      <c r="B480" s="444" t="s">
        <v>2163</v>
      </c>
      <c r="C480" s="475" t="s">
        <v>3764</v>
      </c>
      <c r="D480" s="476">
        <v>27976</v>
      </c>
      <c r="E480" s="446">
        <v>41897</v>
      </c>
      <c r="F480" s="443">
        <f t="shared" si="252"/>
        <v>38</v>
      </c>
      <c r="G480" s="477" t="s">
        <v>2164</v>
      </c>
      <c r="H480" s="447" t="s">
        <v>1941</v>
      </c>
      <c r="I480" s="429" t="s">
        <v>2162</v>
      </c>
      <c r="J480" s="448">
        <v>49500</v>
      </c>
      <c r="K480" s="449">
        <f t="shared" si="232"/>
        <v>3509.5499999999997</v>
      </c>
      <c r="L480" s="449">
        <v>34580</v>
      </c>
      <c r="M480" s="402">
        <v>1987.15</v>
      </c>
      <c r="N480" s="450">
        <f t="shared" si="253"/>
        <v>1504.8</v>
      </c>
      <c r="O480" s="450">
        <f t="shared" si="254"/>
        <v>1420.65</v>
      </c>
      <c r="P480" s="450"/>
      <c r="Q480" s="449"/>
      <c r="R480" s="451">
        <f t="shared" si="255"/>
        <v>4912.6000000000004</v>
      </c>
      <c r="S480" s="449">
        <f t="shared" si="256"/>
        <v>44587.4</v>
      </c>
      <c r="T480" s="452">
        <v>100010330028774</v>
      </c>
      <c r="U480" s="490" t="s">
        <v>3277</v>
      </c>
      <c r="V480" s="720">
        <f t="shared" si="244"/>
        <v>44587.4</v>
      </c>
      <c r="W480" s="454" t="s">
        <v>4126</v>
      </c>
      <c r="X480" s="455"/>
      <c r="Y480" s="428">
        <v>0</v>
      </c>
      <c r="Z480" s="456">
        <v>0</v>
      </c>
      <c r="AA480" s="402">
        <f t="shared" si="257"/>
        <v>2925.45</v>
      </c>
      <c r="AB480" s="402">
        <f t="shared" si="258"/>
        <v>46574.55</v>
      </c>
      <c r="AC480" s="449">
        <v>33326.910000000003</v>
      </c>
      <c r="AD480" s="449">
        <f>AB480-AC480</f>
        <v>13247.64</v>
      </c>
      <c r="AE480" s="470">
        <v>0.15</v>
      </c>
      <c r="AF480" s="402">
        <f t="shared" si="259"/>
        <v>1987.1459999999997</v>
      </c>
      <c r="AG480" s="449"/>
      <c r="AH480" s="402">
        <f t="shared" si="260"/>
        <v>1987.1459999999997</v>
      </c>
      <c r="AI480" s="457">
        <f>AH484-M484</f>
        <v>-4.0000000003601599E-3</v>
      </c>
      <c r="AK480" s="990">
        <f t="shared" si="261"/>
        <v>14850</v>
      </c>
    </row>
    <row r="481" spans="1:41" ht="15" customHeight="1" x14ac:dyDescent="0.25">
      <c r="A481" s="443">
        <v>407</v>
      </c>
      <c r="B481" s="444" t="s">
        <v>2165</v>
      </c>
      <c r="C481" s="475" t="s">
        <v>3764</v>
      </c>
      <c r="D481" s="476">
        <v>28363</v>
      </c>
      <c r="E481" s="446">
        <v>41897</v>
      </c>
      <c r="F481" s="443">
        <f t="shared" si="252"/>
        <v>37</v>
      </c>
      <c r="G481" s="477" t="s">
        <v>2166</v>
      </c>
      <c r="H481" s="447" t="s">
        <v>1941</v>
      </c>
      <c r="I481" s="429" t="s">
        <v>2162</v>
      </c>
      <c r="J481" s="448">
        <v>49500</v>
      </c>
      <c r="K481" s="449">
        <f t="shared" si="232"/>
        <v>3509.5499999999997</v>
      </c>
      <c r="L481" s="449">
        <v>34580</v>
      </c>
      <c r="M481" s="402">
        <v>1987.15</v>
      </c>
      <c r="N481" s="450">
        <f t="shared" si="253"/>
        <v>1504.8</v>
      </c>
      <c r="O481" s="450">
        <f t="shared" si="254"/>
        <v>1420.65</v>
      </c>
      <c r="P481" s="450"/>
      <c r="Q481" s="449"/>
      <c r="R481" s="451">
        <f t="shared" si="255"/>
        <v>4912.6000000000004</v>
      </c>
      <c r="S481" s="449">
        <f t="shared" si="256"/>
        <v>44587.4</v>
      </c>
      <c r="T481" s="452">
        <v>100010330028774</v>
      </c>
      <c r="U481" s="501" t="s">
        <v>3278</v>
      </c>
      <c r="V481" s="720">
        <f t="shared" si="244"/>
        <v>44587.4</v>
      </c>
      <c r="W481" s="454" t="s">
        <v>4007</v>
      </c>
      <c r="X481" s="455"/>
      <c r="Y481" s="428">
        <v>0</v>
      </c>
      <c r="Z481" s="456">
        <v>0</v>
      </c>
      <c r="AA481" s="402">
        <f t="shared" si="257"/>
        <v>2925.45</v>
      </c>
      <c r="AB481" s="402">
        <f t="shared" si="258"/>
        <v>46574.55</v>
      </c>
      <c r="AC481" s="449">
        <v>33326.910000000003</v>
      </c>
      <c r="AD481" s="449">
        <f>AB481-AC481</f>
        <v>13247.64</v>
      </c>
      <c r="AE481" s="470">
        <v>0.15</v>
      </c>
      <c r="AF481" s="402">
        <f t="shared" si="259"/>
        <v>1987.1459999999997</v>
      </c>
      <c r="AG481" s="449"/>
      <c r="AH481" s="402">
        <f t="shared" si="260"/>
        <v>1987.1459999999997</v>
      </c>
      <c r="AI481" s="457"/>
      <c r="AK481" s="990">
        <f t="shared" si="261"/>
        <v>14850</v>
      </c>
    </row>
    <row r="482" spans="1:41" ht="15" customHeight="1" x14ac:dyDescent="0.25">
      <c r="A482" s="443">
        <v>408</v>
      </c>
      <c r="B482" s="444" t="s">
        <v>2169</v>
      </c>
      <c r="C482" s="475" t="s">
        <v>3763</v>
      </c>
      <c r="D482" s="476">
        <v>25988</v>
      </c>
      <c r="E482" s="446">
        <v>41897</v>
      </c>
      <c r="F482" s="443">
        <f t="shared" si="252"/>
        <v>43</v>
      </c>
      <c r="G482" s="477" t="s">
        <v>2170</v>
      </c>
      <c r="H482" s="447" t="s">
        <v>1941</v>
      </c>
      <c r="I482" s="429" t="s">
        <v>2162</v>
      </c>
      <c r="J482" s="448">
        <v>49500</v>
      </c>
      <c r="K482" s="449">
        <f t="shared" si="232"/>
        <v>3509.5499999999997</v>
      </c>
      <c r="L482" s="449">
        <v>34580</v>
      </c>
      <c r="M482" s="402">
        <v>1987.15</v>
      </c>
      <c r="N482" s="450">
        <f t="shared" si="253"/>
        <v>1504.8</v>
      </c>
      <c r="O482" s="450">
        <f t="shared" si="254"/>
        <v>1420.65</v>
      </c>
      <c r="P482" s="450"/>
      <c r="Q482" s="449"/>
      <c r="R482" s="451">
        <f t="shared" si="255"/>
        <v>4912.6000000000004</v>
      </c>
      <c r="S482" s="449">
        <f t="shared" si="256"/>
        <v>44587.4</v>
      </c>
      <c r="T482" s="452">
        <v>100010330028774</v>
      </c>
      <c r="U482" s="490" t="s">
        <v>3279</v>
      </c>
      <c r="V482" s="720">
        <f t="shared" si="244"/>
        <v>44587.4</v>
      </c>
      <c r="W482" s="454" t="s">
        <v>4006</v>
      </c>
      <c r="X482" s="455"/>
      <c r="Y482" s="428">
        <v>0</v>
      </c>
      <c r="Z482" s="456">
        <v>0</v>
      </c>
      <c r="AA482" s="402">
        <f t="shared" si="257"/>
        <v>2925.45</v>
      </c>
      <c r="AB482" s="402">
        <f t="shared" si="258"/>
        <v>46574.55</v>
      </c>
      <c r="AC482" s="449">
        <v>33326.910000000003</v>
      </c>
      <c r="AD482" s="449">
        <f>AB482-AC482</f>
        <v>13247.64</v>
      </c>
      <c r="AE482" s="470">
        <v>0.15</v>
      </c>
      <c r="AF482" s="402">
        <f>AD482*15%</f>
        <v>1987.1459999999997</v>
      </c>
      <c r="AG482" s="449"/>
      <c r="AH482" s="402">
        <f>AF482+AG482</f>
        <v>1987.1459999999997</v>
      </c>
      <c r="AK482" s="990">
        <f t="shared" si="261"/>
        <v>14850</v>
      </c>
    </row>
    <row r="483" spans="1:41" ht="15" customHeight="1" x14ac:dyDescent="0.25">
      <c r="A483" s="443">
        <v>409</v>
      </c>
      <c r="B483" s="444" t="s">
        <v>2129</v>
      </c>
      <c r="C483" s="444" t="s">
        <v>3763</v>
      </c>
      <c r="D483" s="445">
        <v>29026</v>
      </c>
      <c r="E483" s="446">
        <v>41897</v>
      </c>
      <c r="F483" s="443">
        <f t="shared" si="252"/>
        <v>35</v>
      </c>
      <c r="G483" s="429" t="s">
        <v>2130</v>
      </c>
      <c r="H483" s="447" t="s">
        <v>1941</v>
      </c>
      <c r="I483" s="429" t="s">
        <v>2117</v>
      </c>
      <c r="J483" s="448">
        <f>35000*1.1</f>
        <v>38500</v>
      </c>
      <c r="K483" s="449">
        <f>J483/100*7.09</f>
        <v>2729.65</v>
      </c>
      <c r="L483" s="449">
        <v>34580</v>
      </c>
      <c r="M483" s="402">
        <v>434.66</v>
      </c>
      <c r="N483" s="450">
        <f t="shared" si="253"/>
        <v>1170.4000000000001</v>
      </c>
      <c r="O483" s="450">
        <f t="shared" si="254"/>
        <v>1104.95</v>
      </c>
      <c r="P483" s="450"/>
      <c r="Q483" s="449"/>
      <c r="R483" s="451">
        <f t="shared" si="255"/>
        <v>2710.01</v>
      </c>
      <c r="S483" s="449">
        <f t="shared" si="256"/>
        <v>35789.99</v>
      </c>
      <c r="T483" s="452">
        <v>100010330028774</v>
      </c>
      <c r="U483" s="490" t="s">
        <v>3257</v>
      </c>
      <c r="V483" s="720">
        <f t="shared" si="244"/>
        <v>35789.99</v>
      </c>
      <c r="W483" s="454" t="s">
        <v>4005</v>
      </c>
      <c r="X483" s="455"/>
      <c r="Y483" s="428">
        <v>0</v>
      </c>
      <c r="Z483" s="456">
        <v>0</v>
      </c>
      <c r="AA483" s="402">
        <f t="shared" si="257"/>
        <v>2275.3500000000004</v>
      </c>
      <c r="AB483" s="402">
        <f t="shared" si="258"/>
        <v>36224.65</v>
      </c>
      <c r="AC483" s="449"/>
      <c r="AD483" s="428"/>
      <c r="AE483" s="428"/>
      <c r="AF483" s="402">
        <f>AD483*15%</f>
        <v>0</v>
      </c>
      <c r="AG483" s="449"/>
      <c r="AH483" s="402">
        <f>AF483+AG483</f>
        <v>0</v>
      </c>
      <c r="AI483" s="457" t="e">
        <f>#REF!-#REF!</f>
        <v>#REF!</v>
      </c>
      <c r="AK483" s="990">
        <f>+J483*60%</f>
        <v>23100</v>
      </c>
    </row>
    <row r="484" spans="1:41" ht="15" customHeight="1" x14ac:dyDescent="0.25">
      <c r="A484" s="443">
        <v>410</v>
      </c>
      <c r="B484" s="444" t="s">
        <v>2167</v>
      </c>
      <c r="C484" s="475" t="s">
        <v>3764</v>
      </c>
      <c r="D484" s="476">
        <v>27156</v>
      </c>
      <c r="E484" s="446">
        <v>41897</v>
      </c>
      <c r="F484" s="443">
        <f t="shared" si="252"/>
        <v>40</v>
      </c>
      <c r="G484" s="477" t="s">
        <v>2168</v>
      </c>
      <c r="H484" s="447" t="s">
        <v>1941</v>
      </c>
      <c r="I484" s="429" t="s">
        <v>2162</v>
      </c>
      <c r="J484" s="448">
        <v>49500</v>
      </c>
      <c r="K484" s="449">
        <f t="shared" si="232"/>
        <v>3509.5499999999997</v>
      </c>
      <c r="L484" s="449">
        <v>34580</v>
      </c>
      <c r="M484" s="402">
        <v>1987.15</v>
      </c>
      <c r="N484" s="450">
        <f t="shared" si="253"/>
        <v>1504.8</v>
      </c>
      <c r="O484" s="450">
        <f t="shared" si="254"/>
        <v>1420.65</v>
      </c>
      <c r="P484" s="450"/>
      <c r="Q484" s="449"/>
      <c r="R484" s="451">
        <f t="shared" si="255"/>
        <v>4912.6000000000004</v>
      </c>
      <c r="S484" s="449">
        <f t="shared" si="256"/>
        <v>44587.4</v>
      </c>
      <c r="T484" s="452">
        <v>100010330028774</v>
      </c>
      <c r="U484" s="490" t="s">
        <v>3280</v>
      </c>
      <c r="V484" s="720">
        <f t="shared" si="244"/>
        <v>44587.4</v>
      </c>
      <c r="W484" s="454" t="s">
        <v>4004</v>
      </c>
      <c r="X484" s="455"/>
      <c r="Y484" s="428">
        <v>0</v>
      </c>
      <c r="Z484" s="456">
        <v>0</v>
      </c>
      <c r="AA484" s="402">
        <f t="shared" si="257"/>
        <v>2925.45</v>
      </c>
      <c r="AB484" s="402">
        <f t="shared" si="258"/>
        <v>46574.55</v>
      </c>
      <c r="AC484" s="449">
        <v>33326.910000000003</v>
      </c>
      <c r="AD484" s="449">
        <f>AB484-AC484</f>
        <v>13247.64</v>
      </c>
      <c r="AE484" s="470">
        <v>0.15</v>
      </c>
      <c r="AF484" s="402">
        <f t="shared" si="259"/>
        <v>1987.1459999999997</v>
      </c>
      <c r="AG484" s="449"/>
      <c r="AH484" s="402">
        <f t="shared" si="260"/>
        <v>1987.1459999999997</v>
      </c>
      <c r="AI484" s="457" t="e">
        <f>#REF!-#REF!</f>
        <v>#REF!</v>
      </c>
      <c r="AK484" s="990">
        <f t="shared" si="261"/>
        <v>14850</v>
      </c>
    </row>
    <row r="485" spans="1:41" ht="15" customHeight="1" x14ac:dyDescent="0.25">
      <c r="A485" s="443">
        <v>411</v>
      </c>
      <c r="B485" s="444" t="s">
        <v>4507</v>
      </c>
      <c r="C485" s="475" t="s">
        <v>3763</v>
      </c>
      <c r="D485" s="476">
        <v>29378</v>
      </c>
      <c r="E485" s="446">
        <v>41897</v>
      </c>
      <c r="F485" s="443">
        <f>DATEDIF(D485,E485,"Y")</f>
        <v>34</v>
      </c>
      <c r="G485" s="477" t="s">
        <v>4508</v>
      </c>
      <c r="H485" s="447" t="s">
        <v>1941</v>
      </c>
      <c r="I485" s="429" t="s">
        <v>2162</v>
      </c>
      <c r="J485" s="448">
        <v>49500</v>
      </c>
      <c r="K485" s="449">
        <f>J485/100*7.09</f>
        <v>3509.5499999999997</v>
      </c>
      <c r="L485" s="449">
        <v>34580</v>
      </c>
      <c r="M485" s="402"/>
      <c r="N485" s="402"/>
      <c r="O485" s="450">
        <f>+J485/100*3.04</f>
        <v>1504.8</v>
      </c>
      <c r="P485" s="450">
        <f>+J485/100*2.87</f>
        <v>1420.65</v>
      </c>
      <c r="Q485" s="450"/>
      <c r="R485" s="449"/>
      <c r="S485" s="451">
        <f>N485+O485+P485+Q485</f>
        <v>2925.45</v>
      </c>
      <c r="T485" s="449">
        <f>+J485-S485</f>
        <v>46574.55</v>
      </c>
      <c r="U485" s="452">
        <v>100010330028774</v>
      </c>
      <c r="V485" s="517">
        <v>200010301881833</v>
      </c>
      <c r="W485" s="484">
        <f>+T485</f>
        <v>46574.55</v>
      </c>
      <c r="X485" s="454" t="s">
        <v>4509</v>
      </c>
      <c r="Y485" s="428">
        <v>0</v>
      </c>
      <c r="Z485" s="456">
        <v>0</v>
      </c>
      <c r="AA485" s="402">
        <f>N485+O485+P485</f>
        <v>2925.45</v>
      </c>
      <c r="AB485" s="402">
        <f>J485-AA485</f>
        <v>46574.55</v>
      </c>
      <c r="AC485" s="449">
        <v>33326.910000000003</v>
      </c>
      <c r="AD485" s="449">
        <f>AB485-AC485</f>
        <v>13247.64</v>
      </c>
      <c r="AE485" s="470">
        <v>0.15</v>
      </c>
      <c r="AF485" s="402">
        <f>AD485*15%</f>
        <v>1987.1459999999997</v>
      </c>
      <c r="AG485" s="449"/>
      <c r="AH485" s="402">
        <f>AF485+AG485</f>
        <v>1987.1459999999997</v>
      </c>
      <c r="AI485" s="457">
        <f>AH498-M498</f>
        <v>0</v>
      </c>
      <c r="AK485" s="990">
        <f t="shared" si="261"/>
        <v>14850</v>
      </c>
    </row>
    <row r="486" spans="1:41" ht="16.5" customHeight="1" x14ac:dyDescent="0.25">
      <c r="A486" s="443">
        <v>412</v>
      </c>
      <c r="B486" s="444" t="s">
        <v>4686</v>
      </c>
      <c r="C486" s="475" t="s">
        <v>3763</v>
      </c>
      <c r="D486" s="641"/>
      <c r="E486" s="446"/>
      <c r="F486" s="609"/>
      <c r="G486" s="477" t="s">
        <v>4698</v>
      </c>
      <c r="H486" s="447" t="s">
        <v>1941</v>
      </c>
      <c r="I486" s="429" t="s">
        <v>2162</v>
      </c>
      <c r="J486" s="448">
        <v>45000</v>
      </c>
      <c r="K486" s="449">
        <f>J486/100*7.09</f>
        <v>3190.5</v>
      </c>
      <c r="L486" s="449">
        <v>39420</v>
      </c>
      <c r="M486" s="402"/>
      <c r="N486" s="402">
        <v>4333.05</v>
      </c>
      <c r="O486" s="450">
        <f>+J486/100*3.04</f>
        <v>1368</v>
      </c>
      <c r="P486" s="450">
        <f>+J486/100*2.87</f>
        <v>1291.5</v>
      </c>
      <c r="Q486" s="449"/>
      <c r="R486" s="451"/>
      <c r="S486" s="451">
        <f>N486+O486+P486+Q486</f>
        <v>6992.55</v>
      </c>
      <c r="T486" s="449">
        <f>+J486-S486</f>
        <v>38007.449999999997</v>
      </c>
      <c r="U486" s="452">
        <v>100010330028774</v>
      </c>
      <c r="V486" s="517">
        <v>200010330877327</v>
      </c>
      <c r="W486" s="484">
        <f>+T486</f>
        <v>38007.449999999997</v>
      </c>
      <c r="X486" s="454" t="s">
        <v>4688</v>
      </c>
      <c r="Y486" s="428">
        <v>0</v>
      </c>
      <c r="Z486" s="456">
        <v>0</v>
      </c>
      <c r="AA486" s="402">
        <f>N486+O486+P486</f>
        <v>6992.55</v>
      </c>
      <c r="AB486" s="402">
        <f>J486-AA486</f>
        <v>38007.449999999997</v>
      </c>
      <c r="AC486" s="449">
        <v>33326.910000000003</v>
      </c>
      <c r="AD486" s="449">
        <f>AB486-AC486</f>
        <v>4680.5399999999936</v>
      </c>
      <c r="AE486" s="470">
        <v>0.15</v>
      </c>
      <c r="AF486" s="402">
        <f>AD486*15%</f>
        <v>702.08099999999899</v>
      </c>
      <c r="AG486" s="449"/>
      <c r="AH486" s="402">
        <f>AF486+AG486</f>
        <v>702.08099999999899</v>
      </c>
      <c r="AI486" s="457">
        <f>AH453-M453</f>
        <v>-4.0000000003601599E-3</v>
      </c>
      <c r="AK486" s="990">
        <f t="shared" si="261"/>
        <v>13500</v>
      </c>
      <c r="AL486" s="6"/>
      <c r="AM486" s="6"/>
      <c r="AN486" s="6"/>
      <c r="AO486" s="6"/>
    </row>
    <row r="487" spans="1:41" x14ac:dyDescent="0.25">
      <c r="A487" s="443">
        <v>413</v>
      </c>
      <c r="B487" s="444" t="s">
        <v>4872</v>
      </c>
      <c r="C487" s="475"/>
      <c r="D487" s="641"/>
      <c r="E487" s="446"/>
      <c r="F487" s="609"/>
      <c r="G487" s="477" t="s">
        <v>4873</v>
      </c>
      <c r="H487" s="447" t="s">
        <v>1941</v>
      </c>
      <c r="I487" s="615" t="s">
        <v>2162</v>
      </c>
      <c r="J487" s="448">
        <v>45000</v>
      </c>
      <c r="K487" s="449">
        <f>+J487/100*7.09</f>
        <v>3190.5</v>
      </c>
      <c r="L487" s="449">
        <v>35000</v>
      </c>
      <c r="M487" s="402"/>
      <c r="N487" s="402">
        <v>812.44</v>
      </c>
      <c r="O487" s="450">
        <f>+J487/100*3.04</f>
        <v>1368</v>
      </c>
      <c r="P487" s="450">
        <f>+J487/100*2.87</f>
        <v>1291.5</v>
      </c>
      <c r="Q487" s="449"/>
      <c r="R487" s="451"/>
      <c r="S487" s="451">
        <f>N487+O487+P487+Q487</f>
        <v>3471.94</v>
      </c>
      <c r="T487" s="449">
        <f>J487-S487</f>
        <v>41528.06</v>
      </c>
      <c r="U487" s="468">
        <v>100010330028774</v>
      </c>
      <c r="V487" s="471"/>
      <c r="W487" s="484">
        <f>+T487</f>
        <v>41528.06</v>
      </c>
      <c r="X487" s="518">
        <v>116830514</v>
      </c>
      <c r="Y487" s="428"/>
      <c r="Z487" s="456"/>
      <c r="AA487" s="402"/>
      <c r="AB487" s="402"/>
      <c r="AC487" s="449"/>
      <c r="AD487" s="449"/>
      <c r="AE487" s="470"/>
      <c r="AF487" s="402"/>
      <c r="AG487" s="449"/>
      <c r="AH487" s="402"/>
      <c r="AI487" s="457"/>
      <c r="AK487" s="990">
        <f t="shared" si="261"/>
        <v>13500</v>
      </c>
      <c r="AL487" s="6"/>
      <c r="AM487" s="6"/>
      <c r="AN487" s="6"/>
      <c r="AO487" s="6"/>
    </row>
    <row r="488" spans="1:41" ht="15" customHeight="1" x14ac:dyDescent="0.25">
      <c r="A488" s="1712" t="s">
        <v>3656</v>
      </c>
      <c r="B488" s="1713"/>
      <c r="C488" s="1713"/>
      <c r="D488" s="1713"/>
      <c r="E488" s="1713"/>
      <c r="F488" s="1713"/>
      <c r="G488" s="1713"/>
      <c r="H488" s="1713"/>
      <c r="I488" s="1714"/>
      <c r="J488" s="403">
        <f>SUM(J479:J487)</f>
        <v>425500</v>
      </c>
      <c r="K488" s="449"/>
      <c r="L488" s="449">
        <v>0</v>
      </c>
      <c r="M488" s="403">
        <f t="shared" ref="M488:S488" si="262">SUM(M479:M484)</f>
        <v>10370.41</v>
      </c>
      <c r="N488" s="403">
        <f t="shared" si="262"/>
        <v>8694.4</v>
      </c>
      <c r="O488" s="403">
        <f t="shared" si="262"/>
        <v>8208.2000000000007</v>
      </c>
      <c r="P488" s="567">
        <f t="shared" si="262"/>
        <v>0</v>
      </c>
      <c r="Q488" s="403">
        <f t="shared" si="262"/>
        <v>0</v>
      </c>
      <c r="R488" s="568">
        <f t="shared" si="262"/>
        <v>27273.010000000002</v>
      </c>
      <c r="S488" s="403">
        <f t="shared" si="262"/>
        <v>258726.99</v>
      </c>
      <c r="T488" s="452"/>
      <c r="U488" s="453"/>
      <c r="V488" s="720"/>
      <c r="W488" s="454"/>
      <c r="X488" s="455"/>
      <c r="Y488" s="428"/>
      <c r="Z488" s="456"/>
      <c r="AA488" s="402"/>
      <c r="AB488" s="402"/>
      <c r="AC488" s="449"/>
      <c r="AD488" s="449"/>
      <c r="AE488" s="470"/>
      <c r="AF488" s="402"/>
      <c r="AG488" s="449"/>
      <c r="AH488" s="402"/>
      <c r="AI488" s="457" t="e">
        <f>#REF!-#REF!</f>
        <v>#REF!</v>
      </c>
      <c r="AK488" s="1002">
        <f>SUM(AK479:AK487)</f>
        <v>139200</v>
      </c>
    </row>
    <row r="489" spans="1:41" ht="15" customHeight="1" x14ac:dyDescent="0.25">
      <c r="A489" s="1715" t="s">
        <v>3680</v>
      </c>
      <c r="B489" s="1716"/>
      <c r="C489" s="1716"/>
      <c r="D489" s="1716"/>
      <c r="E489" s="1716"/>
      <c r="F489" s="1716"/>
      <c r="G489" s="1716"/>
      <c r="H489" s="1716"/>
      <c r="I489" s="1717"/>
      <c r="J489" s="403"/>
      <c r="K489" s="449"/>
      <c r="L489" s="449"/>
      <c r="M489" s="403"/>
      <c r="N489" s="567"/>
      <c r="O489" s="567"/>
      <c r="P489" s="567"/>
      <c r="Q489" s="403"/>
      <c r="R489" s="568"/>
      <c r="S489" s="403"/>
      <c r="T489" s="452"/>
      <c r="U489" s="453"/>
      <c r="V489" s="720"/>
      <c r="W489" s="454"/>
      <c r="X489" s="455"/>
      <c r="Y489" s="428"/>
      <c r="Z489" s="456"/>
      <c r="AA489" s="402"/>
      <c r="AB489" s="402"/>
      <c r="AC489" s="449"/>
      <c r="AD489" s="449"/>
      <c r="AE489" s="470"/>
      <c r="AF489" s="402"/>
      <c r="AG489" s="449"/>
      <c r="AH489" s="402"/>
      <c r="AI489" s="457"/>
    </row>
    <row r="490" spans="1:41" s="221" customFormat="1" ht="15" customHeight="1" x14ac:dyDescent="0.25">
      <c r="A490" s="790">
        <v>414</v>
      </c>
      <c r="B490" s="790" t="s">
        <v>2185</v>
      </c>
      <c r="C490" s="790" t="s">
        <v>3764</v>
      </c>
      <c r="D490" s="791">
        <v>29274</v>
      </c>
      <c r="E490" s="792">
        <v>41897</v>
      </c>
      <c r="F490" s="789">
        <f>DATEDIF(D490,E490,"Y")</f>
        <v>34</v>
      </c>
      <c r="G490" s="793" t="s">
        <v>2186</v>
      </c>
      <c r="H490" s="799" t="s">
        <v>1941</v>
      </c>
      <c r="I490" s="793" t="s">
        <v>2187</v>
      </c>
      <c r="J490" s="794">
        <v>49500</v>
      </c>
      <c r="K490" s="795">
        <f t="shared" ref="K490:K553" si="263">J490/100*7.09</f>
        <v>3509.5499999999997</v>
      </c>
      <c r="L490" s="795">
        <v>34580</v>
      </c>
      <c r="M490" s="796">
        <v>1987.15</v>
      </c>
      <c r="N490" s="800">
        <f>J490/100*3.04</f>
        <v>1504.8</v>
      </c>
      <c r="O490" s="800">
        <f>J490/100*2.87</f>
        <v>1420.65</v>
      </c>
      <c r="P490" s="800"/>
      <c r="Q490" s="795"/>
      <c r="R490" s="801">
        <f>M490+N490+O490+P490</f>
        <v>4912.6000000000004</v>
      </c>
      <c r="S490" s="795">
        <f>J490-R490</f>
        <v>44587.4</v>
      </c>
      <c r="T490" s="802">
        <v>100010330028774</v>
      </c>
      <c r="U490" s="817" t="s">
        <v>3281</v>
      </c>
      <c r="V490" s="921">
        <f t="shared" si="244"/>
        <v>44587.4</v>
      </c>
      <c r="W490" s="797" t="s">
        <v>4003</v>
      </c>
      <c r="X490" s="803"/>
      <c r="Y490" s="804">
        <v>0</v>
      </c>
      <c r="Z490" s="805">
        <v>0</v>
      </c>
      <c r="AA490" s="796">
        <f>N490+O490+P490</f>
        <v>2925.45</v>
      </c>
      <c r="AB490" s="796">
        <f>J490-AA490</f>
        <v>46574.55</v>
      </c>
      <c r="AC490" s="795">
        <v>33326.910000000003</v>
      </c>
      <c r="AD490" s="795">
        <f>AB490-AC490</f>
        <v>13247.64</v>
      </c>
      <c r="AE490" s="806">
        <v>0.15</v>
      </c>
      <c r="AF490" s="796">
        <f t="shared" ref="AF490:AF509" si="264">AD490*15%</f>
        <v>1987.1459999999997</v>
      </c>
      <c r="AG490" s="795"/>
      <c r="AH490" s="796">
        <f t="shared" ref="AH490:AH509" si="265">AF490+AG490</f>
        <v>1987.1459999999997</v>
      </c>
      <c r="AI490" s="807" t="e">
        <f>#REF!-#REF!</f>
        <v>#REF!</v>
      </c>
      <c r="AK490" s="990">
        <f>+J490*30%</f>
        <v>14850</v>
      </c>
      <c r="AL490" s="814"/>
      <c r="AM490" s="814"/>
      <c r="AN490" s="814"/>
      <c r="AO490" s="814"/>
    </row>
    <row r="491" spans="1:41" ht="15" customHeight="1" x14ac:dyDescent="0.25">
      <c r="A491" s="444">
        <v>415</v>
      </c>
      <c r="B491" s="444" t="s">
        <v>3712</v>
      </c>
      <c r="C491" s="444" t="s">
        <v>3764</v>
      </c>
      <c r="D491" s="445">
        <v>28011</v>
      </c>
      <c r="E491" s="446">
        <v>41897</v>
      </c>
      <c r="F491" s="443">
        <f>DATEDIF(D491,E491,"Y")</f>
        <v>38</v>
      </c>
      <c r="G491" s="429" t="s">
        <v>3713</v>
      </c>
      <c r="H491" s="447" t="s">
        <v>1941</v>
      </c>
      <c r="I491" s="429" t="s">
        <v>2187</v>
      </c>
      <c r="J491" s="448">
        <v>49500</v>
      </c>
      <c r="K491" s="449">
        <f t="shared" si="263"/>
        <v>3509.5499999999997</v>
      </c>
      <c r="L491" s="449">
        <v>34580</v>
      </c>
      <c r="M491" s="402">
        <v>1987.15</v>
      </c>
      <c r="N491" s="450">
        <f>J491/100*3.04</f>
        <v>1504.8</v>
      </c>
      <c r="O491" s="450">
        <f>J491/100*2.87</f>
        <v>1420.65</v>
      </c>
      <c r="P491" s="450"/>
      <c r="Q491" s="449"/>
      <c r="R491" s="451">
        <f>M491+N491+O491+P491</f>
        <v>4912.6000000000004</v>
      </c>
      <c r="S491" s="449">
        <f>J491-R491</f>
        <v>44587.4</v>
      </c>
      <c r="T491" s="452">
        <v>100010330028774</v>
      </c>
      <c r="U491" s="605" t="s">
        <v>4248</v>
      </c>
      <c r="V491" s="720">
        <f t="shared" si="244"/>
        <v>44587.4</v>
      </c>
      <c r="W491" s="454" t="s">
        <v>4247</v>
      </c>
      <c r="X491" s="455"/>
      <c r="Y491" s="428"/>
      <c r="Z491" s="456"/>
      <c r="AA491" s="402"/>
      <c r="AB491" s="402"/>
      <c r="AC491" s="449"/>
      <c r="AD491" s="449"/>
      <c r="AE491" s="470"/>
      <c r="AF491" s="402"/>
      <c r="AG491" s="449"/>
      <c r="AH491" s="402"/>
      <c r="AI491" s="457"/>
      <c r="AK491" s="990">
        <f>+J491*30%</f>
        <v>14850</v>
      </c>
    </row>
    <row r="492" spans="1:41" ht="15" customHeight="1" x14ac:dyDescent="0.25">
      <c r="A492" s="790">
        <v>416</v>
      </c>
      <c r="B492" s="444" t="s">
        <v>2133</v>
      </c>
      <c r="C492" s="444" t="s">
        <v>3763</v>
      </c>
      <c r="D492" s="445"/>
      <c r="E492" s="446">
        <v>41897</v>
      </c>
      <c r="F492" s="443"/>
      <c r="G492" s="429" t="s">
        <v>2134</v>
      </c>
      <c r="H492" s="447" t="s">
        <v>1941</v>
      </c>
      <c r="I492" s="429" t="s">
        <v>2117</v>
      </c>
      <c r="J492" s="448">
        <v>38500</v>
      </c>
      <c r="K492" s="449">
        <v>2729.65</v>
      </c>
      <c r="L492" s="449">
        <v>34580</v>
      </c>
      <c r="M492" s="402">
        <v>434.66</v>
      </c>
      <c r="N492" s="450">
        <v>1170.4000000000001</v>
      </c>
      <c r="O492" s="450">
        <v>1104.95</v>
      </c>
      <c r="P492" s="450"/>
      <c r="Q492" s="449"/>
      <c r="R492" s="451">
        <f>M492+N492+O492+P492</f>
        <v>2710.01</v>
      </c>
      <c r="S492" s="449">
        <f>J492-R492</f>
        <v>35789.99</v>
      </c>
      <c r="T492" s="452">
        <v>100010330028774</v>
      </c>
      <c r="U492" s="501" t="s">
        <v>3259</v>
      </c>
      <c r="V492" s="720">
        <f t="shared" si="244"/>
        <v>35789.99</v>
      </c>
      <c r="W492" s="454" t="s">
        <v>4002</v>
      </c>
      <c r="X492" s="455"/>
      <c r="Y492" s="428">
        <v>0</v>
      </c>
      <c r="Z492" s="456">
        <v>0</v>
      </c>
      <c r="AA492" s="402">
        <v>2275.3500000000004</v>
      </c>
      <c r="AB492" s="402">
        <v>36224.65</v>
      </c>
      <c r="AC492" s="449">
        <v>33326.910000000003</v>
      </c>
      <c r="AD492" s="449">
        <f>+AB492-AC492</f>
        <v>2897.739999999998</v>
      </c>
      <c r="AE492" s="470">
        <v>0.15</v>
      </c>
      <c r="AF492" s="402">
        <f>AD492*15%</f>
        <v>434.66099999999966</v>
      </c>
      <c r="AG492" s="449"/>
      <c r="AH492" s="402">
        <f>AF492+AG492</f>
        <v>434.66099999999966</v>
      </c>
      <c r="AI492" s="457" t="e">
        <v>#REF!</v>
      </c>
      <c r="AK492" s="990">
        <f>+J492*60%</f>
        <v>23100</v>
      </c>
    </row>
    <row r="493" spans="1:41" s="221" customFormat="1" x14ac:dyDescent="0.25">
      <c r="A493" s="790">
        <v>417</v>
      </c>
      <c r="B493" s="790" t="s">
        <v>4758</v>
      </c>
      <c r="C493" s="975" t="s">
        <v>3763</v>
      </c>
      <c r="D493" s="976"/>
      <c r="E493" s="792"/>
      <c r="F493" s="898"/>
      <c r="G493" s="977" t="s">
        <v>4759</v>
      </c>
      <c r="H493" s="799" t="s">
        <v>1941</v>
      </c>
      <c r="I493" s="793" t="s">
        <v>3642</v>
      </c>
      <c r="J493" s="794">
        <v>49500</v>
      </c>
      <c r="K493" s="795">
        <f>+J493/100*7.09</f>
        <v>3509.5499999999997</v>
      </c>
      <c r="L493" s="795">
        <v>35000</v>
      </c>
      <c r="M493" s="796"/>
      <c r="N493" s="796">
        <v>589.9</v>
      </c>
      <c r="O493" s="800">
        <f>+J493/100*3.04</f>
        <v>1504.8</v>
      </c>
      <c r="P493" s="800">
        <f>+J493/100*2.87</f>
        <v>1420.65</v>
      </c>
      <c r="Q493" s="795"/>
      <c r="R493" s="801"/>
      <c r="S493" s="801">
        <f>N493+O493+P493+Q493</f>
        <v>3515.35</v>
      </c>
      <c r="T493" s="795">
        <f>J493-S493</f>
        <v>45984.65</v>
      </c>
      <c r="U493" s="892">
        <v>100010330028774</v>
      </c>
      <c r="V493" s="978"/>
      <c r="W493" s="919">
        <f>+T493</f>
        <v>45984.65</v>
      </c>
      <c r="X493" s="918"/>
      <c r="Y493" s="804"/>
      <c r="Z493" s="805"/>
      <c r="AA493" s="796"/>
      <c r="AB493" s="796"/>
      <c r="AC493" s="795"/>
      <c r="AD493" s="795"/>
      <c r="AE493" s="806"/>
      <c r="AF493" s="796"/>
      <c r="AG493" s="795"/>
      <c r="AH493" s="796"/>
      <c r="AI493" s="807"/>
      <c r="AK493" s="990">
        <f>+J493*30%</f>
        <v>14850</v>
      </c>
    </row>
    <row r="494" spans="1:41" s="341" customFormat="1" x14ac:dyDescent="0.25">
      <c r="A494" s="790">
        <v>418</v>
      </c>
      <c r="B494" s="397" t="s">
        <v>4921</v>
      </c>
      <c r="C494" s="397"/>
      <c r="D494" s="922"/>
      <c r="E494" s="396"/>
      <c r="F494" s="923"/>
      <c r="G494" s="410" t="s">
        <v>4922</v>
      </c>
      <c r="H494" s="924" t="s">
        <v>1941</v>
      </c>
      <c r="I494" s="410" t="s">
        <v>2187</v>
      </c>
      <c r="J494" s="925">
        <v>45000</v>
      </c>
      <c r="K494" s="399">
        <f>J494/100*7.09</f>
        <v>3190.5</v>
      </c>
      <c r="L494" s="399">
        <v>39420</v>
      </c>
      <c r="M494" s="399"/>
      <c r="N494" s="400">
        <v>388.25</v>
      </c>
      <c r="O494" s="394">
        <f>J494/100*3.04</f>
        <v>1368</v>
      </c>
      <c r="P494" s="394">
        <f>+J494/100*2.87</f>
        <v>1291.5</v>
      </c>
      <c r="Q494" s="399"/>
      <c r="R494" s="401"/>
      <c r="S494" s="401">
        <f>N494+O494+P494+Q494</f>
        <v>3047.75</v>
      </c>
      <c r="T494" s="399">
        <f>J494-S494</f>
        <v>41952.25</v>
      </c>
      <c r="U494" s="434">
        <v>100010330028774</v>
      </c>
      <c r="V494" s="926"/>
      <c r="W494" s="927">
        <f>+T494</f>
        <v>41952.25</v>
      </c>
      <c r="X494" s="934"/>
      <c r="Y494" s="435"/>
      <c r="Z494" s="410">
        <v>0</v>
      </c>
      <c r="AA494" s="436">
        <v>0</v>
      </c>
      <c r="AB494" s="400">
        <f>O494+P494+Q494</f>
        <v>2659.5</v>
      </c>
      <c r="AC494" s="400">
        <f>J494-AB494</f>
        <v>42340.5</v>
      </c>
      <c r="AD494" s="399"/>
      <c r="AE494" s="410"/>
      <c r="AF494" s="410"/>
      <c r="AG494" s="400">
        <f>AE494*15%</f>
        <v>0</v>
      </c>
      <c r="AH494" s="399"/>
      <c r="AI494" s="400">
        <f>AG494+AH494</f>
        <v>0</v>
      </c>
      <c r="AJ494" s="433" t="e">
        <f>#REF!-#REF!</f>
        <v>#REF!</v>
      </c>
      <c r="AK494" s="990">
        <f>+J494*30%</f>
        <v>13500</v>
      </c>
    </row>
    <row r="495" spans="1:41" ht="15" customHeight="1" x14ac:dyDescent="0.25">
      <c r="A495" s="1712" t="s">
        <v>3656</v>
      </c>
      <c r="B495" s="1713"/>
      <c r="C495" s="1713"/>
      <c r="D495" s="1713"/>
      <c r="E495" s="1713"/>
      <c r="F495" s="1713"/>
      <c r="G495" s="1713"/>
      <c r="H495" s="1713"/>
      <c r="I495" s="1714"/>
      <c r="J495" s="403">
        <f>SUM(J490:J494)</f>
        <v>232000</v>
      </c>
      <c r="K495" s="403"/>
      <c r="L495" s="403"/>
      <c r="M495" s="403">
        <f t="shared" ref="M495:S495" si="266">SUM(M490:M492)</f>
        <v>4408.96</v>
      </c>
      <c r="N495" s="403">
        <f t="shared" si="266"/>
        <v>4180</v>
      </c>
      <c r="O495" s="403">
        <f t="shared" si="266"/>
        <v>3946.25</v>
      </c>
      <c r="P495" s="403">
        <f t="shared" si="266"/>
        <v>0</v>
      </c>
      <c r="Q495" s="403">
        <f t="shared" si="266"/>
        <v>0</v>
      </c>
      <c r="R495" s="403">
        <f t="shared" si="266"/>
        <v>12535.210000000001</v>
      </c>
      <c r="S495" s="403">
        <f t="shared" si="266"/>
        <v>124964.79000000001</v>
      </c>
      <c r="T495" s="452"/>
      <c r="U495" s="490"/>
      <c r="V495" s="720"/>
      <c r="W495" s="454"/>
      <c r="X495" s="455"/>
      <c r="Y495" s="428"/>
      <c r="Z495" s="456"/>
      <c r="AA495" s="402"/>
      <c r="AB495" s="402"/>
      <c r="AC495" s="449"/>
      <c r="AD495" s="449"/>
      <c r="AE495" s="470"/>
      <c r="AF495" s="402"/>
      <c r="AG495" s="449"/>
      <c r="AH495" s="402"/>
      <c r="AI495" s="457"/>
      <c r="AK495" s="1002">
        <f>SUM(AK490:AK494)</f>
        <v>81150</v>
      </c>
    </row>
    <row r="496" spans="1:41" ht="15" customHeight="1" x14ac:dyDescent="0.25">
      <c r="A496" s="1715" t="s">
        <v>3681</v>
      </c>
      <c r="B496" s="1716"/>
      <c r="C496" s="1716"/>
      <c r="D496" s="1716"/>
      <c r="E496" s="1716"/>
      <c r="F496" s="1716"/>
      <c r="G496" s="1716"/>
      <c r="H496" s="1716"/>
      <c r="I496" s="1717"/>
      <c r="J496" s="407"/>
      <c r="K496" s="449"/>
      <c r="L496" s="449"/>
      <c r="M496" s="405"/>
      <c r="N496" s="565"/>
      <c r="O496" s="565"/>
      <c r="P496" s="565"/>
      <c r="Q496" s="407"/>
      <c r="R496" s="566"/>
      <c r="S496" s="407"/>
      <c r="T496" s="452"/>
      <c r="U496" s="461"/>
      <c r="V496" s="720"/>
      <c r="W496" s="463"/>
      <c r="X496" s="455"/>
      <c r="Y496" s="428"/>
      <c r="Z496" s="456"/>
      <c r="AA496" s="402"/>
      <c r="AB496" s="402"/>
      <c r="AC496" s="449"/>
      <c r="AD496" s="449"/>
      <c r="AE496" s="470"/>
      <c r="AF496" s="402"/>
      <c r="AG496" s="449"/>
      <c r="AH496" s="402"/>
      <c r="AI496" s="457"/>
    </row>
    <row r="497" spans="1:41" ht="15" customHeight="1" x14ac:dyDescent="0.25">
      <c r="A497" s="443">
        <v>419</v>
      </c>
      <c r="B497" s="443" t="s">
        <v>2227</v>
      </c>
      <c r="C497" s="443" t="s">
        <v>3763</v>
      </c>
      <c r="D497" s="446">
        <v>25104</v>
      </c>
      <c r="E497" s="446">
        <v>41897</v>
      </c>
      <c r="F497" s="443">
        <f t="shared" ref="F497:F560" si="267">DATEDIF(D497,E497,"Y")</f>
        <v>45</v>
      </c>
      <c r="G497" s="428" t="s">
        <v>2228</v>
      </c>
      <c r="H497" s="447" t="s">
        <v>1941</v>
      </c>
      <c r="I497" s="428" t="s">
        <v>2229</v>
      </c>
      <c r="J497" s="479">
        <f>53000*1.1</f>
        <v>58300.000000000007</v>
      </c>
      <c r="K497" s="449">
        <f t="shared" si="263"/>
        <v>4133.4700000000012</v>
      </c>
      <c r="L497" s="449">
        <v>34580</v>
      </c>
      <c r="M497" s="402">
        <v>3472.33</v>
      </c>
      <c r="N497" s="450">
        <f t="shared" ref="N497:N560" si="268">J497/100*3.04</f>
        <v>1772.3200000000004</v>
      </c>
      <c r="O497" s="450">
        <f t="shared" ref="O497:O560" si="269">J497/100*2.87</f>
        <v>1673.2100000000005</v>
      </c>
      <c r="P497" s="450"/>
      <c r="Q497" s="449"/>
      <c r="R497" s="451">
        <f t="shared" ref="R497:R530" si="270">M497+N497+O497+P497</f>
        <v>6917.8600000000006</v>
      </c>
      <c r="S497" s="449">
        <f t="shared" ref="S497:S560" si="271">J497-R497</f>
        <v>51382.140000000007</v>
      </c>
      <c r="T497" s="452">
        <v>100010330028774</v>
      </c>
      <c r="U497" s="604" t="s">
        <v>3282</v>
      </c>
      <c r="V497" s="720">
        <f t="shared" si="244"/>
        <v>51382.140000000007</v>
      </c>
      <c r="W497" s="463" t="s">
        <v>4001</v>
      </c>
      <c r="X497" s="455"/>
      <c r="Y497" s="428">
        <v>0</v>
      </c>
      <c r="Z497" s="456">
        <v>0</v>
      </c>
      <c r="AA497" s="402">
        <f t="shared" ref="AA497:AA560" si="272">N497+O497+P497</f>
        <v>3445.5300000000007</v>
      </c>
      <c r="AB497" s="402">
        <f t="shared" ref="AB497:AB560" si="273">J497-AA497</f>
        <v>54854.470000000008</v>
      </c>
      <c r="AC497" s="449">
        <v>49990.33</v>
      </c>
      <c r="AD497" s="449">
        <f>AB497-AC497</f>
        <v>4864.1400000000067</v>
      </c>
      <c r="AE497" s="470">
        <v>0.15</v>
      </c>
      <c r="AF497" s="402">
        <f>AD497*20%</f>
        <v>972.82800000000134</v>
      </c>
      <c r="AG497" s="449">
        <v>2499.5</v>
      </c>
      <c r="AH497" s="402">
        <f t="shared" si="265"/>
        <v>3472.3280000000013</v>
      </c>
      <c r="AI497" s="457" t="e">
        <f>#REF!-#REF!</f>
        <v>#REF!</v>
      </c>
      <c r="AK497" s="990">
        <f>+J497*30%</f>
        <v>17490</v>
      </c>
    </row>
    <row r="498" spans="1:41" ht="15" customHeight="1" x14ac:dyDescent="0.25">
      <c r="A498" s="443">
        <v>420</v>
      </c>
      <c r="B498" s="443" t="s">
        <v>2230</v>
      </c>
      <c r="C498" s="443" t="s">
        <v>3763</v>
      </c>
      <c r="D498" s="446">
        <v>30593</v>
      </c>
      <c r="E498" s="446">
        <v>41897</v>
      </c>
      <c r="F498" s="443">
        <f t="shared" si="267"/>
        <v>30</v>
      </c>
      <c r="G498" s="428" t="s">
        <v>2231</v>
      </c>
      <c r="H498" s="447" t="s">
        <v>1941</v>
      </c>
      <c r="I498" s="428" t="s">
        <v>2232</v>
      </c>
      <c r="J498" s="402">
        <v>22000</v>
      </c>
      <c r="K498" s="449">
        <f t="shared" si="263"/>
        <v>1559.8</v>
      </c>
      <c r="L498" s="449">
        <f t="shared" ref="L498:L561" si="274">J498</f>
        <v>22000</v>
      </c>
      <c r="M498" s="402"/>
      <c r="N498" s="450">
        <f t="shared" si="268"/>
        <v>668.8</v>
      </c>
      <c r="O498" s="450">
        <f t="shared" si="269"/>
        <v>631.4</v>
      </c>
      <c r="P498" s="450">
        <v>1689.78</v>
      </c>
      <c r="Q498" s="449"/>
      <c r="R498" s="451">
        <f t="shared" si="270"/>
        <v>2989.9799999999996</v>
      </c>
      <c r="S498" s="449">
        <f t="shared" si="271"/>
        <v>19010.02</v>
      </c>
      <c r="T498" s="452">
        <v>100010330028774</v>
      </c>
      <c r="U498" s="523" t="s">
        <v>3283</v>
      </c>
      <c r="V498" s="720">
        <f t="shared" si="244"/>
        <v>19010.02</v>
      </c>
      <c r="W498" s="463" t="s">
        <v>4000</v>
      </c>
      <c r="X498" s="455"/>
      <c r="Y498" s="428">
        <v>0</v>
      </c>
      <c r="Z498" s="456">
        <v>0</v>
      </c>
      <c r="AA498" s="402">
        <f t="shared" si="272"/>
        <v>2989.9799999999996</v>
      </c>
      <c r="AB498" s="402">
        <f t="shared" si="273"/>
        <v>19010.02</v>
      </c>
      <c r="AC498" s="449">
        <v>33326.910000000003</v>
      </c>
      <c r="AD498" s="449">
        <v>0</v>
      </c>
      <c r="AE498" s="470"/>
      <c r="AF498" s="402">
        <f t="shared" si="264"/>
        <v>0</v>
      </c>
      <c r="AG498" s="449"/>
      <c r="AH498" s="402">
        <f t="shared" si="265"/>
        <v>0</v>
      </c>
      <c r="AI498" s="457">
        <f>AH501-M501</f>
        <v>-126.72947500000038</v>
      </c>
      <c r="AK498" s="990">
        <f>+J498*60%</f>
        <v>13200</v>
      </c>
    </row>
    <row r="499" spans="1:41" ht="15" customHeight="1" x14ac:dyDescent="0.25">
      <c r="A499" s="443">
        <v>421</v>
      </c>
      <c r="B499" s="443" t="s">
        <v>2233</v>
      </c>
      <c r="C499" s="443" t="s">
        <v>3763</v>
      </c>
      <c r="D499" s="446">
        <v>25167</v>
      </c>
      <c r="E499" s="446">
        <v>41897</v>
      </c>
      <c r="F499" s="443">
        <f t="shared" si="267"/>
        <v>45</v>
      </c>
      <c r="G499" s="428" t="s">
        <v>2234</v>
      </c>
      <c r="H499" s="447" t="s">
        <v>1941</v>
      </c>
      <c r="I499" s="428" t="s">
        <v>3723</v>
      </c>
      <c r="J499" s="449">
        <f>34650*1.1</f>
        <v>38115</v>
      </c>
      <c r="K499" s="449">
        <f t="shared" si="263"/>
        <v>2702.3534999999997</v>
      </c>
      <c r="L499" s="449">
        <v>34580</v>
      </c>
      <c r="M499" s="402">
        <v>253.36</v>
      </c>
      <c r="N499" s="450">
        <f t="shared" si="268"/>
        <v>1158.6959999999999</v>
      </c>
      <c r="O499" s="450">
        <f t="shared" si="269"/>
        <v>1093.9005</v>
      </c>
      <c r="P499" s="450">
        <v>844.89</v>
      </c>
      <c r="Q499" s="449"/>
      <c r="R499" s="451">
        <f t="shared" si="270"/>
        <v>3350.8465000000001</v>
      </c>
      <c r="S499" s="449">
        <f t="shared" si="271"/>
        <v>34764.1535</v>
      </c>
      <c r="T499" s="452">
        <v>100010330028774</v>
      </c>
      <c r="U499" s="474">
        <v>200010330596226</v>
      </c>
      <c r="V499" s="720">
        <f t="shared" si="244"/>
        <v>34764.1535</v>
      </c>
      <c r="W499" s="463" t="s">
        <v>3999</v>
      </c>
      <c r="X499" s="455"/>
      <c r="Y499" s="428">
        <v>0</v>
      </c>
      <c r="Z499" s="456">
        <v>0</v>
      </c>
      <c r="AA499" s="402">
        <f t="shared" si="272"/>
        <v>3097.4864999999995</v>
      </c>
      <c r="AB499" s="402">
        <f t="shared" si="273"/>
        <v>35017.513500000001</v>
      </c>
      <c r="AC499" s="449">
        <v>33326.910000000003</v>
      </c>
      <c r="AD499" s="449">
        <f t="shared" ref="AD499:AD509" si="275">AB499-AC499</f>
        <v>1690.6034999999974</v>
      </c>
      <c r="AE499" s="470">
        <v>0.15</v>
      </c>
      <c r="AF499" s="402">
        <f t="shared" si="264"/>
        <v>253.59052499999962</v>
      </c>
      <c r="AG499" s="449"/>
      <c r="AH499" s="402">
        <f t="shared" si="265"/>
        <v>253.59052499999962</v>
      </c>
      <c r="AI499" s="457">
        <f>AH502-M502</f>
        <v>4.0249999995012331E-3</v>
      </c>
      <c r="AK499" s="990">
        <f t="shared" ref="AK499:AK562" si="276">+J499*60%</f>
        <v>22869</v>
      </c>
    </row>
    <row r="500" spans="1:41" ht="15" customHeight="1" x14ac:dyDescent="0.25">
      <c r="A500" s="443">
        <v>422</v>
      </c>
      <c r="B500" s="443" t="s">
        <v>2235</v>
      </c>
      <c r="C500" s="443" t="s">
        <v>3763</v>
      </c>
      <c r="D500" s="446">
        <v>27958</v>
      </c>
      <c r="E500" s="446">
        <v>41897</v>
      </c>
      <c r="F500" s="443">
        <f t="shared" si="267"/>
        <v>38</v>
      </c>
      <c r="G500" s="428" t="s">
        <v>2236</v>
      </c>
      <c r="H500" s="447" t="s">
        <v>1941</v>
      </c>
      <c r="I500" s="428" t="s">
        <v>2237</v>
      </c>
      <c r="J500" s="449">
        <v>38115</v>
      </c>
      <c r="K500" s="449">
        <f t="shared" si="263"/>
        <v>2702.3534999999997</v>
      </c>
      <c r="L500" s="449">
        <v>34580</v>
      </c>
      <c r="M500" s="402">
        <v>380.32</v>
      </c>
      <c r="N500" s="450">
        <f t="shared" si="268"/>
        <v>1158.6959999999999</v>
      </c>
      <c r="O500" s="450">
        <f t="shared" si="269"/>
        <v>1093.9005</v>
      </c>
      <c r="P500" s="450"/>
      <c r="Q500" s="449"/>
      <c r="R500" s="451">
        <f t="shared" si="270"/>
        <v>2632.9164999999998</v>
      </c>
      <c r="S500" s="449">
        <f t="shared" si="271"/>
        <v>35482.083500000001</v>
      </c>
      <c r="T500" s="452">
        <v>100010330028774</v>
      </c>
      <c r="U500" s="523" t="s">
        <v>3284</v>
      </c>
      <c r="V500" s="720">
        <f t="shared" si="244"/>
        <v>35482.083500000001</v>
      </c>
      <c r="W500" s="463" t="s">
        <v>3998</v>
      </c>
      <c r="X500" s="455"/>
      <c r="Y500" s="428">
        <v>0</v>
      </c>
      <c r="Z500" s="456">
        <v>0</v>
      </c>
      <c r="AA500" s="402">
        <f t="shared" si="272"/>
        <v>2252.5964999999997</v>
      </c>
      <c r="AB500" s="402">
        <f t="shared" si="273"/>
        <v>35862.4035</v>
      </c>
      <c r="AC500" s="449">
        <v>33326.910000000003</v>
      </c>
      <c r="AD500" s="449">
        <f t="shared" si="275"/>
        <v>2535.4934999999969</v>
      </c>
      <c r="AE500" s="470">
        <v>0.15</v>
      </c>
      <c r="AF500" s="402">
        <f t="shared" si="264"/>
        <v>380.32402499999949</v>
      </c>
      <c r="AG500" s="449"/>
      <c r="AH500" s="402">
        <f t="shared" si="265"/>
        <v>380.32402499999949</v>
      </c>
      <c r="AI500" s="457">
        <f>AH503-M503</f>
        <v>4.0249999995012331E-3</v>
      </c>
      <c r="AK500" s="990">
        <f t="shared" si="276"/>
        <v>22869</v>
      </c>
    </row>
    <row r="501" spans="1:41" ht="15" customHeight="1" x14ac:dyDescent="0.25">
      <c r="A501" s="443">
        <v>423</v>
      </c>
      <c r="B501" s="443" t="s">
        <v>2239</v>
      </c>
      <c r="C501" s="443" t="s">
        <v>3763</v>
      </c>
      <c r="D501" s="446">
        <v>22291</v>
      </c>
      <c r="E501" s="446">
        <v>41897</v>
      </c>
      <c r="F501" s="443">
        <f t="shared" si="267"/>
        <v>53</v>
      </c>
      <c r="G501" s="428" t="s">
        <v>2240</v>
      </c>
      <c r="H501" s="447" t="s">
        <v>1941</v>
      </c>
      <c r="I501" s="428" t="s">
        <v>2241</v>
      </c>
      <c r="J501" s="449">
        <f t="shared" ref="J501:J509" si="277">34650*1.1</f>
        <v>38115</v>
      </c>
      <c r="K501" s="449">
        <f t="shared" si="263"/>
        <v>2702.3534999999997</v>
      </c>
      <c r="L501" s="449">
        <v>34580</v>
      </c>
      <c r="M501" s="402">
        <v>380.32</v>
      </c>
      <c r="N501" s="450">
        <f t="shared" si="268"/>
        <v>1158.6959999999999</v>
      </c>
      <c r="O501" s="450">
        <f t="shared" si="269"/>
        <v>1093.9005</v>
      </c>
      <c r="P501" s="450">
        <v>844.89</v>
      </c>
      <c r="Q501" s="449"/>
      <c r="R501" s="451">
        <f t="shared" si="270"/>
        <v>3477.8064999999997</v>
      </c>
      <c r="S501" s="449">
        <f t="shared" si="271"/>
        <v>34637.193500000001</v>
      </c>
      <c r="T501" s="452">
        <v>100010330028774</v>
      </c>
      <c r="U501" s="523" t="s">
        <v>3285</v>
      </c>
      <c r="V501" s="720">
        <f t="shared" si="244"/>
        <v>34637.193500000001</v>
      </c>
      <c r="W501" s="463" t="s">
        <v>3997</v>
      </c>
      <c r="X501" s="455"/>
      <c r="Y501" s="428">
        <v>0</v>
      </c>
      <c r="Z501" s="456">
        <v>0</v>
      </c>
      <c r="AA501" s="402">
        <f t="shared" si="272"/>
        <v>3097.4864999999995</v>
      </c>
      <c r="AB501" s="402">
        <f t="shared" si="273"/>
        <v>35017.513500000001</v>
      </c>
      <c r="AC501" s="449">
        <v>33326.910000000003</v>
      </c>
      <c r="AD501" s="449">
        <f t="shared" si="275"/>
        <v>1690.6034999999974</v>
      </c>
      <c r="AE501" s="470">
        <v>0.15</v>
      </c>
      <c r="AF501" s="402">
        <f t="shared" si="264"/>
        <v>253.59052499999962</v>
      </c>
      <c r="AG501" s="449"/>
      <c r="AH501" s="402">
        <f t="shared" si="265"/>
        <v>253.59052499999962</v>
      </c>
      <c r="AI501" s="457">
        <f>AH505-M505</f>
        <v>4.0249999995012331E-3</v>
      </c>
      <c r="AK501" s="990">
        <f t="shared" si="276"/>
        <v>22869</v>
      </c>
    </row>
    <row r="502" spans="1:41" ht="15" customHeight="1" x14ac:dyDescent="0.25">
      <c r="A502" s="443">
        <v>424</v>
      </c>
      <c r="B502" s="443" t="s">
        <v>2242</v>
      </c>
      <c r="C502" s="443" t="s">
        <v>3763</v>
      </c>
      <c r="D502" s="446">
        <v>29577</v>
      </c>
      <c r="E502" s="446">
        <v>41897</v>
      </c>
      <c r="F502" s="443">
        <f t="shared" si="267"/>
        <v>33</v>
      </c>
      <c r="G502" s="428" t="s">
        <v>2243</v>
      </c>
      <c r="H502" s="447" t="s">
        <v>1941</v>
      </c>
      <c r="I502" s="428" t="s">
        <v>1856</v>
      </c>
      <c r="J502" s="449">
        <f t="shared" si="277"/>
        <v>38115</v>
      </c>
      <c r="K502" s="449">
        <f t="shared" si="263"/>
        <v>2702.3534999999997</v>
      </c>
      <c r="L502" s="449">
        <v>34580</v>
      </c>
      <c r="M502" s="402">
        <v>380.32</v>
      </c>
      <c r="N502" s="450">
        <f t="shared" si="268"/>
        <v>1158.6959999999999</v>
      </c>
      <c r="O502" s="450">
        <f t="shared" si="269"/>
        <v>1093.9005</v>
      </c>
      <c r="P502" s="450"/>
      <c r="Q502" s="449"/>
      <c r="R502" s="451">
        <f t="shared" si="270"/>
        <v>2632.9164999999998</v>
      </c>
      <c r="S502" s="449">
        <f t="shared" si="271"/>
        <v>35482.083500000001</v>
      </c>
      <c r="T502" s="452">
        <v>100010330028774</v>
      </c>
      <c r="U502" s="523" t="s">
        <v>3286</v>
      </c>
      <c r="V502" s="720">
        <f t="shared" si="244"/>
        <v>35482.083500000001</v>
      </c>
      <c r="W502" s="463" t="s">
        <v>3996</v>
      </c>
      <c r="X502" s="455"/>
      <c r="Y502" s="428">
        <v>0</v>
      </c>
      <c r="Z502" s="456">
        <v>0</v>
      </c>
      <c r="AA502" s="402">
        <f t="shared" si="272"/>
        <v>2252.5964999999997</v>
      </c>
      <c r="AB502" s="402">
        <f t="shared" si="273"/>
        <v>35862.4035</v>
      </c>
      <c r="AC502" s="449">
        <v>33326.910000000003</v>
      </c>
      <c r="AD502" s="449">
        <f t="shared" si="275"/>
        <v>2535.4934999999969</v>
      </c>
      <c r="AE502" s="470">
        <v>0.15</v>
      </c>
      <c r="AF502" s="402">
        <f t="shared" si="264"/>
        <v>380.32402499999949</v>
      </c>
      <c r="AG502" s="449"/>
      <c r="AH502" s="402">
        <f t="shared" si="265"/>
        <v>380.32402499999949</v>
      </c>
      <c r="AI502" s="457">
        <f>AH506-M506</f>
        <v>0.23052499999960219</v>
      </c>
      <c r="AK502" s="990">
        <f t="shared" si="276"/>
        <v>22869</v>
      </c>
    </row>
    <row r="503" spans="1:41" ht="15" customHeight="1" x14ac:dyDescent="0.25">
      <c r="A503" s="443">
        <v>425</v>
      </c>
      <c r="B503" s="443" t="s">
        <v>2244</v>
      </c>
      <c r="C503" s="443" t="s">
        <v>3763</v>
      </c>
      <c r="D503" s="446">
        <v>23231</v>
      </c>
      <c r="E503" s="446">
        <v>41897</v>
      </c>
      <c r="F503" s="443">
        <f t="shared" si="267"/>
        <v>51</v>
      </c>
      <c r="G503" s="428" t="s">
        <v>4687</v>
      </c>
      <c r="H503" s="447" t="s">
        <v>1941</v>
      </c>
      <c r="I503" s="428" t="s">
        <v>2245</v>
      </c>
      <c r="J503" s="449">
        <f t="shared" si="277"/>
        <v>38115</v>
      </c>
      <c r="K503" s="449">
        <f t="shared" si="263"/>
        <v>2702.3534999999997</v>
      </c>
      <c r="L503" s="449">
        <v>34580</v>
      </c>
      <c r="M503" s="402">
        <v>380.32</v>
      </c>
      <c r="N503" s="450">
        <f t="shared" si="268"/>
        <v>1158.6959999999999</v>
      </c>
      <c r="O503" s="450">
        <f t="shared" si="269"/>
        <v>1093.9005</v>
      </c>
      <c r="P503" s="450"/>
      <c r="Q503" s="449"/>
      <c r="R503" s="451">
        <f t="shared" si="270"/>
        <v>2632.9164999999998</v>
      </c>
      <c r="S503" s="449">
        <f t="shared" si="271"/>
        <v>35482.083500000001</v>
      </c>
      <c r="T503" s="452">
        <v>100010330028774</v>
      </c>
      <c r="U503" s="523" t="s">
        <v>3287</v>
      </c>
      <c r="V503" s="720">
        <f t="shared" si="244"/>
        <v>35482.083500000001</v>
      </c>
      <c r="W503" s="463" t="s">
        <v>4189</v>
      </c>
      <c r="X503" s="455"/>
      <c r="Y503" s="428">
        <v>0</v>
      </c>
      <c r="Z503" s="456">
        <v>0</v>
      </c>
      <c r="AA503" s="402">
        <f t="shared" si="272"/>
        <v>2252.5964999999997</v>
      </c>
      <c r="AB503" s="402">
        <f t="shared" si="273"/>
        <v>35862.4035</v>
      </c>
      <c r="AC503" s="449">
        <v>33326.910000000003</v>
      </c>
      <c r="AD503" s="449">
        <f t="shared" si="275"/>
        <v>2535.4934999999969</v>
      </c>
      <c r="AE503" s="470">
        <v>0.15</v>
      </c>
      <c r="AF503" s="402">
        <f t="shared" si="264"/>
        <v>380.32402499999949</v>
      </c>
      <c r="AG503" s="449"/>
      <c r="AH503" s="402">
        <f t="shared" si="265"/>
        <v>380.32402499999949</v>
      </c>
      <c r="AI503" s="457" t="e">
        <f>#REF!-#REF!</f>
        <v>#REF!</v>
      </c>
      <c r="AK503" s="990">
        <f t="shared" si="276"/>
        <v>22869</v>
      </c>
    </row>
    <row r="504" spans="1:41" ht="15" customHeight="1" x14ac:dyDescent="0.25">
      <c r="A504" s="443">
        <v>426</v>
      </c>
      <c r="B504" s="443" t="s">
        <v>2246</v>
      </c>
      <c r="C504" s="443" t="s">
        <v>3763</v>
      </c>
      <c r="D504" s="446">
        <v>25501</v>
      </c>
      <c r="E504" s="446">
        <v>41897</v>
      </c>
      <c r="F504" s="443">
        <f t="shared" si="267"/>
        <v>44</v>
      </c>
      <c r="G504" s="428" t="s">
        <v>2247</v>
      </c>
      <c r="H504" s="447" t="s">
        <v>1941</v>
      </c>
      <c r="I504" s="428" t="s">
        <v>3727</v>
      </c>
      <c r="J504" s="449">
        <f t="shared" si="277"/>
        <v>38115</v>
      </c>
      <c r="K504" s="449">
        <f t="shared" si="263"/>
        <v>2702.3534999999997</v>
      </c>
      <c r="L504" s="449">
        <v>34580</v>
      </c>
      <c r="M504" s="402">
        <v>253.36</v>
      </c>
      <c r="N504" s="450">
        <f t="shared" si="268"/>
        <v>1158.6959999999999</v>
      </c>
      <c r="O504" s="450">
        <f t="shared" si="269"/>
        <v>1093.9005</v>
      </c>
      <c r="P504" s="450">
        <v>844.89</v>
      </c>
      <c r="Q504" s="449"/>
      <c r="R504" s="451">
        <f t="shared" si="270"/>
        <v>3350.8465000000001</v>
      </c>
      <c r="S504" s="449">
        <f t="shared" si="271"/>
        <v>34764.1535</v>
      </c>
      <c r="T504" s="452">
        <v>100010330028774</v>
      </c>
      <c r="U504" s="523" t="s">
        <v>3288</v>
      </c>
      <c r="V504" s="720">
        <f t="shared" si="244"/>
        <v>34764.1535</v>
      </c>
      <c r="W504" s="463" t="s">
        <v>3995</v>
      </c>
      <c r="X504" s="455"/>
      <c r="Y504" s="428">
        <v>0</v>
      </c>
      <c r="Z504" s="456">
        <v>0</v>
      </c>
      <c r="AA504" s="402">
        <f t="shared" si="272"/>
        <v>3097.4864999999995</v>
      </c>
      <c r="AB504" s="402">
        <f t="shared" si="273"/>
        <v>35017.513500000001</v>
      </c>
      <c r="AC504" s="449">
        <v>33326.910000000003</v>
      </c>
      <c r="AD504" s="449">
        <f t="shared" si="275"/>
        <v>1690.6034999999974</v>
      </c>
      <c r="AE504" s="470">
        <v>0.15</v>
      </c>
      <c r="AF504" s="402">
        <f t="shared" si="264"/>
        <v>253.59052499999962</v>
      </c>
      <c r="AG504" s="449"/>
      <c r="AH504" s="402">
        <f t="shared" si="265"/>
        <v>253.59052499999962</v>
      </c>
      <c r="AI504" s="457">
        <f>AH507-M507</f>
        <v>4.0249999995012331E-3</v>
      </c>
      <c r="AK504" s="990">
        <f t="shared" si="276"/>
        <v>22869</v>
      </c>
    </row>
    <row r="505" spans="1:41" ht="15" customHeight="1" x14ac:dyDescent="0.25">
      <c r="A505" s="443">
        <v>427</v>
      </c>
      <c r="B505" s="443" t="s">
        <v>2248</v>
      </c>
      <c r="C505" s="443" t="s">
        <v>3763</v>
      </c>
      <c r="D505" s="446">
        <v>23956</v>
      </c>
      <c r="E505" s="446">
        <v>41897</v>
      </c>
      <c r="F505" s="443">
        <f t="shared" si="267"/>
        <v>49</v>
      </c>
      <c r="G505" s="428" t="s">
        <v>2249</v>
      </c>
      <c r="H505" s="447" t="s">
        <v>1941</v>
      </c>
      <c r="I505" s="428" t="s">
        <v>2250</v>
      </c>
      <c r="J505" s="449">
        <f t="shared" si="277"/>
        <v>38115</v>
      </c>
      <c r="K505" s="449">
        <f t="shared" si="263"/>
        <v>2702.3534999999997</v>
      </c>
      <c r="L505" s="449">
        <v>34580</v>
      </c>
      <c r="M505" s="402">
        <v>380.32</v>
      </c>
      <c r="N505" s="450">
        <f t="shared" si="268"/>
        <v>1158.6959999999999</v>
      </c>
      <c r="O505" s="450">
        <f t="shared" si="269"/>
        <v>1093.9005</v>
      </c>
      <c r="P505" s="450"/>
      <c r="Q505" s="449"/>
      <c r="R505" s="451">
        <f t="shared" si="270"/>
        <v>2632.9164999999998</v>
      </c>
      <c r="S505" s="449">
        <f t="shared" si="271"/>
        <v>35482.083500000001</v>
      </c>
      <c r="T505" s="452">
        <v>100010330028774</v>
      </c>
      <c r="U505" s="523" t="s">
        <v>3289</v>
      </c>
      <c r="V505" s="720">
        <f t="shared" si="244"/>
        <v>35482.083500000001</v>
      </c>
      <c r="W505" s="463" t="s">
        <v>3994</v>
      </c>
      <c r="X505" s="455"/>
      <c r="Y505" s="428">
        <v>0</v>
      </c>
      <c r="Z505" s="456">
        <v>0</v>
      </c>
      <c r="AA505" s="402">
        <f t="shared" si="272"/>
        <v>2252.5964999999997</v>
      </c>
      <c r="AB505" s="402">
        <f t="shared" si="273"/>
        <v>35862.4035</v>
      </c>
      <c r="AC505" s="449">
        <v>33326.910000000003</v>
      </c>
      <c r="AD505" s="449">
        <f t="shared" si="275"/>
        <v>2535.4934999999969</v>
      </c>
      <c r="AE505" s="470">
        <v>0.15</v>
      </c>
      <c r="AF505" s="402">
        <f t="shared" si="264"/>
        <v>380.32402499999949</v>
      </c>
      <c r="AG505" s="449"/>
      <c r="AH505" s="402">
        <f t="shared" si="265"/>
        <v>380.32402499999949</v>
      </c>
      <c r="AI505" s="457">
        <f>AH508-M508</f>
        <v>4.0249999995012331E-3</v>
      </c>
      <c r="AK505" s="990">
        <f t="shared" si="276"/>
        <v>22869</v>
      </c>
    </row>
    <row r="506" spans="1:41" ht="15" customHeight="1" x14ac:dyDescent="0.25">
      <c r="A506" s="443">
        <v>428</v>
      </c>
      <c r="B506" s="443" t="s">
        <v>2251</v>
      </c>
      <c r="C506" s="443" t="s">
        <v>3763</v>
      </c>
      <c r="D506" s="446">
        <v>29879</v>
      </c>
      <c r="E506" s="446">
        <v>41897</v>
      </c>
      <c r="F506" s="443">
        <f t="shared" si="267"/>
        <v>32</v>
      </c>
      <c r="G506" s="428" t="s">
        <v>2252</v>
      </c>
      <c r="H506" s="447" t="s">
        <v>1941</v>
      </c>
      <c r="I506" s="428" t="s">
        <v>2250</v>
      </c>
      <c r="J506" s="449">
        <f t="shared" si="277"/>
        <v>38115</v>
      </c>
      <c r="K506" s="449">
        <f t="shared" si="263"/>
        <v>2702.3534999999997</v>
      </c>
      <c r="L506" s="449">
        <v>34580</v>
      </c>
      <c r="M506" s="402">
        <v>253.36</v>
      </c>
      <c r="N506" s="450">
        <f t="shared" si="268"/>
        <v>1158.6959999999999</v>
      </c>
      <c r="O506" s="450">
        <f t="shared" si="269"/>
        <v>1093.9005</v>
      </c>
      <c r="P506" s="450">
        <v>844.89</v>
      </c>
      <c r="Q506" s="449"/>
      <c r="R506" s="451">
        <f t="shared" si="270"/>
        <v>3350.8465000000001</v>
      </c>
      <c r="S506" s="449">
        <f t="shared" si="271"/>
        <v>34764.1535</v>
      </c>
      <c r="T506" s="452">
        <v>100010330028774</v>
      </c>
      <c r="U506" s="523" t="s">
        <v>3290</v>
      </c>
      <c r="V506" s="720">
        <f t="shared" si="244"/>
        <v>34764.1535</v>
      </c>
      <c r="W506" s="463" t="s">
        <v>3993</v>
      </c>
      <c r="X506" s="455"/>
      <c r="Y506" s="428">
        <v>0</v>
      </c>
      <c r="Z506" s="456">
        <v>0</v>
      </c>
      <c r="AA506" s="402">
        <f t="shared" si="272"/>
        <v>3097.4864999999995</v>
      </c>
      <c r="AB506" s="402">
        <f t="shared" si="273"/>
        <v>35017.513500000001</v>
      </c>
      <c r="AC506" s="449">
        <v>33326.910000000003</v>
      </c>
      <c r="AD506" s="449">
        <f t="shared" si="275"/>
        <v>1690.6034999999974</v>
      </c>
      <c r="AE506" s="470">
        <v>0.15</v>
      </c>
      <c r="AF506" s="402">
        <f t="shared" si="264"/>
        <v>253.59052499999962</v>
      </c>
      <c r="AG506" s="449"/>
      <c r="AH506" s="402">
        <f t="shared" si="265"/>
        <v>253.59052499999962</v>
      </c>
      <c r="AI506" s="457">
        <f>AH509-M509</f>
        <v>4.0249999995012331E-3</v>
      </c>
      <c r="AK506" s="990">
        <f t="shared" si="276"/>
        <v>22869</v>
      </c>
    </row>
    <row r="507" spans="1:41" ht="15" customHeight="1" x14ac:dyDescent="0.25">
      <c r="A507" s="443">
        <v>429</v>
      </c>
      <c r="B507" s="443" t="s">
        <v>2253</v>
      </c>
      <c r="C507" s="443" t="s">
        <v>3763</v>
      </c>
      <c r="D507" s="446">
        <v>28594</v>
      </c>
      <c r="E507" s="446">
        <v>41897</v>
      </c>
      <c r="F507" s="443">
        <f t="shared" si="267"/>
        <v>36</v>
      </c>
      <c r="G507" s="428" t="s">
        <v>2254</v>
      </c>
      <c r="H507" s="447" t="s">
        <v>1941</v>
      </c>
      <c r="I507" s="428" t="s">
        <v>2250</v>
      </c>
      <c r="J507" s="449">
        <f t="shared" si="277"/>
        <v>38115</v>
      </c>
      <c r="K507" s="449">
        <f t="shared" si="263"/>
        <v>2702.3534999999997</v>
      </c>
      <c r="L507" s="449">
        <v>34580</v>
      </c>
      <c r="M507" s="402">
        <v>380.32</v>
      </c>
      <c r="N507" s="450">
        <f t="shared" si="268"/>
        <v>1158.6959999999999</v>
      </c>
      <c r="O507" s="450">
        <f t="shared" si="269"/>
        <v>1093.9005</v>
      </c>
      <c r="P507" s="450"/>
      <c r="Q507" s="449"/>
      <c r="R507" s="451">
        <f t="shared" si="270"/>
        <v>2632.9164999999998</v>
      </c>
      <c r="S507" s="449">
        <f t="shared" si="271"/>
        <v>35482.083500000001</v>
      </c>
      <c r="T507" s="452">
        <v>100010330028774</v>
      </c>
      <c r="U507" s="523" t="s">
        <v>3291</v>
      </c>
      <c r="V507" s="720">
        <f t="shared" si="244"/>
        <v>35482.083500000001</v>
      </c>
      <c r="W507" s="463" t="s">
        <v>3992</v>
      </c>
      <c r="X507" s="455"/>
      <c r="Y507" s="428">
        <v>0</v>
      </c>
      <c r="Z507" s="456">
        <v>0</v>
      </c>
      <c r="AA507" s="402">
        <f t="shared" si="272"/>
        <v>2252.5964999999997</v>
      </c>
      <c r="AB507" s="402">
        <f t="shared" si="273"/>
        <v>35862.4035</v>
      </c>
      <c r="AC507" s="449">
        <v>33326.910000000003</v>
      </c>
      <c r="AD507" s="449">
        <f t="shared" si="275"/>
        <v>2535.4934999999969</v>
      </c>
      <c r="AE507" s="470">
        <v>0.15</v>
      </c>
      <c r="AF507" s="402">
        <f t="shared" si="264"/>
        <v>380.32402499999949</v>
      </c>
      <c r="AG507" s="449"/>
      <c r="AH507" s="402">
        <f t="shared" si="265"/>
        <v>380.32402499999949</v>
      </c>
      <c r="AI507" s="457">
        <f>AH513-M513</f>
        <v>0</v>
      </c>
      <c r="AK507" s="990">
        <f t="shared" si="276"/>
        <v>22869</v>
      </c>
    </row>
    <row r="508" spans="1:41" ht="15" customHeight="1" x14ac:dyDescent="0.25">
      <c r="A508" s="443">
        <v>430</v>
      </c>
      <c r="B508" s="443" t="s">
        <v>2255</v>
      </c>
      <c r="C508" s="443" t="s">
        <v>3763</v>
      </c>
      <c r="D508" s="446">
        <v>24593</v>
      </c>
      <c r="E508" s="446">
        <v>41897</v>
      </c>
      <c r="F508" s="443">
        <f t="shared" si="267"/>
        <v>47</v>
      </c>
      <c r="G508" s="428" t="s">
        <v>2256</v>
      </c>
      <c r="H508" s="447" t="s">
        <v>1941</v>
      </c>
      <c r="I508" s="428" t="s">
        <v>2238</v>
      </c>
      <c r="J508" s="449">
        <f t="shared" si="277"/>
        <v>38115</v>
      </c>
      <c r="K508" s="449">
        <f t="shared" si="263"/>
        <v>2702.3534999999997</v>
      </c>
      <c r="L508" s="449">
        <v>34580</v>
      </c>
      <c r="M508" s="402">
        <v>380.32</v>
      </c>
      <c r="N508" s="450">
        <f t="shared" si="268"/>
        <v>1158.6959999999999</v>
      </c>
      <c r="O508" s="450">
        <f t="shared" si="269"/>
        <v>1093.9005</v>
      </c>
      <c r="P508" s="450"/>
      <c r="Q508" s="449"/>
      <c r="R508" s="451">
        <f t="shared" si="270"/>
        <v>2632.9164999999998</v>
      </c>
      <c r="S508" s="449">
        <f t="shared" si="271"/>
        <v>35482.083500000001</v>
      </c>
      <c r="T508" s="452">
        <v>100010330028774</v>
      </c>
      <c r="U508" s="523" t="s">
        <v>3292</v>
      </c>
      <c r="V508" s="720">
        <f t="shared" si="244"/>
        <v>35482.083500000001</v>
      </c>
      <c r="W508" s="463" t="s">
        <v>3991</v>
      </c>
      <c r="X508" s="455"/>
      <c r="Y508" s="428">
        <v>0</v>
      </c>
      <c r="Z508" s="456">
        <v>0</v>
      </c>
      <c r="AA508" s="402">
        <f t="shared" si="272"/>
        <v>2252.5964999999997</v>
      </c>
      <c r="AB508" s="402">
        <f t="shared" si="273"/>
        <v>35862.4035</v>
      </c>
      <c r="AC508" s="449">
        <v>33326.910000000003</v>
      </c>
      <c r="AD508" s="449">
        <f t="shared" si="275"/>
        <v>2535.4934999999969</v>
      </c>
      <c r="AE508" s="470">
        <v>0.15</v>
      </c>
      <c r="AF508" s="402">
        <f t="shared" si="264"/>
        <v>380.32402499999949</v>
      </c>
      <c r="AG508" s="449"/>
      <c r="AH508" s="402">
        <f t="shared" si="265"/>
        <v>380.32402499999949</v>
      </c>
      <c r="AI508" s="457">
        <f>AH514-M514</f>
        <v>0</v>
      </c>
      <c r="AK508" s="990">
        <f t="shared" si="276"/>
        <v>22869</v>
      </c>
    </row>
    <row r="509" spans="1:41" ht="15" customHeight="1" x14ac:dyDescent="0.25">
      <c r="A509" s="443">
        <v>431</v>
      </c>
      <c r="B509" s="443" t="s">
        <v>2257</v>
      </c>
      <c r="C509" s="443" t="s">
        <v>3763</v>
      </c>
      <c r="D509" s="446">
        <v>23173</v>
      </c>
      <c r="E509" s="446">
        <v>41897</v>
      </c>
      <c r="F509" s="443">
        <f t="shared" si="267"/>
        <v>51</v>
      </c>
      <c r="G509" s="428" t="s">
        <v>2258</v>
      </c>
      <c r="H509" s="447" t="s">
        <v>1941</v>
      </c>
      <c r="I509" s="428" t="s">
        <v>2250</v>
      </c>
      <c r="J509" s="449">
        <f t="shared" si="277"/>
        <v>38115</v>
      </c>
      <c r="K509" s="449">
        <f t="shared" si="263"/>
        <v>2702.3534999999997</v>
      </c>
      <c r="L509" s="449">
        <v>34580</v>
      </c>
      <c r="M509" s="402">
        <v>380.32</v>
      </c>
      <c r="N509" s="450">
        <f t="shared" si="268"/>
        <v>1158.6959999999999</v>
      </c>
      <c r="O509" s="450">
        <f t="shared" si="269"/>
        <v>1093.9005</v>
      </c>
      <c r="P509" s="450"/>
      <c r="Q509" s="449"/>
      <c r="R509" s="451">
        <f t="shared" si="270"/>
        <v>2632.9164999999998</v>
      </c>
      <c r="S509" s="449">
        <f t="shared" si="271"/>
        <v>35482.083500000001</v>
      </c>
      <c r="T509" s="452">
        <v>100010330028774</v>
      </c>
      <c r="U509" s="628" t="s">
        <v>3293</v>
      </c>
      <c r="V509" s="720">
        <f t="shared" si="244"/>
        <v>35482.083500000001</v>
      </c>
      <c r="W509" s="463" t="s">
        <v>3990</v>
      </c>
      <c r="X509" s="455"/>
      <c r="Y509" s="428">
        <v>0</v>
      </c>
      <c r="Z509" s="456">
        <v>0</v>
      </c>
      <c r="AA509" s="402">
        <f t="shared" si="272"/>
        <v>2252.5964999999997</v>
      </c>
      <c r="AB509" s="402">
        <f t="shared" si="273"/>
        <v>35862.4035</v>
      </c>
      <c r="AC509" s="449">
        <v>33326.910000000003</v>
      </c>
      <c r="AD509" s="449">
        <f t="shared" si="275"/>
        <v>2535.4934999999969</v>
      </c>
      <c r="AE509" s="470">
        <v>0.15</v>
      </c>
      <c r="AF509" s="402">
        <f t="shared" si="264"/>
        <v>380.32402499999949</v>
      </c>
      <c r="AG509" s="449"/>
      <c r="AH509" s="402">
        <f t="shared" si="265"/>
        <v>380.32402499999949</v>
      </c>
      <c r="AI509" s="457">
        <f>AH515-M515</f>
        <v>0</v>
      </c>
      <c r="AK509" s="990">
        <f t="shared" si="276"/>
        <v>22869</v>
      </c>
    </row>
    <row r="510" spans="1:41" s="513" customFormat="1" ht="15" customHeight="1" x14ac:dyDescent="0.25">
      <c r="A510" s="443">
        <v>432</v>
      </c>
      <c r="B510" s="444" t="s">
        <v>2355</v>
      </c>
      <c r="C510" s="444" t="s">
        <v>3763</v>
      </c>
      <c r="D510" s="445">
        <v>24749</v>
      </c>
      <c r="E510" s="446">
        <v>41897</v>
      </c>
      <c r="F510" s="443">
        <f t="shared" si="267"/>
        <v>46</v>
      </c>
      <c r="G510" s="429" t="s">
        <v>2356</v>
      </c>
      <c r="H510" s="447" t="s">
        <v>1941</v>
      </c>
      <c r="I510" s="429" t="s">
        <v>3651</v>
      </c>
      <c r="J510" s="448">
        <v>38115</v>
      </c>
      <c r="K510" s="449">
        <f>J510/100*7.09</f>
        <v>2702.3534999999997</v>
      </c>
      <c r="L510" s="449">
        <v>34580</v>
      </c>
      <c r="M510" s="402">
        <v>380.32</v>
      </c>
      <c r="N510" s="450">
        <f t="shared" si="268"/>
        <v>1158.6959999999999</v>
      </c>
      <c r="O510" s="450">
        <f t="shared" si="269"/>
        <v>1093.9005</v>
      </c>
      <c r="P510" s="450"/>
      <c r="Q510" s="449"/>
      <c r="R510" s="451">
        <f t="shared" si="270"/>
        <v>2632.9164999999998</v>
      </c>
      <c r="S510" s="449">
        <f t="shared" si="271"/>
        <v>35482.083500000001</v>
      </c>
      <c r="T510" s="452">
        <v>100010330028774</v>
      </c>
      <c r="U510" s="453" t="s">
        <v>3338</v>
      </c>
      <c r="V510" s="720">
        <f t="shared" si="244"/>
        <v>35482.083500000001</v>
      </c>
      <c r="W510" s="454" t="s">
        <v>3989</v>
      </c>
      <c r="X510" s="455"/>
      <c r="Y510" s="428">
        <v>0</v>
      </c>
      <c r="Z510" s="456">
        <v>0</v>
      </c>
      <c r="AA510" s="402">
        <f t="shared" si="272"/>
        <v>2252.5964999999997</v>
      </c>
      <c r="AB510" s="402">
        <f t="shared" si="273"/>
        <v>35862.4035</v>
      </c>
      <c r="AC510" s="449">
        <v>33326.910000000003</v>
      </c>
      <c r="AD510" s="449">
        <f>AB510-AC510</f>
        <v>2535.4934999999969</v>
      </c>
      <c r="AE510" s="470">
        <v>0.15</v>
      </c>
      <c r="AF510" s="402">
        <f>AD510*15%</f>
        <v>380.32402499999949</v>
      </c>
      <c r="AG510" s="449"/>
      <c r="AH510" s="402">
        <f>AF510+AG510</f>
        <v>380.32402499999949</v>
      </c>
      <c r="AI510" s="402"/>
      <c r="AK510" s="990">
        <f t="shared" si="276"/>
        <v>22869</v>
      </c>
      <c r="AL510" s="542"/>
      <c r="AM510" s="542"/>
      <c r="AN510" s="542"/>
      <c r="AO510" s="542"/>
    </row>
    <row r="511" spans="1:41" ht="15" customHeight="1" x14ac:dyDescent="0.25">
      <c r="A511" s="443">
        <v>433</v>
      </c>
      <c r="B511" s="444" t="s">
        <v>2274</v>
      </c>
      <c r="C511" s="444" t="s">
        <v>3763</v>
      </c>
      <c r="D511" s="445">
        <v>24703</v>
      </c>
      <c r="E511" s="446">
        <v>41897</v>
      </c>
      <c r="F511" s="443">
        <f>DATEDIF(D511,E511,"Y")</f>
        <v>47</v>
      </c>
      <c r="G511" s="429" t="s">
        <v>2275</v>
      </c>
      <c r="H511" s="447" t="s">
        <v>1941</v>
      </c>
      <c r="I511" s="429" t="s">
        <v>3728</v>
      </c>
      <c r="J511" s="448">
        <v>38115</v>
      </c>
      <c r="K511" s="449">
        <f>J511/100*7.09</f>
        <v>2702.3534999999997</v>
      </c>
      <c r="L511" s="449">
        <v>34580</v>
      </c>
      <c r="M511" s="402">
        <v>380.32</v>
      </c>
      <c r="N511" s="450">
        <f t="shared" si="268"/>
        <v>1158.6959999999999</v>
      </c>
      <c r="O511" s="450">
        <f t="shared" si="269"/>
        <v>1093.9005</v>
      </c>
      <c r="P511" s="450"/>
      <c r="Q511" s="449"/>
      <c r="R511" s="451">
        <f t="shared" si="270"/>
        <v>2632.9164999999998</v>
      </c>
      <c r="S511" s="449">
        <f t="shared" si="271"/>
        <v>35482.083500000001</v>
      </c>
      <c r="T511" s="452">
        <v>100010330028774</v>
      </c>
      <c r="U511" s="501" t="s">
        <v>3301</v>
      </c>
      <c r="V511" s="720">
        <f>+S511</f>
        <v>35482.083500000001</v>
      </c>
      <c r="W511" s="454" t="s">
        <v>3981</v>
      </c>
      <c r="X511" s="455"/>
      <c r="Y511" s="428">
        <v>0</v>
      </c>
      <c r="Z511" s="456">
        <v>0</v>
      </c>
      <c r="AA511" s="402">
        <f t="shared" si="272"/>
        <v>2252.5964999999997</v>
      </c>
      <c r="AB511" s="402">
        <f t="shared" si="273"/>
        <v>35862.4035</v>
      </c>
      <c r="AC511" s="449">
        <v>33326.910000000003</v>
      </c>
      <c r="AD511" s="449">
        <f>AB511-AC511</f>
        <v>2535.4934999999969</v>
      </c>
      <c r="AE511" s="470">
        <v>0.15</v>
      </c>
      <c r="AF511" s="402">
        <f>AD511*15%</f>
        <v>380.32402499999949</v>
      </c>
      <c r="AG511" s="449"/>
      <c r="AH511" s="402">
        <f>AF511+AG511</f>
        <v>380.32402499999949</v>
      </c>
      <c r="AI511" s="457">
        <f>AH522-M522</f>
        <v>0</v>
      </c>
      <c r="AK511" s="990">
        <f t="shared" si="276"/>
        <v>22869</v>
      </c>
    </row>
    <row r="512" spans="1:41" ht="15" customHeight="1" x14ac:dyDescent="0.25">
      <c r="A512" s="443">
        <v>434</v>
      </c>
      <c r="B512" s="444" t="s">
        <v>2259</v>
      </c>
      <c r="C512" s="444" t="s">
        <v>3763</v>
      </c>
      <c r="D512" s="445">
        <v>30022</v>
      </c>
      <c r="E512" s="446">
        <v>41897</v>
      </c>
      <c r="F512" s="443">
        <f t="shared" si="267"/>
        <v>32</v>
      </c>
      <c r="G512" s="429" t="s">
        <v>2260</v>
      </c>
      <c r="H512" s="447" t="s">
        <v>1941</v>
      </c>
      <c r="I512" s="429" t="s">
        <v>2261</v>
      </c>
      <c r="J512" s="448">
        <v>31762.5</v>
      </c>
      <c r="K512" s="449">
        <f t="shared" si="263"/>
        <v>2251.9612499999998</v>
      </c>
      <c r="L512" s="449">
        <f t="shared" si="274"/>
        <v>31762.5</v>
      </c>
      <c r="M512" s="402"/>
      <c r="N512" s="450">
        <f t="shared" si="268"/>
        <v>965.58</v>
      </c>
      <c r="O512" s="450">
        <f t="shared" si="269"/>
        <v>911.58375000000001</v>
      </c>
      <c r="P512" s="450"/>
      <c r="Q512" s="449"/>
      <c r="R512" s="451">
        <f t="shared" si="270"/>
        <v>1877.1637500000002</v>
      </c>
      <c r="S512" s="449">
        <f t="shared" si="271"/>
        <v>29885.33625</v>
      </c>
      <c r="T512" s="452">
        <v>100010330028774</v>
      </c>
      <c r="U512" s="490" t="s">
        <v>3294</v>
      </c>
      <c r="V512" s="720">
        <f t="shared" si="244"/>
        <v>29885.33625</v>
      </c>
      <c r="W512" s="454" t="s">
        <v>3988</v>
      </c>
      <c r="X512" s="455"/>
      <c r="Y512" s="428">
        <v>0</v>
      </c>
      <c r="Z512" s="456">
        <v>0</v>
      </c>
      <c r="AA512" s="402">
        <f t="shared" si="272"/>
        <v>1877.1637500000002</v>
      </c>
      <c r="AB512" s="402">
        <f t="shared" si="273"/>
        <v>29885.33625</v>
      </c>
      <c r="AC512" s="449">
        <v>33326.910000000003</v>
      </c>
      <c r="AD512" s="449"/>
      <c r="AE512" s="470"/>
      <c r="AF512" s="402">
        <f t="shared" ref="AF512:AF557" si="278">AD512*15%</f>
        <v>0</v>
      </c>
      <c r="AG512" s="449"/>
      <c r="AH512" s="402">
        <f t="shared" ref="AH512:AH565" si="279">AF512+AG512</f>
        <v>0</v>
      </c>
      <c r="AI512" s="457" t="e">
        <f>#REF!-#REF!</f>
        <v>#REF!</v>
      </c>
      <c r="AK512" s="990">
        <f t="shared" si="276"/>
        <v>19057.5</v>
      </c>
    </row>
    <row r="513" spans="1:37" ht="15" customHeight="1" x14ac:dyDescent="0.25">
      <c r="A513" s="443">
        <v>435</v>
      </c>
      <c r="B513" s="444" t="s">
        <v>2262</v>
      </c>
      <c r="C513" s="444" t="s">
        <v>3763</v>
      </c>
      <c r="D513" s="445">
        <v>27027</v>
      </c>
      <c r="E513" s="446">
        <v>41897</v>
      </c>
      <c r="F513" s="443">
        <f t="shared" si="267"/>
        <v>40</v>
      </c>
      <c r="G513" s="429" t="s">
        <v>2263</v>
      </c>
      <c r="H513" s="447" t="s">
        <v>1941</v>
      </c>
      <c r="I513" s="429" t="s">
        <v>2261</v>
      </c>
      <c r="J513" s="448">
        <f t="shared" ref="J513:J566" si="280">28875*1.1</f>
        <v>31762.500000000004</v>
      </c>
      <c r="K513" s="449">
        <f t="shared" si="263"/>
        <v>2251.9612500000003</v>
      </c>
      <c r="L513" s="449">
        <f t="shared" si="274"/>
        <v>31762.500000000004</v>
      </c>
      <c r="M513" s="402"/>
      <c r="N513" s="450">
        <f t="shared" si="268"/>
        <v>965.58000000000015</v>
      </c>
      <c r="O513" s="450">
        <f t="shared" si="269"/>
        <v>911.58375000000024</v>
      </c>
      <c r="P513" s="450"/>
      <c r="Q513" s="449"/>
      <c r="R513" s="451">
        <f t="shared" si="270"/>
        <v>1877.1637500000004</v>
      </c>
      <c r="S513" s="449">
        <f t="shared" si="271"/>
        <v>29885.336250000004</v>
      </c>
      <c r="T513" s="452">
        <v>100010330028774</v>
      </c>
      <c r="U513" s="490" t="s">
        <v>3295</v>
      </c>
      <c r="V513" s="720">
        <f t="shared" si="244"/>
        <v>29885.336250000004</v>
      </c>
      <c r="W513" s="454" t="s">
        <v>3987</v>
      </c>
      <c r="X513" s="455"/>
      <c r="Y513" s="428">
        <v>0</v>
      </c>
      <c r="Z513" s="456">
        <v>0</v>
      </c>
      <c r="AA513" s="402">
        <f t="shared" si="272"/>
        <v>1877.1637500000004</v>
      </c>
      <c r="AB513" s="402">
        <f t="shared" si="273"/>
        <v>29885.336250000004</v>
      </c>
      <c r="AC513" s="449">
        <v>33326.910000000003</v>
      </c>
      <c r="AD513" s="449"/>
      <c r="AE513" s="470"/>
      <c r="AF513" s="402">
        <f t="shared" si="278"/>
        <v>0</v>
      </c>
      <c r="AG513" s="449"/>
      <c r="AH513" s="402">
        <f t="shared" si="279"/>
        <v>0</v>
      </c>
      <c r="AI513" s="457">
        <f t="shared" ref="AI513:AI518" si="281">AH516-M516</f>
        <v>0</v>
      </c>
      <c r="AK513" s="990">
        <f t="shared" si="276"/>
        <v>19057.5</v>
      </c>
    </row>
    <row r="514" spans="1:37" ht="15" customHeight="1" x14ac:dyDescent="0.25">
      <c r="A514" s="443">
        <v>436</v>
      </c>
      <c r="B514" s="444" t="s">
        <v>2264</v>
      </c>
      <c r="C514" s="444" t="s">
        <v>3763</v>
      </c>
      <c r="D514" s="445">
        <v>30187</v>
      </c>
      <c r="E514" s="446">
        <v>41897</v>
      </c>
      <c r="F514" s="443">
        <f t="shared" si="267"/>
        <v>32</v>
      </c>
      <c r="G514" s="429" t="s">
        <v>2265</v>
      </c>
      <c r="H514" s="447" t="s">
        <v>1941</v>
      </c>
      <c r="I514" s="429" t="s">
        <v>2261</v>
      </c>
      <c r="J514" s="448">
        <f t="shared" si="280"/>
        <v>31762.500000000004</v>
      </c>
      <c r="K514" s="449">
        <f t="shared" si="263"/>
        <v>2251.9612500000003</v>
      </c>
      <c r="L514" s="449">
        <f t="shared" si="274"/>
        <v>31762.500000000004</v>
      </c>
      <c r="M514" s="402"/>
      <c r="N514" s="450">
        <f t="shared" si="268"/>
        <v>965.58000000000015</v>
      </c>
      <c r="O514" s="450">
        <f t="shared" si="269"/>
        <v>911.58375000000024</v>
      </c>
      <c r="P514" s="450"/>
      <c r="Q514" s="449"/>
      <c r="R514" s="451">
        <f t="shared" si="270"/>
        <v>1877.1637500000004</v>
      </c>
      <c r="S514" s="449">
        <f t="shared" si="271"/>
        <v>29885.336250000004</v>
      </c>
      <c r="T514" s="452">
        <v>100010330028774</v>
      </c>
      <c r="U514" s="490" t="s">
        <v>3296</v>
      </c>
      <c r="V514" s="720">
        <f t="shared" si="244"/>
        <v>29885.336250000004</v>
      </c>
      <c r="W514" s="454" t="s">
        <v>3986</v>
      </c>
      <c r="X514" s="455"/>
      <c r="Y514" s="428">
        <v>0</v>
      </c>
      <c r="Z514" s="456">
        <v>0</v>
      </c>
      <c r="AA514" s="402">
        <f t="shared" si="272"/>
        <v>1877.1637500000004</v>
      </c>
      <c r="AB514" s="402">
        <f t="shared" si="273"/>
        <v>29885.336250000004</v>
      </c>
      <c r="AC514" s="449">
        <v>33326.910000000003</v>
      </c>
      <c r="AD514" s="449"/>
      <c r="AE514" s="470"/>
      <c r="AF514" s="402">
        <f t="shared" si="278"/>
        <v>0</v>
      </c>
      <c r="AG514" s="449"/>
      <c r="AH514" s="402">
        <f t="shared" si="279"/>
        <v>0</v>
      </c>
      <c r="AI514" s="457">
        <f t="shared" si="281"/>
        <v>0</v>
      </c>
      <c r="AK514" s="990">
        <f t="shared" si="276"/>
        <v>19057.5</v>
      </c>
    </row>
    <row r="515" spans="1:37" ht="15" customHeight="1" x14ac:dyDescent="0.25">
      <c r="A515" s="443">
        <v>437</v>
      </c>
      <c r="B515" s="444" t="s">
        <v>2266</v>
      </c>
      <c r="C515" s="444" t="s">
        <v>3763</v>
      </c>
      <c r="D515" s="445">
        <v>26763</v>
      </c>
      <c r="E515" s="446">
        <v>41897</v>
      </c>
      <c r="F515" s="443">
        <f t="shared" si="267"/>
        <v>41</v>
      </c>
      <c r="G515" s="429" t="s">
        <v>2267</v>
      </c>
      <c r="H515" s="447" t="s">
        <v>1941</v>
      </c>
      <c r="I515" s="429" t="s">
        <v>2261</v>
      </c>
      <c r="J515" s="448">
        <f t="shared" si="280"/>
        <v>31762.500000000004</v>
      </c>
      <c r="K515" s="449">
        <f t="shared" si="263"/>
        <v>2251.9612500000003</v>
      </c>
      <c r="L515" s="449">
        <f t="shared" si="274"/>
        <v>31762.500000000004</v>
      </c>
      <c r="M515" s="402"/>
      <c r="N515" s="450">
        <f t="shared" si="268"/>
        <v>965.58000000000015</v>
      </c>
      <c r="O515" s="450">
        <f t="shared" si="269"/>
        <v>911.58375000000024</v>
      </c>
      <c r="P515" s="450"/>
      <c r="Q515" s="449"/>
      <c r="R515" s="451">
        <f t="shared" si="270"/>
        <v>1877.1637500000004</v>
      </c>
      <c r="S515" s="449">
        <f t="shared" si="271"/>
        <v>29885.336250000004</v>
      </c>
      <c r="T515" s="452">
        <v>100010330028774</v>
      </c>
      <c r="U515" s="490" t="s">
        <v>3297</v>
      </c>
      <c r="V515" s="720">
        <f t="shared" si="244"/>
        <v>29885.336250000004</v>
      </c>
      <c r="W515" s="454" t="s">
        <v>3985</v>
      </c>
      <c r="X515" s="455"/>
      <c r="Y515" s="428">
        <v>0</v>
      </c>
      <c r="Z515" s="456">
        <v>0</v>
      </c>
      <c r="AA515" s="402">
        <f t="shared" si="272"/>
        <v>1877.1637500000004</v>
      </c>
      <c r="AB515" s="402">
        <f t="shared" si="273"/>
        <v>29885.336250000004</v>
      </c>
      <c r="AC515" s="449">
        <v>33326.910000000003</v>
      </c>
      <c r="AD515" s="449"/>
      <c r="AE515" s="470"/>
      <c r="AF515" s="402">
        <f t="shared" si="278"/>
        <v>0</v>
      </c>
      <c r="AG515" s="449"/>
      <c r="AH515" s="402">
        <f t="shared" si="279"/>
        <v>0</v>
      </c>
      <c r="AI515" s="457">
        <f t="shared" si="281"/>
        <v>0</v>
      </c>
      <c r="AK515" s="990">
        <f t="shared" si="276"/>
        <v>19057.5</v>
      </c>
    </row>
    <row r="516" spans="1:37" ht="15" customHeight="1" x14ac:dyDescent="0.25">
      <c r="A516" s="443">
        <v>438</v>
      </c>
      <c r="B516" s="444" t="s">
        <v>2268</v>
      </c>
      <c r="C516" s="444" t="s">
        <v>3763</v>
      </c>
      <c r="D516" s="445">
        <v>29149</v>
      </c>
      <c r="E516" s="446">
        <v>41897</v>
      </c>
      <c r="F516" s="443">
        <f t="shared" si="267"/>
        <v>34</v>
      </c>
      <c r="G516" s="429" t="s">
        <v>2269</v>
      </c>
      <c r="H516" s="447" t="s">
        <v>1941</v>
      </c>
      <c r="I516" s="429" t="s">
        <v>2270</v>
      </c>
      <c r="J516" s="448">
        <f t="shared" si="280"/>
        <v>31762.500000000004</v>
      </c>
      <c r="K516" s="449">
        <f t="shared" si="263"/>
        <v>2251.9612500000003</v>
      </c>
      <c r="L516" s="449">
        <f t="shared" si="274"/>
        <v>31762.500000000004</v>
      </c>
      <c r="M516" s="402"/>
      <c r="N516" s="450">
        <f t="shared" si="268"/>
        <v>965.58000000000015</v>
      </c>
      <c r="O516" s="450">
        <f t="shared" si="269"/>
        <v>911.58375000000024</v>
      </c>
      <c r="P516" s="450"/>
      <c r="Q516" s="449"/>
      <c r="R516" s="451">
        <f t="shared" si="270"/>
        <v>1877.1637500000004</v>
      </c>
      <c r="S516" s="449">
        <f t="shared" si="271"/>
        <v>29885.336250000004</v>
      </c>
      <c r="T516" s="452">
        <v>100010330028774</v>
      </c>
      <c r="U516" s="490" t="s">
        <v>3298</v>
      </c>
      <c r="V516" s="720">
        <f t="shared" si="244"/>
        <v>29885.336250000004</v>
      </c>
      <c r="W516" s="454" t="s">
        <v>3984</v>
      </c>
      <c r="X516" s="455"/>
      <c r="Y516" s="428">
        <v>0</v>
      </c>
      <c r="Z516" s="456">
        <v>0</v>
      </c>
      <c r="AA516" s="402">
        <f t="shared" si="272"/>
        <v>1877.1637500000004</v>
      </c>
      <c r="AB516" s="402">
        <f t="shared" si="273"/>
        <v>29885.336250000004</v>
      </c>
      <c r="AC516" s="449">
        <v>33326.910000000003</v>
      </c>
      <c r="AD516" s="449"/>
      <c r="AE516" s="470"/>
      <c r="AF516" s="402">
        <f t="shared" si="278"/>
        <v>0</v>
      </c>
      <c r="AG516" s="449"/>
      <c r="AH516" s="402">
        <f t="shared" si="279"/>
        <v>0</v>
      </c>
      <c r="AI516" s="457">
        <f t="shared" si="281"/>
        <v>0</v>
      </c>
      <c r="AK516" s="990">
        <f t="shared" si="276"/>
        <v>19057.5</v>
      </c>
    </row>
    <row r="517" spans="1:37" ht="15" customHeight="1" x14ac:dyDescent="0.25">
      <c r="A517" s="443">
        <v>439</v>
      </c>
      <c r="B517" s="444" t="s">
        <v>2271</v>
      </c>
      <c r="C517" s="444" t="s">
        <v>3763</v>
      </c>
      <c r="D517" s="445">
        <v>23519</v>
      </c>
      <c r="E517" s="446">
        <v>41897</v>
      </c>
      <c r="F517" s="443">
        <f t="shared" si="267"/>
        <v>50</v>
      </c>
      <c r="G517" s="429" t="s">
        <v>4671</v>
      </c>
      <c r="H517" s="447" t="s">
        <v>1941</v>
      </c>
      <c r="I517" s="429" t="s">
        <v>2270</v>
      </c>
      <c r="J517" s="448">
        <f t="shared" si="280"/>
        <v>31762.500000000004</v>
      </c>
      <c r="K517" s="449">
        <f t="shared" si="263"/>
        <v>2251.9612500000003</v>
      </c>
      <c r="L517" s="449">
        <f t="shared" si="274"/>
        <v>31762.500000000004</v>
      </c>
      <c r="M517" s="402"/>
      <c r="N517" s="450">
        <f t="shared" si="268"/>
        <v>965.58000000000015</v>
      </c>
      <c r="O517" s="450">
        <f t="shared" si="269"/>
        <v>911.58375000000024</v>
      </c>
      <c r="P517" s="450"/>
      <c r="Q517" s="449"/>
      <c r="R517" s="451">
        <f t="shared" si="270"/>
        <v>1877.1637500000004</v>
      </c>
      <c r="S517" s="449">
        <f t="shared" si="271"/>
        <v>29885.336250000004</v>
      </c>
      <c r="T517" s="452">
        <v>100010330028774</v>
      </c>
      <c r="U517" s="490" t="s">
        <v>3299</v>
      </c>
      <c r="V517" s="720">
        <f t="shared" si="244"/>
        <v>29885.336250000004</v>
      </c>
      <c r="W517" s="454" t="s">
        <v>3983</v>
      </c>
      <c r="X517" s="455"/>
      <c r="Y517" s="428">
        <v>0</v>
      </c>
      <c r="Z517" s="456">
        <v>0</v>
      </c>
      <c r="AA517" s="402">
        <f t="shared" si="272"/>
        <v>1877.1637500000004</v>
      </c>
      <c r="AB517" s="402">
        <f t="shared" si="273"/>
        <v>29885.336250000004</v>
      </c>
      <c r="AC517" s="449">
        <v>33326.910000000003</v>
      </c>
      <c r="AD517" s="449"/>
      <c r="AE517" s="470"/>
      <c r="AF517" s="402">
        <f t="shared" si="278"/>
        <v>0</v>
      </c>
      <c r="AG517" s="449"/>
      <c r="AH517" s="402">
        <f t="shared" si="279"/>
        <v>0</v>
      </c>
      <c r="AI517" s="457">
        <f t="shared" si="281"/>
        <v>0</v>
      </c>
      <c r="AK517" s="990">
        <f t="shared" si="276"/>
        <v>19057.5</v>
      </c>
    </row>
    <row r="518" spans="1:37" ht="15" customHeight="1" x14ac:dyDescent="0.25">
      <c r="A518" s="443">
        <v>440</v>
      </c>
      <c r="B518" s="444" t="s">
        <v>2272</v>
      </c>
      <c r="C518" s="444" t="s">
        <v>3763</v>
      </c>
      <c r="D518" s="445">
        <v>26764</v>
      </c>
      <c r="E518" s="446">
        <v>41897</v>
      </c>
      <c r="F518" s="443">
        <f t="shared" si="267"/>
        <v>41</v>
      </c>
      <c r="G518" s="429" t="s">
        <v>2273</v>
      </c>
      <c r="H518" s="447" t="s">
        <v>1941</v>
      </c>
      <c r="I518" s="429" t="s">
        <v>2270</v>
      </c>
      <c r="J518" s="448">
        <f t="shared" si="280"/>
        <v>31762.500000000004</v>
      </c>
      <c r="K518" s="449">
        <f t="shared" si="263"/>
        <v>2251.9612500000003</v>
      </c>
      <c r="L518" s="449">
        <f t="shared" si="274"/>
        <v>31762.500000000004</v>
      </c>
      <c r="M518" s="402"/>
      <c r="N518" s="450">
        <f t="shared" si="268"/>
        <v>965.58000000000015</v>
      </c>
      <c r="O518" s="450">
        <f t="shared" si="269"/>
        <v>911.58375000000024</v>
      </c>
      <c r="P518" s="450"/>
      <c r="Q518" s="449"/>
      <c r="R518" s="451">
        <f t="shared" si="270"/>
        <v>1877.1637500000004</v>
      </c>
      <c r="S518" s="449">
        <f t="shared" si="271"/>
        <v>29885.336250000004</v>
      </c>
      <c r="T518" s="452">
        <v>100010330028774</v>
      </c>
      <c r="U518" s="649" t="s">
        <v>3300</v>
      </c>
      <c r="V518" s="720">
        <f t="shared" si="244"/>
        <v>29885.336250000004</v>
      </c>
      <c r="W518" s="454" t="s">
        <v>3982</v>
      </c>
      <c r="X518" s="455"/>
      <c r="Y518" s="428">
        <v>0</v>
      </c>
      <c r="Z518" s="456">
        <v>0</v>
      </c>
      <c r="AA518" s="402">
        <f t="shared" si="272"/>
        <v>1877.1637500000004</v>
      </c>
      <c r="AB518" s="402">
        <f t="shared" si="273"/>
        <v>29885.336250000004</v>
      </c>
      <c r="AC518" s="449">
        <v>33326.910000000003</v>
      </c>
      <c r="AD518" s="449"/>
      <c r="AE518" s="470"/>
      <c r="AF518" s="402">
        <f t="shared" si="278"/>
        <v>0</v>
      </c>
      <c r="AG518" s="449"/>
      <c r="AH518" s="402">
        <f t="shared" si="279"/>
        <v>0</v>
      </c>
      <c r="AI518" s="457">
        <f t="shared" si="281"/>
        <v>0</v>
      </c>
      <c r="AK518" s="990">
        <f t="shared" si="276"/>
        <v>19057.5</v>
      </c>
    </row>
    <row r="519" spans="1:37" ht="15" customHeight="1" x14ac:dyDescent="0.25">
      <c r="A519" s="443">
        <v>441</v>
      </c>
      <c r="B519" s="444" t="s">
        <v>2276</v>
      </c>
      <c r="C519" s="444" t="s">
        <v>3763</v>
      </c>
      <c r="D519" s="445">
        <v>28470</v>
      </c>
      <c r="E519" s="446">
        <v>41897</v>
      </c>
      <c r="F519" s="443">
        <f t="shared" si="267"/>
        <v>36</v>
      </c>
      <c r="G519" s="429" t="s">
        <v>2277</v>
      </c>
      <c r="H519" s="447" t="s">
        <v>1941</v>
      </c>
      <c r="I519" s="429" t="s">
        <v>2270</v>
      </c>
      <c r="J519" s="448">
        <v>38115</v>
      </c>
      <c r="K519" s="449">
        <f t="shared" si="263"/>
        <v>2702.3534999999997</v>
      </c>
      <c r="L519" s="449">
        <f t="shared" si="274"/>
        <v>38115</v>
      </c>
      <c r="M519" s="402"/>
      <c r="N519" s="450">
        <f t="shared" si="268"/>
        <v>1158.6959999999999</v>
      </c>
      <c r="O519" s="450">
        <f t="shared" si="269"/>
        <v>1093.9005</v>
      </c>
      <c r="P519" s="450"/>
      <c r="Q519" s="449"/>
      <c r="R519" s="451">
        <f t="shared" si="270"/>
        <v>2252.5964999999997</v>
      </c>
      <c r="S519" s="449">
        <f t="shared" si="271"/>
        <v>35862.4035</v>
      </c>
      <c r="T519" s="452">
        <v>100010330028774</v>
      </c>
      <c r="U519" s="478" t="s">
        <v>3302</v>
      </c>
      <c r="V519" s="720">
        <f t="shared" si="244"/>
        <v>35862.4035</v>
      </c>
      <c r="W519" s="454" t="s">
        <v>3980</v>
      </c>
      <c r="X519" s="455"/>
      <c r="Y519" s="428">
        <v>0</v>
      </c>
      <c r="Z519" s="456">
        <v>0</v>
      </c>
      <c r="AA519" s="402">
        <f t="shared" si="272"/>
        <v>2252.5964999999997</v>
      </c>
      <c r="AB519" s="402">
        <f t="shared" si="273"/>
        <v>35862.4035</v>
      </c>
      <c r="AC519" s="449">
        <v>33326.910000000003</v>
      </c>
      <c r="AD519" s="449"/>
      <c r="AE519" s="470"/>
      <c r="AF519" s="402">
        <f t="shared" si="278"/>
        <v>0</v>
      </c>
      <c r="AG519" s="449"/>
      <c r="AH519" s="402">
        <f t="shared" si="279"/>
        <v>0</v>
      </c>
      <c r="AI519" s="457">
        <f>AH523-M523</f>
        <v>0</v>
      </c>
      <c r="AK519" s="990">
        <f t="shared" si="276"/>
        <v>22869</v>
      </c>
    </row>
    <row r="520" spans="1:37" ht="15" customHeight="1" x14ac:dyDescent="0.25">
      <c r="A520" s="443">
        <v>442</v>
      </c>
      <c r="B520" s="444" t="s">
        <v>2278</v>
      </c>
      <c r="C520" s="444" t="s">
        <v>3763</v>
      </c>
      <c r="D520" s="445">
        <v>27178</v>
      </c>
      <c r="E520" s="446">
        <v>41897</v>
      </c>
      <c r="F520" s="443">
        <f t="shared" si="267"/>
        <v>40</v>
      </c>
      <c r="G520" s="429" t="s">
        <v>2279</v>
      </c>
      <c r="H520" s="447" t="s">
        <v>1941</v>
      </c>
      <c r="I520" s="429" t="s">
        <v>2270</v>
      </c>
      <c r="J520" s="448">
        <f t="shared" si="280"/>
        <v>31762.500000000004</v>
      </c>
      <c r="K520" s="449">
        <f t="shared" si="263"/>
        <v>2251.9612500000003</v>
      </c>
      <c r="L520" s="449">
        <f t="shared" si="274"/>
        <v>31762.500000000004</v>
      </c>
      <c r="M520" s="402"/>
      <c r="N520" s="450">
        <f t="shared" si="268"/>
        <v>965.58000000000015</v>
      </c>
      <c r="O520" s="450">
        <f t="shared" si="269"/>
        <v>911.58375000000024</v>
      </c>
      <c r="P520" s="450"/>
      <c r="Q520" s="449"/>
      <c r="R520" s="451">
        <f t="shared" si="270"/>
        <v>1877.1637500000004</v>
      </c>
      <c r="S520" s="449">
        <f t="shared" si="271"/>
        <v>29885.336250000004</v>
      </c>
      <c r="T520" s="452">
        <v>100010330028774</v>
      </c>
      <c r="U520" s="490" t="s">
        <v>3303</v>
      </c>
      <c r="V520" s="720">
        <f t="shared" si="244"/>
        <v>29885.336250000004</v>
      </c>
      <c r="W520" s="454" t="s">
        <v>3979</v>
      </c>
      <c r="X520" s="455"/>
      <c r="Y520" s="428">
        <v>0</v>
      </c>
      <c r="Z520" s="456">
        <v>0</v>
      </c>
      <c r="AA520" s="402">
        <f t="shared" si="272"/>
        <v>1877.1637500000004</v>
      </c>
      <c r="AB520" s="402">
        <f t="shared" si="273"/>
        <v>29885.336250000004</v>
      </c>
      <c r="AC520" s="449">
        <v>33326.910000000003</v>
      </c>
      <c r="AD520" s="449"/>
      <c r="AE520" s="470"/>
      <c r="AF520" s="402">
        <f t="shared" si="278"/>
        <v>0</v>
      </c>
      <c r="AG520" s="449"/>
      <c r="AH520" s="402">
        <f t="shared" si="279"/>
        <v>0</v>
      </c>
      <c r="AI520" s="457" t="e">
        <f>#REF!-#REF!</f>
        <v>#REF!</v>
      </c>
      <c r="AK520" s="990">
        <f t="shared" si="276"/>
        <v>19057.5</v>
      </c>
    </row>
    <row r="521" spans="1:37" ht="15" customHeight="1" x14ac:dyDescent="0.25">
      <c r="A521" s="443">
        <v>443</v>
      </c>
      <c r="B521" s="444" t="s">
        <v>2280</v>
      </c>
      <c r="C521" s="444" t="s">
        <v>3763</v>
      </c>
      <c r="D521" s="445">
        <v>25367</v>
      </c>
      <c r="E521" s="446">
        <v>41897</v>
      </c>
      <c r="F521" s="443">
        <f t="shared" si="267"/>
        <v>45</v>
      </c>
      <c r="G521" s="429" t="s">
        <v>2281</v>
      </c>
      <c r="H521" s="447" t="s">
        <v>1941</v>
      </c>
      <c r="I521" s="429" t="s">
        <v>2270</v>
      </c>
      <c r="J521" s="448">
        <f t="shared" si="280"/>
        <v>31762.500000000004</v>
      </c>
      <c r="K521" s="449">
        <f t="shared" si="263"/>
        <v>2251.9612500000003</v>
      </c>
      <c r="L521" s="449">
        <f t="shared" si="274"/>
        <v>31762.500000000004</v>
      </c>
      <c r="M521" s="402"/>
      <c r="N521" s="450">
        <f t="shared" si="268"/>
        <v>965.58000000000015</v>
      </c>
      <c r="O521" s="450">
        <f t="shared" si="269"/>
        <v>911.58375000000024</v>
      </c>
      <c r="P521" s="450"/>
      <c r="Q521" s="449"/>
      <c r="R521" s="451">
        <f t="shared" si="270"/>
        <v>1877.1637500000004</v>
      </c>
      <c r="S521" s="449">
        <f t="shared" si="271"/>
        <v>29885.336250000004</v>
      </c>
      <c r="T521" s="452">
        <v>100010330028774</v>
      </c>
      <c r="U521" s="490" t="s">
        <v>3304</v>
      </c>
      <c r="V521" s="720">
        <f t="shared" si="244"/>
        <v>29885.336250000004</v>
      </c>
      <c r="W521" s="454" t="s">
        <v>3978</v>
      </c>
      <c r="X521" s="455"/>
      <c r="Y521" s="428">
        <v>0</v>
      </c>
      <c r="Z521" s="456">
        <v>0</v>
      </c>
      <c r="AA521" s="402">
        <f t="shared" si="272"/>
        <v>1877.1637500000004</v>
      </c>
      <c r="AB521" s="402">
        <f t="shared" si="273"/>
        <v>29885.336250000004</v>
      </c>
      <c r="AC521" s="449">
        <v>33326.910000000003</v>
      </c>
      <c r="AD521" s="449"/>
      <c r="AE521" s="470"/>
      <c r="AF521" s="402">
        <f t="shared" si="278"/>
        <v>0</v>
      </c>
      <c r="AG521" s="449"/>
      <c r="AH521" s="402">
        <f t="shared" si="279"/>
        <v>0</v>
      </c>
      <c r="AI521" s="457">
        <f>AH524-M524</f>
        <v>0</v>
      </c>
      <c r="AK521" s="990">
        <f t="shared" si="276"/>
        <v>19057.5</v>
      </c>
    </row>
    <row r="522" spans="1:37" ht="15" customHeight="1" x14ac:dyDescent="0.25">
      <c r="A522" s="443">
        <v>444</v>
      </c>
      <c r="B522" s="444" t="s">
        <v>2282</v>
      </c>
      <c r="C522" s="444" t="s">
        <v>3763</v>
      </c>
      <c r="D522" s="445">
        <v>29341</v>
      </c>
      <c r="E522" s="446">
        <v>41897</v>
      </c>
      <c r="F522" s="443">
        <f t="shared" si="267"/>
        <v>34</v>
      </c>
      <c r="G522" s="429" t="s">
        <v>2283</v>
      </c>
      <c r="H522" s="447" t="s">
        <v>1941</v>
      </c>
      <c r="I522" s="429" t="s">
        <v>2270</v>
      </c>
      <c r="J522" s="448">
        <f t="shared" si="280"/>
        <v>31762.500000000004</v>
      </c>
      <c r="K522" s="449">
        <f t="shared" si="263"/>
        <v>2251.9612500000003</v>
      </c>
      <c r="L522" s="449">
        <f t="shared" si="274"/>
        <v>31762.500000000004</v>
      </c>
      <c r="M522" s="402"/>
      <c r="N522" s="450">
        <f t="shared" si="268"/>
        <v>965.58000000000015</v>
      </c>
      <c r="O522" s="450">
        <f t="shared" si="269"/>
        <v>911.58375000000024</v>
      </c>
      <c r="P522" s="450"/>
      <c r="Q522" s="449"/>
      <c r="R522" s="451">
        <f t="shared" si="270"/>
        <v>1877.1637500000004</v>
      </c>
      <c r="S522" s="449">
        <f t="shared" si="271"/>
        <v>29885.336250000004</v>
      </c>
      <c r="T522" s="452">
        <v>100010330028774</v>
      </c>
      <c r="U522" s="490" t="s">
        <v>3305</v>
      </c>
      <c r="V522" s="720">
        <f t="shared" si="244"/>
        <v>29885.336250000004</v>
      </c>
      <c r="W522" s="454" t="s">
        <v>3977</v>
      </c>
      <c r="X522" s="455"/>
      <c r="Y522" s="428">
        <v>0</v>
      </c>
      <c r="Z522" s="456">
        <v>0</v>
      </c>
      <c r="AA522" s="402">
        <f t="shared" si="272"/>
        <v>1877.1637500000004</v>
      </c>
      <c r="AB522" s="402">
        <f t="shared" si="273"/>
        <v>29885.336250000004</v>
      </c>
      <c r="AC522" s="449">
        <v>33326.910000000003</v>
      </c>
      <c r="AD522" s="449"/>
      <c r="AE522" s="470"/>
      <c r="AF522" s="402">
        <f t="shared" si="278"/>
        <v>0</v>
      </c>
      <c r="AG522" s="449"/>
      <c r="AH522" s="402">
        <f t="shared" si="279"/>
        <v>0</v>
      </c>
      <c r="AI522" s="457">
        <f>AH525-M525</f>
        <v>0</v>
      </c>
      <c r="AK522" s="990">
        <f t="shared" si="276"/>
        <v>19057.5</v>
      </c>
    </row>
    <row r="523" spans="1:37" ht="15" customHeight="1" x14ac:dyDescent="0.25">
      <c r="A523" s="443">
        <v>445</v>
      </c>
      <c r="B523" s="444" t="s">
        <v>2284</v>
      </c>
      <c r="C523" s="444" t="s">
        <v>3763</v>
      </c>
      <c r="D523" s="445">
        <v>25157</v>
      </c>
      <c r="E523" s="446">
        <v>41897</v>
      </c>
      <c r="F523" s="443">
        <f t="shared" si="267"/>
        <v>45</v>
      </c>
      <c r="G523" s="429" t="s">
        <v>2285</v>
      </c>
      <c r="H523" s="447" t="s">
        <v>1941</v>
      </c>
      <c r="I523" s="429" t="s">
        <v>2270</v>
      </c>
      <c r="J523" s="448">
        <f t="shared" si="280"/>
        <v>31762.500000000004</v>
      </c>
      <c r="K523" s="449">
        <f t="shared" si="263"/>
        <v>2251.9612500000003</v>
      </c>
      <c r="L523" s="449">
        <f t="shared" si="274"/>
        <v>31762.500000000004</v>
      </c>
      <c r="M523" s="402"/>
      <c r="N523" s="450">
        <f t="shared" si="268"/>
        <v>965.58000000000015</v>
      </c>
      <c r="O523" s="450">
        <f t="shared" si="269"/>
        <v>911.58375000000024</v>
      </c>
      <c r="P523" s="450"/>
      <c r="Q523" s="449"/>
      <c r="R523" s="451">
        <f t="shared" si="270"/>
        <v>1877.1637500000004</v>
      </c>
      <c r="S523" s="449">
        <f t="shared" si="271"/>
        <v>29885.336250000004</v>
      </c>
      <c r="T523" s="452">
        <v>100010330028774</v>
      </c>
      <c r="U523" s="490" t="s">
        <v>3306</v>
      </c>
      <c r="V523" s="720">
        <f t="shared" si="244"/>
        <v>29885.336250000004</v>
      </c>
      <c r="W523" s="454" t="s">
        <v>3976</v>
      </c>
      <c r="X523" s="455"/>
      <c r="Y523" s="428">
        <v>0</v>
      </c>
      <c r="Z523" s="456">
        <v>0</v>
      </c>
      <c r="AA523" s="402">
        <f t="shared" si="272"/>
        <v>1877.1637500000004</v>
      </c>
      <c r="AB523" s="402">
        <f t="shared" si="273"/>
        <v>29885.336250000004</v>
      </c>
      <c r="AC523" s="449">
        <v>33326.910000000003</v>
      </c>
      <c r="AD523" s="449"/>
      <c r="AE523" s="470"/>
      <c r="AF523" s="402">
        <f t="shared" si="278"/>
        <v>0</v>
      </c>
      <c r="AG523" s="449"/>
      <c r="AH523" s="402">
        <f t="shared" si="279"/>
        <v>0</v>
      </c>
      <c r="AI523" s="457">
        <f>AH526-M526</f>
        <v>0</v>
      </c>
      <c r="AK523" s="990">
        <f t="shared" si="276"/>
        <v>19057.5</v>
      </c>
    </row>
    <row r="524" spans="1:37" ht="15" customHeight="1" x14ac:dyDescent="0.25">
      <c r="A524" s="443">
        <v>446</v>
      </c>
      <c r="B524" s="444" t="s">
        <v>2288</v>
      </c>
      <c r="C524" s="444" t="s">
        <v>3763</v>
      </c>
      <c r="D524" s="445">
        <v>23856</v>
      </c>
      <c r="E524" s="446">
        <v>41897</v>
      </c>
      <c r="F524" s="443">
        <f t="shared" si="267"/>
        <v>49</v>
      </c>
      <c r="G524" s="429" t="s">
        <v>2289</v>
      </c>
      <c r="H524" s="447" t="s">
        <v>1941</v>
      </c>
      <c r="I524" s="429" t="s">
        <v>2270</v>
      </c>
      <c r="J524" s="448">
        <f t="shared" si="280"/>
        <v>31762.500000000004</v>
      </c>
      <c r="K524" s="449">
        <f t="shared" si="263"/>
        <v>2251.9612500000003</v>
      </c>
      <c r="L524" s="449">
        <f t="shared" si="274"/>
        <v>31762.500000000004</v>
      </c>
      <c r="M524" s="402"/>
      <c r="N524" s="450">
        <f t="shared" si="268"/>
        <v>965.58000000000015</v>
      </c>
      <c r="O524" s="450">
        <f t="shared" si="269"/>
        <v>911.58375000000024</v>
      </c>
      <c r="P524" s="450"/>
      <c r="Q524" s="449"/>
      <c r="R524" s="451">
        <f t="shared" si="270"/>
        <v>1877.1637500000004</v>
      </c>
      <c r="S524" s="449">
        <f t="shared" si="271"/>
        <v>29885.336250000004</v>
      </c>
      <c r="T524" s="452">
        <v>100010330028774</v>
      </c>
      <c r="U524" s="490" t="s">
        <v>3307</v>
      </c>
      <c r="V524" s="720">
        <f t="shared" si="244"/>
        <v>29885.336250000004</v>
      </c>
      <c r="W524" s="454" t="s">
        <v>3975</v>
      </c>
      <c r="X524" s="455"/>
      <c r="Y524" s="428">
        <v>0</v>
      </c>
      <c r="Z524" s="456">
        <v>0</v>
      </c>
      <c r="AA524" s="402">
        <f t="shared" si="272"/>
        <v>1877.1637500000004</v>
      </c>
      <c r="AB524" s="402">
        <f t="shared" si="273"/>
        <v>29885.336250000004</v>
      </c>
      <c r="AC524" s="449">
        <v>33326.910000000003</v>
      </c>
      <c r="AD524" s="449"/>
      <c r="AE524" s="470"/>
      <c r="AF524" s="402">
        <f t="shared" si="278"/>
        <v>0</v>
      </c>
      <c r="AG524" s="449"/>
      <c r="AH524" s="402">
        <f t="shared" si="279"/>
        <v>0</v>
      </c>
      <c r="AI524" s="457" t="e">
        <f>#REF!-#REF!</f>
        <v>#REF!</v>
      </c>
      <c r="AK524" s="990">
        <f t="shared" si="276"/>
        <v>19057.5</v>
      </c>
    </row>
    <row r="525" spans="1:37" ht="15" customHeight="1" x14ac:dyDescent="0.25">
      <c r="A525" s="443">
        <v>447</v>
      </c>
      <c r="B525" s="444" t="s">
        <v>2290</v>
      </c>
      <c r="C525" s="444" t="s">
        <v>3763</v>
      </c>
      <c r="D525" s="445">
        <v>31058</v>
      </c>
      <c r="E525" s="446">
        <v>41897</v>
      </c>
      <c r="F525" s="443">
        <f t="shared" si="267"/>
        <v>29</v>
      </c>
      <c r="G525" s="429" t="s">
        <v>2291</v>
      </c>
      <c r="H525" s="447" t="s">
        <v>1941</v>
      </c>
      <c r="I525" s="429" t="s">
        <v>2270</v>
      </c>
      <c r="J525" s="448">
        <f t="shared" si="280"/>
        <v>31762.500000000004</v>
      </c>
      <c r="K525" s="449">
        <f t="shared" si="263"/>
        <v>2251.9612500000003</v>
      </c>
      <c r="L525" s="449">
        <f t="shared" si="274"/>
        <v>31762.500000000004</v>
      </c>
      <c r="M525" s="402"/>
      <c r="N525" s="450">
        <f t="shared" si="268"/>
        <v>965.58000000000015</v>
      </c>
      <c r="O525" s="450">
        <f t="shared" si="269"/>
        <v>911.58375000000024</v>
      </c>
      <c r="P525" s="450">
        <v>844.89</v>
      </c>
      <c r="Q525" s="449"/>
      <c r="R525" s="451">
        <f t="shared" si="270"/>
        <v>2722.0537500000005</v>
      </c>
      <c r="S525" s="449">
        <f t="shared" si="271"/>
        <v>29040.446250000005</v>
      </c>
      <c r="T525" s="452">
        <v>100010330028774</v>
      </c>
      <c r="U525" s="490" t="s">
        <v>3308</v>
      </c>
      <c r="V525" s="720">
        <f t="shared" si="244"/>
        <v>29040.446250000005</v>
      </c>
      <c r="W525" s="454">
        <v>22500207307</v>
      </c>
      <c r="X525" s="455"/>
      <c r="Y525" s="428">
        <v>0</v>
      </c>
      <c r="Z525" s="456">
        <v>0</v>
      </c>
      <c r="AA525" s="402">
        <f t="shared" si="272"/>
        <v>2722.0537500000005</v>
      </c>
      <c r="AB525" s="402">
        <f t="shared" si="273"/>
        <v>29040.446250000005</v>
      </c>
      <c r="AC525" s="449">
        <v>33326.910000000003</v>
      </c>
      <c r="AD525" s="449"/>
      <c r="AE525" s="470"/>
      <c r="AF525" s="402">
        <f t="shared" si="278"/>
        <v>0</v>
      </c>
      <c r="AG525" s="449"/>
      <c r="AH525" s="402">
        <f t="shared" si="279"/>
        <v>0</v>
      </c>
      <c r="AI525" s="457">
        <f>AH528-M528</f>
        <v>0</v>
      </c>
      <c r="AK525" s="990">
        <f t="shared" si="276"/>
        <v>19057.5</v>
      </c>
    </row>
    <row r="526" spans="1:37" ht="15" customHeight="1" x14ac:dyDescent="0.25">
      <c r="A526" s="443">
        <v>448</v>
      </c>
      <c r="B526" s="444" t="s">
        <v>2292</v>
      </c>
      <c r="C526" s="444" t="s">
        <v>3763</v>
      </c>
      <c r="D526" s="445">
        <v>28455</v>
      </c>
      <c r="E526" s="446">
        <v>41897</v>
      </c>
      <c r="F526" s="443">
        <f t="shared" si="267"/>
        <v>36</v>
      </c>
      <c r="G526" s="429" t="s">
        <v>2293</v>
      </c>
      <c r="H526" s="447" t="s">
        <v>1941</v>
      </c>
      <c r="I526" s="429" t="s">
        <v>2250</v>
      </c>
      <c r="J526" s="448">
        <v>38115</v>
      </c>
      <c r="K526" s="449">
        <f t="shared" si="263"/>
        <v>2702.3534999999997</v>
      </c>
      <c r="L526" s="449">
        <f t="shared" si="274"/>
        <v>38115</v>
      </c>
      <c r="M526" s="402"/>
      <c r="N526" s="450">
        <f t="shared" si="268"/>
        <v>1158.6959999999999</v>
      </c>
      <c r="O526" s="450">
        <f t="shared" si="269"/>
        <v>1093.9005</v>
      </c>
      <c r="P526" s="450"/>
      <c r="Q526" s="449"/>
      <c r="R526" s="451">
        <f t="shared" si="270"/>
        <v>2252.5964999999997</v>
      </c>
      <c r="S526" s="449">
        <f t="shared" si="271"/>
        <v>35862.4035</v>
      </c>
      <c r="T526" s="452">
        <v>100010330028774</v>
      </c>
      <c r="U526" s="490" t="s">
        <v>3309</v>
      </c>
      <c r="V526" s="720">
        <f t="shared" si="244"/>
        <v>35862.4035</v>
      </c>
      <c r="W526" s="454" t="s">
        <v>3974</v>
      </c>
      <c r="X526" s="455"/>
      <c r="Y526" s="428">
        <v>0</v>
      </c>
      <c r="Z526" s="456">
        <v>0</v>
      </c>
      <c r="AA526" s="402">
        <f t="shared" si="272"/>
        <v>2252.5964999999997</v>
      </c>
      <c r="AB526" s="402">
        <f t="shared" si="273"/>
        <v>35862.4035</v>
      </c>
      <c r="AC526" s="449">
        <v>33326.910000000003</v>
      </c>
      <c r="AD526" s="449"/>
      <c r="AE526" s="470"/>
      <c r="AF526" s="402">
        <f t="shared" si="278"/>
        <v>0</v>
      </c>
      <c r="AG526" s="449"/>
      <c r="AH526" s="402">
        <f t="shared" si="279"/>
        <v>0</v>
      </c>
      <c r="AI526" s="457">
        <f>AH529-M529</f>
        <v>0</v>
      </c>
      <c r="AK526" s="990">
        <f t="shared" si="276"/>
        <v>22869</v>
      </c>
    </row>
    <row r="527" spans="1:37" ht="15" customHeight="1" x14ac:dyDescent="0.25">
      <c r="A527" s="443">
        <v>449</v>
      </c>
      <c r="B527" s="444" t="s">
        <v>2294</v>
      </c>
      <c r="C527" s="444" t="s">
        <v>3763</v>
      </c>
      <c r="D527" s="445">
        <v>31824</v>
      </c>
      <c r="E527" s="446">
        <v>41897</v>
      </c>
      <c r="F527" s="443">
        <f t="shared" si="267"/>
        <v>27</v>
      </c>
      <c r="G527" s="429" t="s">
        <v>2295</v>
      </c>
      <c r="H527" s="447" t="s">
        <v>1941</v>
      </c>
      <c r="I527" s="429" t="s">
        <v>2270</v>
      </c>
      <c r="J527" s="448">
        <f t="shared" si="280"/>
        <v>31762.500000000004</v>
      </c>
      <c r="K527" s="449">
        <f t="shared" si="263"/>
        <v>2251.9612500000003</v>
      </c>
      <c r="L527" s="449">
        <f t="shared" si="274"/>
        <v>31762.500000000004</v>
      </c>
      <c r="M527" s="402"/>
      <c r="N527" s="450">
        <f t="shared" si="268"/>
        <v>965.58000000000015</v>
      </c>
      <c r="O527" s="450">
        <f t="shared" si="269"/>
        <v>911.58375000000024</v>
      </c>
      <c r="P527" s="450"/>
      <c r="Q527" s="449"/>
      <c r="R527" s="451">
        <f t="shared" si="270"/>
        <v>1877.1637500000004</v>
      </c>
      <c r="S527" s="449">
        <f t="shared" si="271"/>
        <v>29885.336250000004</v>
      </c>
      <c r="T527" s="452">
        <v>100010330028774</v>
      </c>
      <c r="U527" s="490" t="s">
        <v>3310</v>
      </c>
      <c r="V527" s="720">
        <f t="shared" si="244"/>
        <v>29885.336250000004</v>
      </c>
      <c r="W527" s="454">
        <v>22300702960</v>
      </c>
      <c r="X527" s="455"/>
      <c r="Y527" s="428">
        <v>0</v>
      </c>
      <c r="Z527" s="456">
        <v>0</v>
      </c>
      <c r="AA527" s="402">
        <f t="shared" si="272"/>
        <v>1877.1637500000004</v>
      </c>
      <c r="AB527" s="402">
        <f t="shared" si="273"/>
        <v>29885.336250000004</v>
      </c>
      <c r="AC527" s="449">
        <v>33326.910000000003</v>
      </c>
      <c r="AD527" s="449"/>
      <c r="AE527" s="470"/>
      <c r="AF527" s="402">
        <f t="shared" si="278"/>
        <v>0</v>
      </c>
      <c r="AG527" s="449"/>
      <c r="AH527" s="402">
        <f t="shared" si="279"/>
        <v>0</v>
      </c>
      <c r="AI527" s="457">
        <f>AH530-M530</f>
        <v>0</v>
      </c>
      <c r="AK527" s="990">
        <f t="shared" si="276"/>
        <v>19057.5</v>
      </c>
    </row>
    <row r="528" spans="1:37" ht="15" customHeight="1" x14ac:dyDescent="0.25">
      <c r="A528" s="443">
        <v>450</v>
      </c>
      <c r="B528" s="444" t="s">
        <v>2296</v>
      </c>
      <c r="C528" s="444" t="s">
        <v>3763</v>
      </c>
      <c r="D528" s="445">
        <v>28705</v>
      </c>
      <c r="E528" s="446">
        <v>41897</v>
      </c>
      <c r="F528" s="443">
        <f t="shared" si="267"/>
        <v>36</v>
      </c>
      <c r="G528" s="429" t="s">
        <v>2297</v>
      </c>
      <c r="H528" s="447" t="s">
        <v>1941</v>
      </c>
      <c r="I528" s="429" t="s">
        <v>2270</v>
      </c>
      <c r="J528" s="448">
        <f t="shared" si="280"/>
        <v>31762.500000000004</v>
      </c>
      <c r="K528" s="449">
        <f t="shared" si="263"/>
        <v>2251.9612500000003</v>
      </c>
      <c r="L528" s="449">
        <f t="shared" si="274"/>
        <v>31762.500000000004</v>
      </c>
      <c r="M528" s="402"/>
      <c r="N528" s="450">
        <f t="shared" si="268"/>
        <v>965.58000000000015</v>
      </c>
      <c r="O528" s="450">
        <f t="shared" si="269"/>
        <v>911.58375000000024</v>
      </c>
      <c r="P528" s="450"/>
      <c r="Q528" s="449"/>
      <c r="R528" s="451">
        <f t="shared" si="270"/>
        <v>1877.1637500000004</v>
      </c>
      <c r="S528" s="449">
        <f t="shared" si="271"/>
        <v>29885.336250000004</v>
      </c>
      <c r="T528" s="452">
        <v>100010330028774</v>
      </c>
      <c r="U528" s="490" t="s">
        <v>3311</v>
      </c>
      <c r="V528" s="720">
        <f t="shared" si="244"/>
        <v>29885.336250000004</v>
      </c>
      <c r="W528" s="454" t="s">
        <v>3973</v>
      </c>
      <c r="X528" s="455"/>
      <c r="Y528" s="428">
        <v>0</v>
      </c>
      <c r="Z528" s="456">
        <v>0</v>
      </c>
      <c r="AA528" s="402">
        <f t="shared" si="272"/>
        <v>1877.1637500000004</v>
      </c>
      <c r="AB528" s="402">
        <f t="shared" si="273"/>
        <v>29885.336250000004</v>
      </c>
      <c r="AC528" s="449">
        <v>33326.910000000003</v>
      </c>
      <c r="AD528" s="449"/>
      <c r="AE528" s="470"/>
      <c r="AF528" s="402">
        <f t="shared" si="278"/>
        <v>0</v>
      </c>
      <c r="AG528" s="449"/>
      <c r="AH528" s="402">
        <f t="shared" si="279"/>
        <v>0</v>
      </c>
      <c r="AI528" s="457">
        <f>AH532-M532</f>
        <v>0</v>
      </c>
      <c r="AK528" s="990">
        <f t="shared" si="276"/>
        <v>19057.5</v>
      </c>
    </row>
    <row r="529" spans="1:37" ht="15" customHeight="1" x14ac:dyDescent="0.25">
      <c r="A529" s="443">
        <v>451</v>
      </c>
      <c r="B529" s="444" t="s">
        <v>2298</v>
      </c>
      <c r="C529" s="444" t="s">
        <v>3763</v>
      </c>
      <c r="D529" s="445">
        <v>27481</v>
      </c>
      <c r="E529" s="446">
        <v>41897</v>
      </c>
      <c r="F529" s="443">
        <f t="shared" si="267"/>
        <v>39</v>
      </c>
      <c r="G529" s="429" t="s">
        <v>2299</v>
      </c>
      <c r="H529" s="447" t="s">
        <v>1941</v>
      </c>
      <c r="I529" s="429" t="s">
        <v>2300</v>
      </c>
      <c r="J529" s="448">
        <f t="shared" si="280"/>
        <v>31762.500000000004</v>
      </c>
      <c r="K529" s="449">
        <f t="shared" si="263"/>
        <v>2251.9612500000003</v>
      </c>
      <c r="L529" s="449">
        <f t="shared" si="274"/>
        <v>31762.500000000004</v>
      </c>
      <c r="M529" s="402"/>
      <c r="N529" s="450">
        <f t="shared" si="268"/>
        <v>965.58000000000015</v>
      </c>
      <c r="O529" s="450">
        <f t="shared" si="269"/>
        <v>911.58375000000024</v>
      </c>
      <c r="P529" s="450"/>
      <c r="Q529" s="449"/>
      <c r="R529" s="451">
        <f t="shared" si="270"/>
        <v>1877.1637500000004</v>
      </c>
      <c r="S529" s="449">
        <f t="shared" si="271"/>
        <v>29885.336250000004</v>
      </c>
      <c r="T529" s="452">
        <v>100010330028774</v>
      </c>
      <c r="U529" s="490" t="s">
        <v>3312</v>
      </c>
      <c r="V529" s="720">
        <f t="shared" si="244"/>
        <v>29885.336250000004</v>
      </c>
      <c r="W529" s="454" t="s">
        <v>3972</v>
      </c>
      <c r="X529" s="455"/>
      <c r="Y529" s="428">
        <v>0</v>
      </c>
      <c r="Z529" s="456">
        <v>0</v>
      </c>
      <c r="AA529" s="402">
        <f t="shared" si="272"/>
        <v>1877.1637500000004</v>
      </c>
      <c r="AB529" s="402">
        <f t="shared" si="273"/>
        <v>29885.336250000004</v>
      </c>
      <c r="AC529" s="449">
        <v>33326.910000000003</v>
      </c>
      <c r="AD529" s="449"/>
      <c r="AE529" s="470"/>
      <c r="AF529" s="402">
        <f t="shared" si="278"/>
        <v>0</v>
      </c>
      <c r="AG529" s="449"/>
      <c r="AH529" s="402">
        <f t="shared" si="279"/>
        <v>0</v>
      </c>
      <c r="AI529" s="457" t="e">
        <f>#REF!-#REF!</f>
        <v>#REF!</v>
      </c>
      <c r="AK529" s="990">
        <f t="shared" si="276"/>
        <v>19057.5</v>
      </c>
    </row>
    <row r="530" spans="1:37" ht="15" customHeight="1" x14ac:dyDescent="0.25">
      <c r="A530" s="443">
        <v>452</v>
      </c>
      <c r="B530" s="444" t="s">
        <v>2301</v>
      </c>
      <c r="C530" s="444" t="s">
        <v>3763</v>
      </c>
      <c r="D530" s="445">
        <v>24601</v>
      </c>
      <c r="E530" s="446">
        <v>41897</v>
      </c>
      <c r="F530" s="443">
        <f t="shared" si="267"/>
        <v>47</v>
      </c>
      <c r="G530" s="429" t="s">
        <v>2302</v>
      </c>
      <c r="H530" s="447" t="s">
        <v>1941</v>
      </c>
      <c r="I530" s="429" t="s">
        <v>2300</v>
      </c>
      <c r="J530" s="448">
        <f t="shared" si="280"/>
        <v>31762.500000000004</v>
      </c>
      <c r="K530" s="449">
        <f t="shared" si="263"/>
        <v>2251.9612500000003</v>
      </c>
      <c r="L530" s="449">
        <f t="shared" si="274"/>
        <v>31762.500000000004</v>
      </c>
      <c r="M530" s="402"/>
      <c r="N530" s="450">
        <f t="shared" si="268"/>
        <v>965.58000000000015</v>
      </c>
      <c r="O530" s="450">
        <f t="shared" si="269"/>
        <v>911.58375000000024</v>
      </c>
      <c r="P530" s="450"/>
      <c r="Q530" s="449"/>
      <c r="R530" s="451">
        <f t="shared" si="270"/>
        <v>1877.1637500000004</v>
      </c>
      <c r="S530" s="449">
        <f t="shared" si="271"/>
        <v>29885.336250000004</v>
      </c>
      <c r="T530" s="452">
        <v>100010330028774</v>
      </c>
      <c r="U530" s="490" t="s">
        <v>3313</v>
      </c>
      <c r="V530" s="720">
        <f t="shared" ref="V530:V593" si="282">+S530</f>
        <v>29885.336250000004</v>
      </c>
      <c r="W530" s="454" t="s">
        <v>3971</v>
      </c>
      <c r="X530" s="455"/>
      <c r="Y530" s="428">
        <v>0</v>
      </c>
      <c r="Z530" s="456">
        <v>0</v>
      </c>
      <c r="AA530" s="402">
        <f t="shared" si="272"/>
        <v>1877.1637500000004</v>
      </c>
      <c r="AB530" s="402">
        <f t="shared" si="273"/>
        <v>29885.336250000004</v>
      </c>
      <c r="AC530" s="449">
        <v>33326.910000000003</v>
      </c>
      <c r="AD530" s="449"/>
      <c r="AE530" s="470"/>
      <c r="AF530" s="402">
        <f t="shared" si="278"/>
        <v>0</v>
      </c>
      <c r="AG530" s="449"/>
      <c r="AH530" s="402">
        <f t="shared" si="279"/>
        <v>0</v>
      </c>
      <c r="AI530" s="457">
        <f>AH533-M533</f>
        <v>0</v>
      </c>
      <c r="AK530" s="990">
        <f t="shared" si="276"/>
        <v>19057.5</v>
      </c>
    </row>
    <row r="531" spans="1:37" ht="15" customHeight="1" x14ac:dyDescent="0.25">
      <c r="A531" s="443">
        <v>453</v>
      </c>
      <c r="B531" s="444" t="s">
        <v>2303</v>
      </c>
      <c r="C531" s="444" t="s">
        <v>3763</v>
      </c>
      <c r="D531" s="445">
        <v>27226</v>
      </c>
      <c r="E531" s="446">
        <v>41897</v>
      </c>
      <c r="F531" s="443">
        <f t="shared" si="267"/>
        <v>40</v>
      </c>
      <c r="G531" s="429" t="s">
        <v>2304</v>
      </c>
      <c r="H531" s="447" t="s">
        <v>1941</v>
      </c>
      <c r="I531" s="429" t="s">
        <v>2300</v>
      </c>
      <c r="J531" s="448">
        <f t="shared" si="280"/>
        <v>31762.500000000004</v>
      </c>
      <c r="K531" s="449">
        <f t="shared" si="263"/>
        <v>2251.9612500000003</v>
      </c>
      <c r="L531" s="449">
        <f t="shared" si="274"/>
        <v>31762.500000000004</v>
      </c>
      <c r="M531" s="402"/>
      <c r="N531" s="450">
        <f t="shared" si="268"/>
        <v>965.58000000000015</v>
      </c>
      <c r="O531" s="450">
        <f t="shared" si="269"/>
        <v>911.58375000000024</v>
      </c>
      <c r="P531" s="450"/>
      <c r="Q531" s="449"/>
      <c r="R531" s="451">
        <f>M531+N531+O531+P531+Q531</f>
        <v>1877.1637500000004</v>
      </c>
      <c r="S531" s="449">
        <f t="shared" si="271"/>
        <v>29885.336250000004</v>
      </c>
      <c r="T531" s="452">
        <v>100010330028774</v>
      </c>
      <c r="U531" s="490" t="s">
        <v>3314</v>
      </c>
      <c r="V531" s="720">
        <f t="shared" si="282"/>
        <v>29885.336250000004</v>
      </c>
      <c r="W531" s="454" t="s">
        <v>3970</v>
      </c>
      <c r="X531" s="455"/>
      <c r="Y531" s="428">
        <v>0</v>
      </c>
      <c r="Z531" s="456">
        <v>0</v>
      </c>
      <c r="AA531" s="402">
        <f t="shared" si="272"/>
        <v>1877.1637500000004</v>
      </c>
      <c r="AB531" s="402">
        <f t="shared" si="273"/>
        <v>29885.336250000004</v>
      </c>
      <c r="AC531" s="449">
        <v>33326.910000000003</v>
      </c>
      <c r="AD531" s="449"/>
      <c r="AE531" s="470"/>
      <c r="AF531" s="402">
        <f t="shared" si="278"/>
        <v>0</v>
      </c>
      <c r="AG531" s="449"/>
      <c r="AH531" s="402">
        <f t="shared" si="279"/>
        <v>0</v>
      </c>
      <c r="AI531" s="457">
        <f>AH534-M534</f>
        <v>0</v>
      </c>
      <c r="AK531" s="990">
        <f t="shared" si="276"/>
        <v>19057.5</v>
      </c>
    </row>
    <row r="532" spans="1:37" ht="15" customHeight="1" x14ac:dyDescent="0.25">
      <c r="A532" s="443">
        <v>454</v>
      </c>
      <c r="B532" s="444" t="s">
        <v>2305</v>
      </c>
      <c r="C532" s="444" t="s">
        <v>3763</v>
      </c>
      <c r="D532" s="445">
        <v>25933</v>
      </c>
      <c r="E532" s="446">
        <v>41897</v>
      </c>
      <c r="F532" s="443">
        <f t="shared" si="267"/>
        <v>43</v>
      </c>
      <c r="G532" s="429" t="s">
        <v>2306</v>
      </c>
      <c r="H532" s="447" t="s">
        <v>1941</v>
      </c>
      <c r="I532" s="429" t="s">
        <v>2300</v>
      </c>
      <c r="J532" s="448">
        <f t="shared" si="280"/>
        <v>31762.500000000004</v>
      </c>
      <c r="K532" s="449">
        <f t="shared" si="263"/>
        <v>2251.9612500000003</v>
      </c>
      <c r="L532" s="449">
        <f t="shared" si="274"/>
        <v>31762.500000000004</v>
      </c>
      <c r="M532" s="402"/>
      <c r="N532" s="450">
        <f t="shared" si="268"/>
        <v>965.58000000000015</v>
      </c>
      <c r="O532" s="450">
        <f t="shared" si="269"/>
        <v>911.58375000000024</v>
      </c>
      <c r="P532" s="450"/>
      <c r="Q532" s="449"/>
      <c r="R532" s="451">
        <f>M532+N532+O532+P532+Q532</f>
        <v>1877.1637500000004</v>
      </c>
      <c r="S532" s="449">
        <f t="shared" si="271"/>
        <v>29885.336250000004</v>
      </c>
      <c r="T532" s="452">
        <v>100010330028774</v>
      </c>
      <c r="U532" s="490" t="s">
        <v>3315</v>
      </c>
      <c r="V532" s="720">
        <f t="shared" si="282"/>
        <v>29885.336250000004</v>
      </c>
      <c r="W532" s="454" t="s">
        <v>4205</v>
      </c>
      <c r="X532" s="455"/>
      <c r="Y532" s="428">
        <v>0</v>
      </c>
      <c r="Z532" s="456">
        <v>0</v>
      </c>
      <c r="AA532" s="402">
        <f t="shared" si="272"/>
        <v>1877.1637500000004</v>
      </c>
      <c r="AB532" s="402">
        <f t="shared" si="273"/>
        <v>29885.336250000004</v>
      </c>
      <c r="AC532" s="449">
        <v>33326.910000000003</v>
      </c>
      <c r="AD532" s="449"/>
      <c r="AE532" s="470"/>
      <c r="AF532" s="402">
        <f t="shared" si="278"/>
        <v>0</v>
      </c>
      <c r="AG532" s="449"/>
      <c r="AH532" s="402">
        <f t="shared" si="279"/>
        <v>0</v>
      </c>
      <c r="AI532" s="457">
        <f>AH535-M535</f>
        <v>0</v>
      </c>
      <c r="AK532" s="990">
        <f t="shared" si="276"/>
        <v>19057.5</v>
      </c>
    </row>
    <row r="533" spans="1:37" ht="15" customHeight="1" x14ac:dyDescent="0.25">
      <c r="A533" s="443">
        <v>455</v>
      </c>
      <c r="B533" s="444" t="s">
        <v>2307</v>
      </c>
      <c r="C533" s="444" t="s">
        <v>3763</v>
      </c>
      <c r="D533" s="445">
        <v>30642</v>
      </c>
      <c r="E533" s="446">
        <v>41897</v>
      </c>
      <c r="F533" s="443">
        <f t="shared" si="267"/>
        <v>30</v>
      </c>
      <c r="G533" s="429" t="s">
        <v>2308</v>
      </c>
      <c r="H533" s="447" t="s">
        <v>1941</v>
      </c>
      <c r="I533" s="429" t="s">
        <v>2300</v>
      </c>
      <c r="J533" s="448">
        <f t="shared" si="280"/>
        <v>31762.500000000004</v>
      </c>
      <c r="K533" s="449">
        <f t="shared" si="263"/>
        <v>2251.9612500000003</v>
      </c>
      <c r="L533" s="449">
        <f t="shared" si="274"/>
        <v>31762.500000000004</v>
      </c>
      <c r="M533" s="402"/>
      <c r="N533" s="450">
        <f t="shared" si="268"/>
        <v>965.58000000000015</v>
      </c>
      <c r="O533" s="450">
        <f t="shared" si="269"/>
        <v>911.58375000000024</v>
      </c>
      <c r="P533" s="450"/>
      <c r="Q533" s="449"/>
      <c r="R533" s="451">
        <f>M533+N533+O533+P533+Q533</f>
        <v>1877.1637500000004</v>
      </c>
      <c r="S533" s="449">
        <f t="shared" si="271"/>
        <v>29885.336250000004</v>
      </c>
      <c r="T533" s="452">
        <v>100010330028774</v>
      </c>
      <c r="U533" s="490" t="s">
        <v>3316</v>
      </c>
      <c r="V533" s="720">
        <f t="shared" si="282"/>
        <v>29885.336250000004</v>
      </c>
      <c r="W533" s="454">
        <v>22500136225</v>
      </c>
      <c r="X533" s="455"/>
      <c r="Y533" s="428">
        <v>0</v>
      </c>
      <c r="Z533" s="456">
        <v>0</v>
      </c>
      <c r="AA533" s="402">
        <f t="shared" si="272"/>
        <v>1877.1637500000004</v>
      </c>
      <c r="AB533" s="402">
        <f t="shared" si="273"/>
        <v>29885.336250000004</v>
      </c>
      <c r="AC533" s="449">
        <v>33326.910000000003</v>
      </c>
      <c r="AD533" s="449"/>
      <c r="AE533" s="470"/>
      <c r="AF533" s="402">
        <f t="shared" si="278"/>
        <v>0</v>
      </c>
      <c r="AG533" s="449"/>
      <c r="AH533" s="402">
        <f t="shared" si="279"/>
        <v>0</v>
      </c>
      <c r="AI533" s="457">
        <f>AH537-M537</f>
        <v>0</v>
      </c>
      <c r="AK533" s="990">
        <f t="shared" si="276"/>
        <v>19057.5</v>
      </c>
    </row>
    <row r="534" spans="1:37" ht="15" customHeight="1" x14ac:dyDescent="0.25">
      <c r="A534" s="443">
        <v>456</v>
      </c>
      <c r="B534" s="444" t="s">
        <v>2309</v>
      </c>
      <c r="C534" s="444" t="s">
        <v>3763</v>
      </c>
      <c r="D534" s="445">
        <v>31199</v>
      </c>
      <c r="E534" s="446">
        <v>41897</v>
      </c>
      <c r="F534" s="443">
        <f t="shared" si="267"/>
        <v>29</v>
      </c>
      <c r="G534" s="429" t="s">
        <v>2310</v>
      </c>
      <c r="H534" s="447" t="s">
        <v>1941</v>
      </c>
      <c r="I534" s="429" t="s">
        <v>2300</v>
      </c>
      <c r="J534" s="448">
        <f t="shared" si="280"/>
        <v>31762.500000000004</v>
      </c>
      <c r="K534" s="449">
        <f t="shared" si="263"/>
        <v>2251.9612500000003</v>
      </c>
      <c r="L534" s="449">
        <f t="shared" si="274"/>
        <v>31762.500000000004</v>
      </c>
      <c r="M534" s="402"/>
      <c r="N534" s="450">
        <f t="shared" si="268"/>
        <v>965.58000000000015</v>
      </c>
      <c r="O534" s="450">
        <f t="shared" si="269"/>
        <v>911.58375000000024</v>
      </c>
      <c r="P534" s="450"/>
      <c r="Q534" s="449"/>
      <c r="R534" s="451">
        <f>M534+N534+O534+P534+Q534</f>
        <v>1877.1637500000004</v>
      </c>
      <c r="S534" s="449">
        <f t="shared" si="271"/>
        <v>29885.336250000004</v>
      </c>
      <c r="T534" s="452">
        <v>100010330028774</v>
      </c>
      <c r="U534" s="490" t="s">
        <v>3317</v>
      </c>
      <c r="V534" s="720">
        <f t="shared" si="282"/>
        <v>29885.336250000004</v>
      </c>
      <c r="W534" s="454" t="s">
        <v>4190</v>
      </c>
      <c r="X534" s="455"/>
      <c r="Y534" s="428">
        <v>0</v>
      </c>
      <c r="Z534" s="456">
        <v>0</v>
      </c>
      <c r="AA534" s="402">
        <f t="shared" si="272"/>
        <v>1877.1637500000004</v>
      </c>
      <c r="AB534" s="402">
        <f t="shared" si="273"/>
        <v>29885.336250000004</v>
      </c>
      <c r="AC534" s="449">
        <v>33326.910000000003</v>
      </c>
      <c r="AD534" s="449"/>
      <c r="AE534" s="470"/>
      <c r="AF534" s="402">
        <f t="shared" si="278"/>
        <v>0</v>
      </c>
      <c r="AG534" s="449"/>
      <c r="AH534" s="402">
        <f t="shared" si="279"/>
        <v>0</v>
      </c>
      <c r="AI534" s="457">
        <f>AH538-M538</f>
        <v>0</v>
      </c>
      <c r="AK534" s="990">
        <f t="shared" si="276"/>
        <v>19057.5</v>
      </c>
    </row>
    <row r="535" spans="1:37" ht="15" customHeight="1" x14ac:dyDescent="0.25">
      <c r="A535" s="443">
        <v>457</v>
      </c>
      <c r="B535" s="444" t="s">
        <v>2311</v>
      </c>
      <c r="C535" s="444" t="s">
        <v>3763</v>
      </c>
      <c r="D535" s="445">
        <v>24602</v>
      </c>
      <c r="E535" s="446">
        <v>41897</v>
      </c>
      <c r="F535" s="443">
        <f t="shared" si="267"/>
        <v>47</v>
      </c>
      <c r="G535" s="429" t="s">
        <v>2312</v>
      </c>
      <c r="H535" s="447" t="s">
        <v>1941</v>
      </c>
      <c r="I535" s="429" t="s">
        <v>2300</v>
      </c>
      <c r="J535" s="448">
        <f t="shared" si="280"/>
        <v>31762.500000000004</v>
      </c>
      <c r="K535" s="449">
        <f t="shared" si="263"/>
        <v>2251.9612500000003</v>
      </c>
      <c r="L535" s="449">
        <f t="shared" si="274"/>
        <v>31762.500000000004</v>
      </c>
      <c r="M535" s="402"/>
      <c r="N535" s="450">
        <f t="shared" si="268"/>
        <v>965.58000000000015</v>
      </c>
      <c r="O535" s="450">
        <f t="shared" si="269"/>
        <v>911.58375000000024</v>
      </c>
      <c r="P535" s="450"/>
      <c r="Q535" s="449"/>
      <c r="R535" s="451">
        <f t="shared" ref="R535:R581" si="283">M535+N535+O535+P535</f>
        <v>1877.1637500000004</v>
      </c>
      <c r="S535" s="449">
        <f t="shared" si="271"/>
        <v>29885.336250000004</v>
      </c>
      <c r="T535" s="452">
        <v>100010330028774</v>
      </c>
      <c r="U535" s="490" t="s">
        <v>3318</v>
      </c>
      <c r="V535" s="720">
        <f t="shared" si="282"/>
        <v>29885.336250000004</v>
      </c>
      <c r="W535" s="454" t="s">
        <v>3969</v>
      </c>
      <c r="X535" s="455"/>
      <c r="Y535" s="428">
        <v>0</v>
      </c>
      <c r="Z535" s="456">
        <v>0</v>
      </c>
      <c r="AA535" s="402">
        <f t="shared" si="272"/>
        <v>1877.1637500000004</v>
      </c>
      <c r="AB535" s="402">
        <f t="shared" si="273"/>
        <v>29885.336250000004</v>
      </c>
      <c r="AC535" s="449">
        <v>33326.910000000003</v>
      </c>
      <c r="AD535" s="449"/>
      <c r="AE535" s="470"/>
      <c r="AF535" s="402">
        <f t="shared" si="278"/>
        <v>0</v>
      </c>
      <c r="AG535" s="449"/>
      <c r="AH535" s="402">
        <f t="shared" si="279"/>
        <v>0</v>
      </c>
      <c r="AI535" s="457">
        <f>AH539-M539</f>
        <v>0</v>
      </c>
      <c r="AK535" s="990">
        <f t="shared" si="276"/>
        <v>19057.5</v>
      </c>
    </row>
    <row r="536" spans="1:37" ht="15" customHeight="1" x14ac:dyDescent="0.25">
      <c r="A536" s="443">
        <v>458</v>
      </c>
      <c r="B536" s="444" t="s">
        <v>2313</v>
      </c>
      <c r="C536" s="444" t="s">
        <v>3763</v>
      </c>
      <c r="D536" s="445">
        <v>22738</v>
      </c>
      <c r="E536" s="446">
        <v>41897</v>
      </c>
      <c r="F536" s="443">
        <f t="shared" si="267"/>
        <v>52</v>
      </c>
      <c r="G536" s="429" t="s">
        <v>2314</v>
      </c>
      <c r="H536" s="447" t="s">
        <v>1941</v>
      </c>
      <c r="I536" s="429" t="s">
        <v>2300</v>
      </c>
      <c r="J536" s="448">
        <f t="shared" si="280"/>
        <v>31762.500000000004</v>
      </c>
      <c r="K536" s="449">
        <f t="shared" si="263"/>
        <v>2251.9612500000003</v>
      </c>
      <c r="L536" s="449">
        <f t="shared" si="274"/>
        <v>31762.500000000004</v>
      </c>
      <c r="M536" s="402"/>
      <c r="N536" s="450">
        <f t="shared" si="268"/>
        <v>965.58000000000015</v>
      </c>
      <c r="O536" s="450">
        <f t="shared" si="269"/>
        <v>911.58375000000024</v>
      </c>
      <c r="P536" s="450"/>
      <c r="Q536" s="449"/>
      <c r="R536" s="451">
        <f t="shared" si="283"/>
        <v>1877.1637500000004</v>
      </c>
      <c r="S536" s="449">
        <f t="shared" si="271"/>
        <v>29885.336250000004</v>
      </c>
      <c r="T536" s="452">
        <v>100010330028774</v>
      </c>
      <c r="U536" s="490" t="s">
        <v>3319</v>
      </c>
      <c r="V536" s="720">
        <f t="shared" si="282"/>
        <v>29885.336250000004</v>
      </c>
      <c r="W536" s="454" t="s">
        <v>4127</v>
      </c>
      <c r="X536" s="455"/>
      <c r="Y536" s="428">
        <v>0</v>
      </c>
      <c r="Z536" s="456">
        <v>0</v>
      </c>
      <c r="AA536" s="402">
        <f t="shared" si="272"/>
        <v>1877.1637500000004</v>
      </c>
      <c r="AB536" s="402">
        <f t="shared" si="273"/>
        <v>29885.336250000004</v>
      </c>
      <c r="AC536" s="449">
        <v>33326.910000000003</v>
      </c>
      <c r="AD536" s="449"/>
      <c r="AE536" s="470"/>
      <c r="AF536" s="402">
        <f t="shared" si="278"/>
        <v>0</v>
      </c>
      <c r="AG536" s="449"/>
      <c r="AH536" s="402">
        <f t="shared" si="279"/>
        <v>0</v>
      </c>
      <c r="AI536" s="457" t="e">
        <f>#REF!-#REF!</f>
        <v>#REF!</v>
      </c>
      <c r="AK536" s="990">
        <f t="shared" si="276"/>
        <v>19057.5</v>
      </c>
    </row>
    <row r="537" spans="1:37" ht="15" customHeight="1" x14ac:dyDescent="0.25">
      <c r="A537" s="443">
        <v>459</v>
      </c>
      <c r="B537" s="444" t="s">
        <v>2315</v>
      </c>
      <c r="C537" s="444" t="s">
        <v>3763</v>
      </c>
      <c r="D537" s="445">
        <v>28823</v>
      </c>
      <c r="E537" s="446">
        <v>41897</v>
      </c>
      <c r="F537" s="443">
        <f t="shared" si="267"/>
        <v>35</v>
      </c>
      <c r="G537" s="429" t="s">
        <v>4801</v>
      </c>
      <c r="H537" s="447" t="s">
        <v>1941</v>
      </c>
      <c r="I537" s="429" t="s">
        <v>2300</v>
      </c>
      <c r="J537" s="448">
        <f t="shared" si="280"/>
        <v>31762.500000000004</v>
      </c>
      <c r="K537" s="449">
        <f t="shared" si="263"/>
        <v>2251.9612500000003</v>
      </c>
      <c r="L537" s="449">
        <f t="shared" si="274"/>
        <v>31762.500000000004</v>
      </c>
      <c r="M537" s="402"/>
      <c r="N537" s="450">
        <f t="shared" si="268"/>
        <v>965.58000000000015</v>
      </c>
      <c r="O537" s="450">
        <f t="shared" si="269"/>
        <v>911.58375000000024</v>
      </c>
      <c r="P537" s="450"/>
      <c r="Q537" s="449"/>
      <c r="R537" s="451">
        <f t="shared" si="283"/>
        <v>1877.1637500000004</v>
      </c>
      <c r="S537" s="449">
        <f t="shared" si="271"/>
        <v>29885.336250000004</v>
      </c>
      <c r="T537" s="452">
        <v>100010330028774</v>
      </c>
      <c r="U537" s="490" t="s">
        <v>3320</v>
      </c>
      <c r="V537" s="720">
        <f t="shared" si="282"/>
        <v>29885.336250000004</v>
      </c>
      <c r="W537" s="454" t="s">
        <v>3968</v>
      </c>
      <c r="X537" s="455"/>
      <c r="Y537" s="428">
        <v>0</v>
      </c>
      <c r="Z537" s="456">
        <v>0</v>
      </c>
      <c r="AA537" s="402">
        <f t="shared" si="272"/>
        <v>1877.1637500000004</v>
      </c>
      <c r="AB537" s="402">
        <f t="shared" si="273"/>
        <v>29885.336250000004</v>
      </c>
      <c r="AC537" s="449">
        <v>33326.910000000003</v>
      </c>
      <c r="AD537" s="449"/>
      <c r="AE537" s="470"/>
      <c r="AF537" s="402">
        <f t="shared" si="278"/>
        <v>0</v>
      </c>
      <c r="AG537" s="449"/>
      <c r="AH537" s="402">
        <f t="shared" si="279"/>
        <v>0</v>
      </c>
      <c r="AI537" s="457">
        <f>AH540-M540</f>
        <v>0</v>
      </c>
      <c r="AK537" s="990">
        <f t="shared" si="276"/>
        <v>19057.5</v>
      </c>
    </row>
    <row r="538" spans="1:37" ht="15" customHeight="1" x14ac:dyDescent="0.25">
      <c r="A538" s="443">
        <v>460</v>
      </c>
      <c r="B538" s="444" t="s">
        <v>2316</v>
      </c>
      <c r="C538" s="444" t="s">
        <v>3763</v>
      </c>
      <c r="D538" s="445">
        <v>26194</v>
      </c>
      <c r="E538" s="446">
        <v>41897</v>
      </c>
      <c r="F538" s="443">
        <f t="shared" si="267"/>
        <v>42</v>
      </c>
      <c r="G538" s="429" t="s">
        <v>2317</v>
      </c>
      <c r="H538" s="447" t="s">
        <v>1941</v>
      </c>
      <c r="I538" s="429" t="s">
        <v>2318</v>
      </c>
      <c r="J538" s="448">
        <f t="shared" si="280"/>
        <v>31762.500000000004</v>
      </c>
      <c r="K538" s="449">
        <f t="shared" si="263"/>
        <v>2251.9612500000003</v>
      </c>
      <c r="L538" s="449">
        <f t="shared" si="274"/>
        <v>31762.500000000004</v>
      </c>
      <c r="M538" s="402"/>
      <c r="N538" s="450">
        <f t="shared" si="268"/>
        <v>965.58000000000015</v>
      </c>
      <c r="O538" s="450">
        <f t="shared" si="269"/>
        <v>911.58375000000024</v>
      </c>
      <c r="P538" s="450"/>
      <c r="Q538" s="449"/>
      <c r="R538" s="451">
        <f t="shared" si="283"/>
        <v>1877.1637500000004</v>
      </c>
      <c r="S538" s="449">
        <f t="shared" si="271"/>
        <v>29885.336250000004</v>
      </c>
      <c r="T538" s="452">
        <v>100010330028774</v>
      </c>
      <c r="U538" s="490" t="s">
        <v>3321</v>
      </c>
      <c r="V538" s="720">
        <f t="shared" si="282"/>
        <v>29885.336250000004</v>
      </c>
      <c r="W538" s="454" t="s">
        <v>4170</v>
      </c>
      <c r="X538" s="455"/>
      <c r="Y538" s="428">
        <v>0</v>
      </c>
      <c r="Z538" s="456">
        <v>0</v>
      </c>
      <c r="AA538" s="402">
        <f t="shared" si="272"/>
        <v>1877.1637500000004</v>
      </c>
      <c r="AB538" s="402">
        <f t="shared" si="273"/>
        <v>29885.336250000004</v>
      </c>
      <c r="AC538" s="449">
        <v>33326.910000000003</v>
      </c>
      <c r="AD538" s="449"/>
      <c r="AE538" s="470"/>
      <c r="AF538" s="402">
        <f t="shared" si="278"/>
        <v>0</v>
      </c>
      <c r="AG538" s="449"/>
      <c r="AH538" s="402">
        <f t="shared" si="279"/>
        <v>0</v>
      </c>
      <c r="AI538" s="457" t="e">
        <f>#REF!-#REF!</f>
        <v>#REF!</v>
      </c>
      <c r="AK538" s="990">
        <f t="shared" si="276"/>
        <v>19057.5</v>
      </c>
    </row>
    <row r="539" spans="1:37" ht="15" customHeight="1" x14ac:dyDescent="0.25">
      <c r="A539" s="443">
        <v>461</v>
      </c>
      <c r="B539" s="444" t="s">
        <v>2319</v>
      </c>
      <c r="C539" s="444" t="s">
        <v>3763</v>
      </c>
      <c r="D539" s="445">
        <v>29601</v>
      </c>
      <c r="E539" s="446">
        <v>41897</v>
      </c>
      <c r="F539" s="443">
        <f t="shared" si="267"/>
        <v>33</v>
      </c>
      <c r="G539" s="429" t="s">
        <v>2320</v>
      </c>
      <c r="H539" s="447" t="s">
        <v>1941</v>
      </c>
      <c r="I539" s="429" t="s">
        <v>2318</v>
      </c>
      <c r="J539" s="448">
        <f t="shared" si="280"/>
        <v>31762.500000000004</v>
      </c>
      <c r="K539" s="449">
        <f t="shared" si="263"/>
        <v>2251.9612500000003</v>
      </c>
      <c r="L539" s="449">
        <f t="shared" si="274"/>
        <v>31762.500000000004</v>
      </c>
      <c r="M539" s="402"/>
      <c r="N539" s="450">
        <f t="shared" si="268"/>
        <v>965.58000000000015</v>
      </c>
      <c r="O539" s="450">
        <f t="shared" si="269"/>
        <v>911.58375000000024</v>
      </c>
      <c r="P539" s="450"/>
      <c r="Q539" s="449"/>
      <c r="R539" s="451">
        <f t="shared" si="283"/>
        <v>1877.1637500000004</v>
      </c>
      <c r="S539" s="449">
        <f t="shared" si="271"/>
        <v>29885.336250000004</v>
      </c>
      <c r="T539" s="452">
        <v>100010330028774</v>
      </c>
      <c r="U539" s="490" t="s">
        <v>3322</v>
      </c>
      <c r="V539" s="720">
        <f t="shared" si="282"/>
        <v>29885.336250000004</v>
      </c>
      <c r="W539" s="454" t="s">
        <v>3967</v>
      </c>
      <c r="X539" s="455"/>
      <c r="Y539" s="428">
        <v>0</v>
      </c>
      <c r="Z539" s="456">
        <v>0</v>
      </c>
      <c r="AA539" s="402">
        <f t="shared" si="272"/>
        <v>1877.1637500000004</v>
      </c>
      <c r="AB539" s="402">
        <f t="shared" si="273"/>
        <v>29885.336250000004</v>
      </c>
      <c r="AC539" s="449">
        <v>33326.910000000003</v>
      </c>
      <c r="AD539" s="449"/>
      <c r="AE539" s="470"/>
      <c r="AF539" s="402">
        <f t="shared" si="278"/>
        <v>0</v>
      </c>
      <c r="AG539" s="449"/>
      <c r="AH539" s="402">
        <f t="shared" si="279"/>
        <v>0</v>
      </c>
      <c r="AI539" s="457">
        <f>AH541-M541</f>
        <v>0</v>
      </c>
      <c r="AK539" s="990">
        <f t="shared" si="276"/>
        <v>19057.5</v>
      </c>
    </row>
    <row r="540" spans="1:37" x14ac:dyDescent="0.25">
      <c r="A540" s="443">
        <v>462</v>
      </c>
      <c r="B540" s="444" t="s">
        <v>2321</v>
      </c>
      <c r="C540" s="444" t="s">
        <v>3763</v>
      </c>
      <c r="D540" s="445">
        <v>25781</v>
      </c>
      <c r="E540" s="446">
        <v>41897</v>
      </c>
      <c r="F540" s="443">
        <f t="shared" si="267"/>
        <v>44</v>
      </c>
      <c r="G540" s="429" t="s">
        <v>2322</v>
      </c>
      <c r="H540" s="447" t="s">
        <v>1941</v>
      </c>
      <c r="I540" s="429" t="s">
        <v>2318</v>
      </c>
      <c r="J540" s="448">
        <f t="shared" si="280"/>
        <v>31762.500000000004</v>
      </c>
      <c r="K540" s="449">
        <f t="shared" si="263"/>
        <v>2251.9612500000003</v>
      </c>
      <c r="L540" s="449">
        <f t="shared" si="274"/>
        <v>31762.500000000004</v>
      </c>
      <c r="M540" s="402"/>
      <c r="N540" s="450">
        <f t="shared" si="268"/>
        <v>965.58000000000015</v>
      </c>
      <c r="O540" s="450">
        <f t="shared" si="269"/>
        <v>911.58375000000024</v>
      </c>
      <c r="P540" s="450"/>
      <c r="Q540" s="449"/>
      <c r="R540" s="451">
        <f t="shared" si="283"/>
        <v>1877.1637500000004</v>
      </c>
      <c r="S540" s="449">
        <f t="shared" si="271"/>
        <v>29885.336250000004</v>
      </c>
      <c r="T540" s="452">
        <v>100010330028774</v>
      </c>
      <c r="U540" s="490" t="s">
        <v>3323</v>
      </c>
      <c r="V540" s="720">
        <f t="shared" si="282"/>
        <v>29885.336250000004</v>
      </c>
      <c r="W540" s="454" t="s">
        <v>4171</v>
      </c>
      <c r="X540" s="455"/>
      <c r="Y540" s="428">
        <v>0</v>
      </c>
      <c r="Z540" s="456">
        <v>0</v>
      </c>
      <c r="AA540" s="402">
        <f t="shared" si="272"/>
        <v>1877.1637500000004</v>
      </c>
      <c r="AB540" s="402">
        <f t="shared" si="273"/>
        <v>29885.336250000004</v>
      </c>
      <c r="AC540" s="449">
        <v>33326.910000000003</v>
      </c>
      <c r="AD540" s="449"/>
      <c r="AE540" s="470"/>
      <c r="AF540" s="402">
        <f t="shared" si="278"/>
        <v>0</v>
      </c>
      <c r="AG540" s="449"/>
      <c r="AH540" s="402">
        <f t="shared" si="279"/>
        <v>0</v>
      </c>
      <c r="AI540" s="457">
        <f>AH543-M543</f>
        <v>0</v>
      </c>
      <c r="AK540" s="990">
        <f t="shared" si="276"/>
        <v>19057.5</v>
      </c>
    </row>
    <row r="541" spans="1:37" x14ac:dyDescent="0.25">
      <c r="A541" s="443">
        <v>463</v>
      </c>
      <c r="B541" s="444" t="s">
        <v>2323</v>
      </c>
      <c r="C541" s="444" t="s">
        <v>3763</v>
      </c>
      <c r="D541" s="445">
        <v>22803</v>
      </c>
      <c r="E541" s="446">
        <v>41897</v>
      </c>
      <c r="F541" s="443">
        <f t="shared" si="267"/>
        <v>52</v>
      </c>
      <c r="G541" s="429" t="s">
        <v>2324</v>
      </c>
      <c r="H541" s="447" t="s">
        <v>1941</v>
      </c>
      <c r="I541" s="429" t="s">
        <v>2325</v>
      </c>
      <c r="J541" s="448">
        <f t="shared" si="280"/>
        <v>31762.500000000004</v>
      </c>
      <c r="K541" s="449">
        <f t="shared" si="263"/>
        <v>2251.9612500000003</v>
      </c>
      <c r="L541" s="449">
        <f t="shared" si="274"/>
        <v>31762.500000000004</v>
      </c>
      <c r="M541" s="402"/>
      <c r="N541" s="450">
        <f t="shared" si="268"/>
        <v>965.58000000000015</v>
      </c>
      <c r="O541" s="450">
        <f t="shared" si="269"/>
        <v>911.58375000000024</v>
      </c>
      <c r="P541" s="450">
        <v>844.89</v>
      </c>
      <c r="Q541" s="449"/>
      <c r="R541" s="451">
        <f t="shared" si="283"/>
        <v>2722.0537500000005</v>
      </c>
      <c r="S541" s="449">
        <f t="shared" si="271"/>
        <v>29040.446250000005</v>
      </c>
      <c r="T541" s="452">
        <v>100010330028774</v>
      </c>
      <c r="U541" s="490" t="s">
        <v>3324</v>
      </c>
      <c r="V541" s="720">
        <f t="shared" si="282"/>
        <v>29040.446250000005</v>
      </c>
      <c r="W541" s="454" t="s">
        <v>3966</v>
      </c>
      <c r="X541" s="455"/>
      <c r="Y541" s="428">
        <v>0</v>
      </c>
      <c r="Z541" s="456">
        <v>0</v>
      </c>
      <c r="AA541" s="402">
        <f t="shared" si="272"/>
        <v>2722.0537500000005</v>
      </c>
      <c r="AB541" s="402">
        <f t="shared" si="273"/>
        <v>29040.446250000005</v>
      </c>
      <c r="AC541" s="449">
        <v>33326.910000000003</v>
      </c>
      <c r="AD541" s="449"/>
      <c r="AE541" s="470"/>
      <c r="AF541" s="402">
        <f t="shared" si="278"/>
        <v>0</v>
      </c>
      <c r="AG541" s="449"/>
      <c r="AH541" s="402">
        <f t="shared" si="279"/>
        <v>0</v>
      </c>
      <c r="AI541" s="457" t="e">
        <f>#REF!-#REF!</f>
        <v>#REF!</v>
      </c>
      <c r="AK541" s="990">
        <f t="shared" si="276"/>
        <v>19057.5</v>
      </c>
    </row>
    <row r="542" spans="1:37" ht="15" customHeight="1" x14ac:dyDescent="0.25">
      <c r="A542" s="443">
        <v>464</v>
      </c>
      <c r="B542" s="444" t="s">
        <v>2326</v>
      </c>
      <c r="C542" s="444" t="s">
        <v>3763</v>
      </c>
      <c r="D542" s="445">
        <v>18933</v>
      </c>
      <c r="E542" s="446">
        <v>41897</v>
      </c>
      <c r="F542" s="443">
        <f t="shared" si="267"/>
        <v>62</v>
      </c>
      <c r="G542" s="429" t="s">
        <v>2327</v>
      </c>
      <c r="H542" s="447" t="s">
        <v>1941</v>
      </c>
      <c r="I542" s="429" t="s">
        <v>2325</v>
      </c>
      <c r="J542" s="448">
        <v>31762.5</v>
      </c>
      <c r="K542" s="449">
        <f t="shared" si="263"/>
        <v>2251.9612499999998</v>
      </c>
      <c r="L542" s="449">
        <f t="shared" si="274"/>
        <v>31762.5</v>
      </c>
      <c r="M542" s="402"/>
      <c r="N542" s="450">
        <f t="shared" si="268"/>
        <v>965.58</v>
      </c>
      <c r="O542" s="450">
        <f t="shared" si="269"/>
        <v>911.58375000000001</v>
      </c>
      <c r="P542" s="450"/>
      <c r="Q542" s="449"/>
      <c r="R542" s="451">
        <f t="shared" si="283"/>
        <v>1877.1637500000002</v>
      </c>
      <c r="S542" s="449">
        <f t="shared" si="271"/>
        <v>29885.33625</v>
      </c>
      <c r="T542" s="452">
        <v>100010330028774</v>
      </c>
      <c r="U542" s="490" t="s">
        <v>3325</v>
      </c>
      <c r="V542" s="720">
        <f t="shared" si="282"/>
        <v>29885.33625</v>
      </c>
      <c r="W542" s="454">
        <v>22500498849</v>
      </c>
      <c r="X542" s="455"/>
      <c r="Y542" s="428">
        <v>0</v>
      </c>
      <c r="Z542" s="456">
        <v>0</v>
      </c>
      <c r="AA542" s="402">
        <f t="shared" si="272"/>
        <v>1877.1637500000002</v>
      </c>
      <c r="AB542" s="402">
        <f t="shared" si="273"/>
        <v>29885.33625</v>
      </c>
      <c r="AC542" s="449">
        <v>33326.910000000003</v>
      </c>
      <c r="AD542" s="449"/>
      <c r="AE542" s="470"/>
      <c r="AF542" s="402">
        <f t="shared" si="278"/>
        <v>0</v>
      </c>
      <c r="AG542" s="449"/>
      <c r="AH542" s="402">
        <f t="shared" si="279"/>
        <v>0</v>
      </c>
      <c r="AI542" s="457">
        <f>AH545-M545</f>
        <v>0</v>
      </c>
      <c r="AK542" s="990">
        <f t="shared" si="276"/>
        <v>19057.5</v>
      </c>
    </row>
    <row r="543" spans="1:37" ht="15" customHeight="1" x14ac:dyDescent="0.25">
      <c r="A543" s="443">
        <v>465</v>
      </c>
      <c r="B543" s="444" t="s">
        <v>2328</v>
      </c>
      <c r="C543" s="444" t="s">
        <v>3763</v>
      </c>
      <c r="D543" s="445">
        <v>28264</v>
      </c>
      <c r="E543" s="446">
        <v>41897</v>
      </c>
      <c r="F543" s="443">
        <f t="shared" si="267"/>
        <v>37</v>
      </c>
      <c r="G543" s="429" t="s">
        <v>2329</v>
      </c>
      <c r="H543" s="447" t="s">
        <v>1941</v>
      </c>
      <c r="I543" s="429" t="s">
        <v>2325</v>
      </c>
      <c r="J543" s="448">
        <f t="shared" si="280"/>
        <v>31762.500000000004</v>
      </c>
      <c r="K543" s="449">
        <f t="shared" si="263"/>
        <v>2251.9612500000003</v>
      </c>
      <c r="L543" s="449">
        <f t="shared" si="274"/>
        <v>31762.500000000004</v>
      </c>
      <c r="M543" s="402"/>
      <c r="N543" s="450">
        <f t="shared" si="268"/>
        <v>965.58000000000015</v>
      </c>
      <c r="O543" s="450">
        <f t="shared" si="269"/>
        <v>911.58375000000024</v>
      </c>
      <c r="P543" s="450"/>
      <c r="Q543" s="449"/>
      <c r="R543" s="451">
        <f t="shared" si="283"/>
        <v>1877.1637500000004</v>
      </c>
      <c r="S543" s="449">
        <f t="shared" si="271"/>
        <v>29885.336250000004</v>
      </c>
      <c r="T543" s="452">
        <v>100010330028774</v>
      </c>
      <c r="U543" s="490" t="s">
        <v>3326</v>
      </c>
      <c r="V543" s="720">
        <f t="shared" si="282"/>
        <v>29885.336250000004</v>
      </c>
      <c r="W543" s="454" t="s">
        <v>3965</v>
      </c>
      <c r="X543" s="455"/>
      <c r="Y543" s="428">
        <v>0</v>
      </c>
      <c r="Z543" s="456">
        <v>0</v>
      </c>
      <c r="AA543" s="402">
        <f t="shared" si="272"/>
        <v>1877.1637500000004</v>
      </c>
      <c r="AB543" s="402">
        <f t="shared" si="273"/>
        <v>29885.336250000004</v>
      </c>
      <c r="AC543" s="449">
        <v>33326.910000000003</v>
      </c>
      <c r="AD543" s="449"/>
      <c r="AE543" s="470"/>
      <c r="AF543" s="402">
        <f t="shared" si="278"/>
        <v>0</v>
      </c>
      <c r="AG543" s="449"/>
      <c r="AH543" s="402">
        <f t="shared" si="279"/>
        <v>0</v>
      </c>
      <c r="AI543" s="457">
        <f>AH546-M546</f>
        <v>0</v>
      </c>
      <c r="AK543" s="990">
        <f t="shared" si="276"/>
        <v>19057.5</v>
      </c>
    </row>
    <row r="544" spans="1:37" ht="15" customHeight="1" x14ac:dyDescent="0.25">
      <c r="A544" s="443">
        <v>466</v>
      </c>
      <c r="B544" s="444" t="s">
        <v>2330</v>
      </c>
      <c r="C544" s="444" t="s">
        <v>3763</v>
      </c>
      <c r="D544" s="445">
        <v>25156</v>
      </c>
      <c r="E544" s="446">
        <v>41897</v>
      </c>
      <c r="F544" s="443">
        <f t="shared" si="267"/>
        <v>45</v>
      </c>
      <c r="G544" s="429" t="s">
        <v>2331</v>
      </c>
      <c r="H544" s="447" t="s">
        <v>1941</v>
      </c>
      <c r="I544" s="429" t="s">
        <v>2325</v>
      </c>
      <c r="J544" s="448">
        <f t="shared" si="280"/>
        <v>31762.500000000004</v>
      </c>
      <c r="K544" s="449">
        <f t="shared" si="263"/>
        <v>2251.9612500000003</v>
      </c>
      <c r="L544" s="449">
        <f t="shared" si="274"/>
        <v>31762.500000000004</v>
      </c>
      <c r="M544" s="402"/>
      <c r="N544" s="450">
        <f t="shared" si="268"/>
        <v>965.58000000000015</v>
      </c>
      <c r="O544" s="450">
        <f t="shared" si="269"/>
        <v>911.58375000000024</v>
      </c>
      <c r="P544" s="450"/>
      <c r="Q544" s="449"/>
      <c r="R544" s="451">
        <f t="shared" si="283"/>
        <v>1877.1637500000004</v>
      </c>
      <c r="S544" s="449">
        <f t="shared" si="271"/>
        <v>29885.336250000004</v>
      </c>
      <c r="T544" s="452">
        <v>100010330028774</v>
      </c>
      <c r="U544" s="501" t="s">
        <v>3327</v>
      </c>
      <c r="V544" s="720">
        <f t="shared" si="282"/>
        <v>29885.336250000004</v>
      </c>
      <c r="W544" s="454" t="s">
        <v>4211</v>
      </c>
      <c r="X544" s="455"/>
      <c r="Y544" s="428">
        <v>0</v>
      </c>
      <c r="Z544" s="456">
        <v>0</v>
      </c>
      <c r="AA544" s="402">
        <f t="shared" si="272"/>
        <v>1877.1637500000004</v>
      </c>
      <c r="AB544" s="402">
        <f t="shared" si="273"/>
        <v>29885.336250000004</v>
      </c>
      <c r="AC544" s="449">
        <v>33326.910000000003</v>
      </c>
      <c r="AD544" s="449"/>
      <c r="AE544" s="470"/>
      <c r="AF544" s="402">
        <f t="shared" si="278"/>
        <v>0</v>
      </c>
      <c r="AG544" s="449"/>
      <c r="AH544" s="402">
        <f t="shared" si="279"/>
        <v>0</v>
      </c>
      <c r="AI544" s="457">
        <f>AH547-M547</f>
        <v>0</v>
      </c>
      <c r="AK544" s="990">
        <f t="shared" si="276"/>
        <v>19057.5</v>
      </c>
    </row>
    <row r="545" spans="1:41" ht="15" customHeight="1" x14ac:dyDescent="0.25">
      <c r="A545" s="443">
        <v>467</v>
      </c>
      <c r="B545" s="444" t="s">
        <v>2332</v>
      </c>
      <c r="C545" s="444" t="s">
        <v>3763</v>
      </c>
      <c r="D545" s="445">
        <v>25261</v>
      </c>
      <c r="E545" s="446">
        <v>41897</v>
      </c>
      <c r="F545" s="443">
        <f t="shared" si="267"/>
        <v>45</v>
      </c>
      <c r="G545" s="429" t="s">
        <v>2333</v>
      </c>
      <c r="H545" s="447" t="s">
        <v>1941</v>
      </c>
      <c r="I545" s="429" t="s">
        <v>2334</v>
      </c>
      <c r="J545" s="448">
        <f t="shared" si="280"/>
        <v>31762.500000000004</v>
      </c>
      <c r="K545" s="449">
        <f t="shared" si="263"/>
        <v>2251.9612500000003</v>
      </c>
      <c r="L545" s="449">
        <f t="shared" si="274"/>
        <v>31762.500000000004</v>
      </c>
      <c r="M545" s="402"/>
      <c r="N545" s="450">
        <f t="shared" si="268"/>
        <v>965.58000000000015</v>
      </c>
      <c r="O545" s="450">
        <f t="shared" si="269"/>
        <v>911.58375000000024</v>
      </c>
      <c r="P545" s="450"/>
      <c r="Q545" s="449"/>
      <c r="R545" s="451">
        <f t="shared" si="283"/>
        <v>1877.1637500000004</v>
      </c>
      <c r="S545" s="449">
        <f t="shared" si="271"/>
        <v>29885.336250000004</v>
      </c>
      <c r="T545" s="452">
        <v>100010330028774</v>
      </c>
      <c r="U545" s="490" t="s">
        <v>3328</v>
      </c>
      <c r="V545" s="720">
        <f t="shared" si="282"/>
        <v>29885.336250000004</v>
      </c>
      <c r="W545" s="454" t="s">
        <v>3964</v>
      </c>
      <c r="X545" s="455"/>
      <c r="Y545" s="428">
        <v>0</v>
      </c>
      <c r="Z545" s="456">
        <v>0</v>
      </c>
      <c r="AA545" s="402">
        <f t="shared" si="272"/>
        <v>1877.1637500000004</v>
      </c>
      <c r="AB545" s="402">
        <f t="shared" si="273"/>
        <v>29885.336250000004</v>
      </c>
      <c r="AC545" s="449">
        <v>33326.910000000003</v>
      </c>
      <c r="AD545" s="449"/>
      <c r="AE545" s="470"/>
      <c r="AF545" s="402">
        <f t="shared" si="278"/>
        <v>0</v>
      </c>
      <c r="AG545" s="449"/>
      <c r="AH545" s="402">
        <f t="shared" si="279"/>
        <v>0</v>
      </c>
      <c r="AI545" s="457" t="e">
        <f>#REF!-#REF!</f>
        <v>#REF!</v>
      </c>
      <c r="AK545" s="990">
        <f t="shared" si="276"/>
        <v>19057.5</v>
      </c>
    </row>
    <row r="546" spans="1:41" ht="15" customHeight="1" x14ac:dyDescent="0.25">
      <c r="A546" s="443">
        <v>468</v>
      </c>
      <c r="B546" s="444" t="s">
        <v>2335</v>
      </c>
      <c r="C546" s="444" t="s">
        <v>3763</v>
      </c>
      <c r="D546" s="445">
        <v>25255</v>
      </c>
      <c r="E546" s="446">
        <v>41897</v>
      </c>
      <c r="F546" s="443">
        <f t="shared" si="267"/>
        <v>45</v>
      </c>
      <c r="G546" s="429" t="s">
        <v>2336</v>
      </c>
      <c r="H546" s="447" t="s">
        <v>1941</v>
      </c>
      <c r="I546" s="429" t="s">
        <v>2334</v>
      </c>
      <c r="J546" s="448">
        <f t="shared" si="280"/>
        <v>31762.500000000004</v>
      </c>
      <c r="K546" s="449">
        <f t="shared" si="263"/>
        <v>2251.9612500000003</v>
      </c>
      <c r="L546" s="449">
        <f t="shared" si="274"/>
        <v>31762.500000000004</v>
      </c>
      <c r="M546" s="402"/>
      <c r="N546" s="450">
        <f t="shared" si="268"/>
        <v>965.58000000000015</v>
      </c>
      <c r="O546" s="450">
        <f t="shared" si="269"/>
        <v>911.58375000000024</v>
      </c>
      <c r="P546" s="450"/>
      <c r="Q546" s="449"/>
      <c r="R546" s="451">
        <f t="shared" si="283"/>
        <v>1877.1637500000004</v>
      </c>
      <c r="S546" s="449">
        <f t="shared" si="271"/>
        <v>29885.336250000004</v>
      </c>
      <c r="T546" s="452">
        <v>100010330028774</v>
      </c>
      <c r="U546" s="490" t="s">
        <v>3329</v>
      </c>
      <c r="V546" s="720">
        <f t="shared" si="282"/>
        <v>29885.336250000004</v>
      </c>
      <c r="W546" s="454" t="s">
        <v>4212</v>
      </c>
      <c r="X546" s="455"/>
      <c r="Y546" s="428">
        <v>0</v>
      </c>
      <c r="Z546" s="456">
        <v>0</v>
      </c>
      <c r="AA546" s="402">
        <f t="shared" si="272"/>
        <v>1877.1637500000004</v>
      </c>
      <c r="AB546" s="402">
        <f t="shared" si="273"/>
        <v>29885.336250000004</v>
      </c>
      <c r="AC546" s="449">
        <v>33326.910000000003</v>
      </c>
      <c r="AD546" s="449"/>
      <c r="AE546" s="470"/>
      <c r="AF546" s="402">
        <f t="shared" si="278"/>
        <v>0</v>
      </c>
      <c r="AG546" s="449"/>
      <c r="AH546" s="402">
        <f t="shared" si="279"/>
        <v>0</v>
      </c>
      <c r="AI546" s="457">
        <f>AH549-M549</f>
        <v>0</v>
      </c>
      <c r="AK546" s="990">
        <f t="shared" si="276"/>
        <v>19057.5</v>
      </c>
    </row>
    <row r="547" spans="1:41" ht="15" customHeight="1" x14ac:dyDescent="0.25">
      <c r="A547" s="443">
        <v>469</v>
      </c>
      <c r="B547" s="444" t="s">
        <v>2337</v>
      </c>
      <c r="C547" s="444" t="s">
        <v>3763</v>
      </c>
      <c r="D547" s="445">
        <v>27094</v>
      </c>
      <c r="E547" s="446">
        <v>41897</v>
      </c>
      <c r="F547" s="443">
        <f t="shared" si="267"/>
        <v>40</v>
      </c>
      <c r="G547" s="429" t="s">
        <v>2338</v>
      </c>
      <c r="H547" s="447" t="s">
        <v>1941</v>
      </c>
      <c r="I547" s="429" t="s">
        <v>2334</v>
      </c>
      <c r="J547" s="448">
        <f t="shared" si="280"/>
        <v>31762.500000000004</v>
      </c>
      <c r="K547" s="449">
        <f t="shared" si="263"/>
        <v>2251.9612500000003</v>
      </c>
      <c r="L547" s="449">
        <f t="shared" si="274"/>
        <v>31762.500000000004</v>
      </c>
      <c r="M547" s="402"/>
      <c r="N547" s="450">
        <f t="shared" si="268"/>
        <v>965.58000000000015</v>
      </c>
      <c r="O547" s="450">
        <f t="shared" si="269"/>
        <v>911.58375000000024</v>
      </c>
      <c r="P547" s="450"/>
      <c r="Q547" s="449"/>
      <c r="R547" s="451">
        <f t="shared" si="283"/>
        <v>1877.1637500000004</v>
      </c>
      <c r="S547" s="449">
        <f t="shared" si="271"/>
        <v>29885.336250000004</v>
      </c>
      <c r="T547" s="452">
        <v>100010330028774</v>
      </c>
      <c r="U547" s="490" t="s">
        <v>3330</v>
      </c>
      <c r="V547" s="720">
        <f t="shared" si="282"/>
        <v>29885.336250000004</v>
      </c>
      <c r="W547" s="454" t="s">
        <v>4325</v>
      </c>
      <c r="X547" s="455"/>
      <c r="Y547" s="428">
        <v>0</v>
      </c>
      <c r="Z547" s="456">
        <v>0</v>
      </c>
      <c r="AA547" s="402">
        <f t="shared" si="272"/>
        <v>1877.1637500000004</v>
      </c>
      <c r="AB547" s="402">
        <f t="shared" si="273"/>
        <v>29885.336250000004</v>
      </c>
      <c r="AC547" s="449">
        <v>33326.910000000003</v>
      </c>
      <c r="AD547" s="449"/>
      <c r="AE547" s="470"/>
      <c r="AF547" s="402">
        <f t="shared" si="278"/>
        <v>0</v>
      </c>
      <c r="AG547" s="449"/>
      <c r="AH547" s="402">
        <f t="shared" si="279"/>
        <v>0</v>
      </c>
      <c r="AI547" s="457">
        <f>AH550-M550</f>
        <v>0</v>
      </c>
      <c r="AK547" s="990">
        <f t="shared" si="276"/>
        <v>19057.5</v>
      </c>
    </row>
    <row r="548" spans="1:41" ht="15" customHeight="1" x14ac:dyDescent="0.25">
      <c r="A548" s="443">
        <v>470</v>
      </c>
      <c r="B548" s="444" t="s">
        <v>2339</v>
      </c>
      <c r="C548" s="444" t="s">
        <v>3763</v>
      </c>
      <c r="D548" s="445">
        <v>26024</v>
      </c>
      <c r="E548" s="446">
        <v>41897</v>
      </c>
      <c r="F548" s="443">
        <f t="shared" si="267"/>
        <v>43</v>
      </c>
      <c r="G548" s="429" t="s">
        <v>2340</v>
      </c>
      <c r="H548" s="447" t="s">
        <v>1941</v>
      </c>
      <c r="I548" s="429" t="s">
        <v>2334</v>
      </c>
      <c r="J548" s="448">
        <v>31762.5</v>
      </c>
      <c r="K548" s="449">
        <f t="shared" si="263"/>
        <v>2251.9612499999998</v>
      </c>
      <c r="L548" s="449">
        <f t="shared" si="274"/>
        <v>31762.5</v>
      </c>
      <c r="M548" s="402"/>
      <c r="N548" s="450">
        <f t="shared" si="268"/>
        <v>965.58</v>
      </c>
      <c r="O548" s="450">
        <f t="shared" si="269"/>
        <v>911.58375000000001</v>
      </c>
      <c r="P548" s="450"/>
      <c r="Q548" s="449"/>
      <c r="R548" s="451">
        <f t="shared" si="283"/>
        <v>1877.1637500000002</v>
      </c>
      <c r="S548" s="449">
        <f t="shared" si="271"/>
        <v>29885.33625</v>
      </c>
      <c r="T548" s="452">
        <v>100010330028774</v>
      </c>
      <c r="U548" s="501" t="s">
        <v>3331</v>
      </c>
      <c r="V548" s="720">
        <f t="shared" si="282"/>
        <v>29885.33625</v>
      </c>
      <c r="W548" s="454" t="s">
        <v>4216</v>
      </c>
      <c r="X548" s="455"/>
      <c r="Y548" s="428">
        <v>0</v>
      </c>
      <c r="Z548" s="456">
        <v>0</v>
      </c>
      <c r="AA548" s="402">
        <f t="shared" si="272"/>
        <v>1877.1637500000002</v>
      </c>
      <c r="AB548" s="402">
        <f t="shared" si="273"/>
        <v>29885.33625</v>
      </c>
      <c r="AC548" s="449">
        <v>33326.910000000003</v>
      </c>
      <c r="AD548" s="449"/>
      <c r="AE548" s="470"/>
      <c r="AF548" s="402">
        <f t="shared" si="278"/>
        <v>0</v>
      </c>
      <c r="AG548" s="449"/>
      <c r="AH548" s="402">
        <f t="shared" si="279"/>
        <v>0</v>
      </c>
      <c r="AI548" s="457">
        <f>AH551-M551</f>
        <v>0</v>
      </c>
      <c r="AK548" s="990">
        <f t="shared" si="276"/>
        <v>19057.5</v>
      </c>
    </row>
    <row r="549" spans="1:41" ht="15" customHeight="1" x14ac:dyDescent="0.25">
      <c r="A549" s="443">
        <v>471</v>
      </c>
      <c r="B549" s="444" t="s">
        <v>2341</v>
      </c>
      <c r="C549" s="444" t="s">
        <v>3763</v>
      </c>
      <c r="D549" s="445">
        <v>26622</v>
      </c>
      <c r="E549" s="446">
        <v>41897</v>
      </c>
      <c r="F549" s="443">
        <f t="shared" si="267"/>
        <v>41</v>
      </c>
      <c r="G549" s="429" t="s">
        <v>4631</v>
      </c>
      <c r="H549" s="447" t="s">
        <v>1941</v>
      </c>
      <c r="I549" s="429" t="s">
        <v>2334</v>
      </c>
      <c r="J549" s="448">
        <f t="shared" si="280"/>
        <v>31762.500000000004</v>
      </c>
      <c r="K549" s="449">
        <f t="shared" si="263"/>
        <v>2251.9612500000003</v>
      </c>
      <c r="L549" s="449">
        <f t="shared" si="274"/>
        <v>31762.500000000004</v>
      </c>
      <c r="M549" s="402"/>
      <c r="N549" s="450">
        <f t="shared" si="268"/>
        <v>965.58000000000015</v>
      </c>
      <c r="O549" s="450">
        <f t="shared" si="269"/>
        <v>911.58375000000024</v>
      </c>
      <c r="P549" s="450"/>
      <c r="Q549" s="449"/>
      <c r="R549" s="451">
        <f t="shared" si="283"/>
        <v>1877.1637500000004</v>
      </c>
      <c r="S549" s="449">
        <f t="shared" si="271"/>
        <v>29885.336250000004</v>
      </c>
      <c r="T549" s="452">
        <v>100010330028774</v>
      </c>
      <c r="U549" s="490" t="s">
        <v>3332</v>
      </c>
      <c r="V549" s="720">
        <f t="shared" si="282"/>
        <v>29885.336250000004</v>
      </c>
      <c r="W549" s="454" t="s">
        <v>3963</v>
      </c>
      <c r="X549" s="455"/>
      <c r="Y549" s="428">
        <v>0</v>
      </c>
      <c r="Z549" s="456">
        <v>0</v>
      </c>
      <c r="AA549" s="402">
        <f t="shared" si="272"/>
        <v>1877.1637500000004</v>
      </c>
      <c r="AB549" s="402">
        <f t="shared" si="273"/>
        <v>29885.336250000004</v>
      </c>
      <c r="AC549" s="449">
        <v>33326.910000000003</v>
      </c>
      <c r="AD549" s="449"/>
      <c r="AE549" s="470"/>
      <c r="AF549" s="402">
        <f t="shared" si="278"/>
        <v>0</v>
      </c>
      <c r="AG549" s="449"/>
      <c r="AH549" s="402">
        <f t="shared" si="279"/>
        <v>0</v>
      </c>
      <c r="AI549" s="457">
        <f>AH553-M553</f>
        <v>0</v>
      </c>
      <c r="AK549" s="990">
        <f t="shared" si="276"/>
        <v>19057.5</v>
      </c>
    </row>
    <row r="550" spans="1:41" ht="15" customHeight="1" x14ac:dyDescent="0.25">
      <c r="A550" s="443">
        <v>472</v>
      </c>
      <c r="B550" s="444" t="s">
        <v>2342</v>
      </c>
      <c r="C550" s="444" t="s">
        <v>3763</v>
      </c>
      <c r="D550" s="445">
        <v>26579</v>
      </c>
      <c r="E550" s="446">
        <v>41897</v>
      </c>
      <c r="F550" s="443">
        <f t="shared" si="267"/>
        <v>41</v>
      </c>
      <c r="G550" s="429" t="s">
        <v>2343</v>
      </c>
      <c r="H550" s="447" t="s">
        <v>1941</v>
      </c>
      <c r="I550" s="429" t="s">
        <v>2334</v>
      </c>
      <c r="J550" s="448">
        <f t="shared" si="280"/>
        <v>31762.500000000004</v>
      </c>
      <c r="K550" s="449">
        <f t="shared" si="263"/>
        <v>2251.9612500000003</v>
      </c>
      <c r="L550" s="449">
        <f t="shared" si="274"/>
        <v>31762.500000000004</v>
      </c>
      <c r="M550" s="402"/>
      <c r="N550" s="450">
        <f t="shared" si="268"/>
        <v>965.58000000000015</v>
      </c>
      <c r="O550" s="450">
        <f t="shared" si="269"/>
        <v>911.58375000000024</v>
      </c>
      <c r="P550" s="450"/>
      <c r="Q550" s="449"/>
      <c r="R550" s="451">
        <f t="shared" si="283"/>
        <v>1877.1637500000004</v>
      </c>
      <c r="S550" s="449">
        <f t="shared" si="271"/>
        <v>29885.336250000004</v>
      </c>
      <c r="T550" s="452">
        <v>100010330028774</v>
      </c>
      <c r="U550" s="490" t="s">
        <v>3333</v>
      </c>
      <c r="V550" s="720">
        <f t="shared" si="282"/>
        <v>29885.336250000004</v>
      </c>
      <c r="W550" s="454" t="s">
        <v>4128</v>
      </c>
      <c r="X550" s="455"/>
      <c r="Y550" s="428">
        <v>0</v>
      </c>
      <c r="Z550" s="456">
        <v>0</v>
      </c>
      <c r="AA550" s="402">
        <f t="shared" si="272"/>
        <v>1877.1637500000004</v>
      </c>
      <c r="AB550" s="402">
        <f t="shared" si="273"/>
        <v>29885.336250000004</v>
      </c>
      <c r="AC550" s="449">
        <v>33326.910000000003</v>
      </c>
      <c r="AD550" s="449"/>
      <c r="AE550" s="470"/>
      <c r="AF550" s="402">
        <f t="shared" si="278"/>
        <v>0</v>
      </c>
      <c r="AG550" s="449"/>
      <c r="AH550" s="402">
        <f t="shared" si="279"/>
        <v>0</v>
      </c>
      <c r="AI550" s="457">
        <f>AH554-M554</f>
        <v>0</v>
      </c>
      <c r="AK550" s="990">
        <f t="shared" si="276"/>
        <v>19057.5</v>
      </c>
    </row>
    <row r="551" spans="1:41" ht="15" customHeight="1" x14ac:dyDescent="0.25">
      <c r="A551" s="443">
        <v>473</v>
      </c>
      <c r="B551" s="444" t="s">
        <v>2344</v>
      </c>
      <c r="C551" s="444" t="s">
        <v>3763</v>
      </c>
      <c r="D551" s="445">
        <v>24646</v>
      </c>
      <c r="E551" s="446">
        <v>41897</v>
      </c>
      <c r="F551" s="443">
        <f t="shared" si="267"/>
        <v>47</v>
      </c>
      <c r="G551" s="429" t="s">
        <v>2345</v>
      </c>
      <c r="H551" s="447" t="s">
        <v>1941</v>
      </c>
      <c r="I551" s="429" t="s">
        <v>2334</v>
      </c>
      <c r="J551" s="448">
        <f t="shared" si="280"/>
        <v>31762.500000000004</v>
      </c>
      <c r="K551" s="449">
        <f t="shared" si="263"/>
        <v>2251.9612500000003</v>
      </c>
      <c r="L551" s="449">
        <f t="shared" si="274"/>
        <v>31762.500000000004</v>
      </c>
      <c r="M551" s="402"/>
      <c r="N551" s="450">
        <f t="shared" si="268"/>
        <v>965.58000000000015</v>
      </c>
      <c r="O551" s="450">
        <f t="shared" si="269"/>
        <v>911.58375000000024</v>
      </c>
      <c r="P551" s="450"/>
      <c r="Q551" s="449"/>
      <c r="R551" s="451">
        <f t="shared" si="283"/>
        <v>1877.1637500000004</v>
      </c>
      <c r="S551" s="449">
        <f t="shared" si="271"/>
        <v>29885.336250000004</v>
      </c>
      <c r="T551" s="452">
        <v>100010330028774</v>
      </c>
      <c r="U551" s="490" t="s">
        <v>3334</v>
      </c>
      <c r="V551" s="720">
        <f t="shared" si="282"/>
        <v>29885.336250000004</v>
      </c>
      <c r="W551" s="454" t="s">
        <v>4206</v>
      </c>
      <c r="X551" s="455"/>
      <c r="Y551" s="428">
        <v>0</v>
      </c>
      <c r="Z551" s="456">
        <v>0</v>
      </c>
      <c r="AA551" s="402">
        <f t="shared" si="272"/>
        <v>1877.1637500000004</v>
      </c>
      <c r="AB551" s="402">
        <f t="shared" si="273"/>
        <v>29885.336250000004</v>
      </c>
      <c r="AC551" s="449">
        <v>33326.910000000003</v>
      </c>
      <c r="AD551" s="449"/>
      <c r="AE551" s="470"/>
      <c r="AF551" s="402">
        <f t="shared" si="278"/>
        <v>0</v>
      </c>
      <c r="AG551" s="449"/>
      <c r="AH551" s="402">
        <f t="shared" si="279"/>
        <v>0</v>
      </c>
      <c r="AI551" s="457">
        <f>AH510-M510</f>
        <v>4.0249999995012331E-3</v>
      </c>
      <c r="AK551" s="990">
        <f t="shared" si="276"/>
        <v>19057.5</v>
      </c>
    </row>
    <row r="552" spans="1:41" ht="15" customHeight="1" x14ac:dyDescent="0.25">
      <c r="A552" s="443">
        <v>474</v>
      </c>
      <c r="B552" s="444" t="s">
        <v>2346</v>
      </c>
      <c r="C552" s="444" t="s">
        <v>3763</v>
      </c>
      <c r="D552" s="445">
        <v>27504</v>
      </c>
      <c r="E552" s="446">
        <v>41897</v>
      </c>
      <c r="F552" s="443">
        <f t="shared" si="267"/>
        <v>39</v>
      </c>
      <c r="G552" s="429" t="s">
        <v>2347</v>
      </c>
      <c r="H552" s="447" t="s">
        <v>1941</v>
      </c>
      <c r="I552" s="429" t="s">
        <v>2334</v>
      </c>
      <c r="J552" s="448">
        <f t="shared" si="280"/>
        <v>31762.500000000004</v>
      </c>
      <c r="K552" s="449">
        <f t="shared" si="263"/>
        <v>2251.9612500000003</v>
      </c>
      <c r="L552" s="449">
        <f t="shared" si="274"/>
        <v>31762.500000000004</v>
      </c>
      <c r="M552" s="402"/>
      <c r="N552" s="450">
        <f t="shared" si="268"/>
        <v>965.58000000000015</v>
      </c>
      <c r="O552" s="450">
        <f t="shared" si="269"/>
        <v>911.58375000000024</v>
      </c>
      <c r="P552" s="450"/>
      <c r="Q552" s="449"/>
      <c r="R552" s="451">
        <f t="shared" si="283"/>
        <v>1877.1637500000004</v>
      </c>
      <c r="S552" s="449">
        <f t="shared" si="271"/>
        <v>29885.336250000004</v>
      </c>
      <c r="T552" s="452">
        <v>100010330028774</v>
      </c>
      <c r="U552" s="490" t="s">
        <v>3335</v>
      </c>
      <c r="V552" s="720">
        <f t="shared" si="282"/>
        <v>29885.336250000004</v>
      </c>
      <c r="W552" s="454" t="s">
        <v>3962</v>
      </c>
      <c r="X552" s="455"/>
      <c r="Y552" s="428">
        <v>0</v>
      </c>
      <c r="Z552" s="456">
        <v>0</v>
      </c>
      <c r="AA552" s="402">
        <f t="shared" si="272"/>
        <v>1877.1637500000004</v>
      </c>
      <c r="AB552" s="402">
        <f t="shared" si="273"/>
        <v>29885.336250000004</v>
      </c>
      <c r="AC552" s="449">
        <v>33326.910000000003</v>
      </c>
      <c r="AD552" s="449"/>
      <c r="AE552" s="470"/>
      <c r="AF552" s="402">
        <f t="shared" si="278"/>
        <v>0</v>
      </c>
      <c r="AG552" s="449"/>
      <c r="AH552" s="402">
        <f t="shared" si="279"/>
        <v>0</v>
      </c>
      <c r="AI552" s="457">
        <f>AH555-M555</f>
        <v>0</v>
      </c>
      <c r="AK552" s="990">
        <f t="shared" si="276"/>
        <v>19057.5</v>
      </c>
    </row>
    <row r="553" spans="1:41" ht="15" customHeight="1" x14ac:dyDescent="0.25">
      <c r="A553" s="443">
        <v>475</v>
      </c>
      <c r="B553" s="444" t="s">
        <v>2348</v>
      </c>
      <c r="C553" s="444" t="s">
        <v>3763</v>
      </c>
      <c r="D553" s="445">
        <v>25162</v>
      </c>
      <c r="E553" s="446">
        <v>41897</v>
      </c>
      <c r="F553" s="443">
        <f t="shared" si="267"/>
        <v>45</v>
      </c>
      <c r="G553" s="429" t="s">
        <v>2349</v>
      </c>
      <c r="H553" s="447" t="s">
        <v>1941</v>
      </c>
      <c r="I553" s="429" t="s">
        <v>2334</v>
      </c>
      <c r="J553" s="448">
        <f t="shared" si="280"/>
        <v>31762.500000000004</v>
      </c>
      <c r="K553" s="449">
        <f t="shared" si="263"/>
        <v>2251.9612500000003</v>
      </c>
      <c r="L553" s="449">
        <f t="shared" si="274"/>
        <v>31762.500000000004</v>
      </c>
      <c r="M553" s="402"/>
      <c r="N553" s="450">
        <f t="shared" si="268"/>
        <v>965.58000000000015</v>
      </c>
      <c r="O553" s="450">
        <f t="shared" si="269"/>
        <v>911.58375000000024</v>
      </c>
      <c r="P553" s="450"/>
      <c r="Q553" s="449"/>
      <c r="R553" s="451">
        <f t="shared" si="283"/>
        <v>1877.1637500000004</v>
      </c>
      <c r="S553" s="449">
        <f t="shared" si="271"/>
        <v>29885.336250000004</v>
      </c>
      <c r="T553" s="452">
        <v>100010330028774</v>
      </c>
      <c r="U553" s="490" t="s">
        <v>3336</v>
      </c>
      <c r="V553" s="720">
        <f t="shared" si="282"/>
        <v>29885.336250000004</v>
      </c>
      <c r="W553" s="454" t="s">
        <v>3961</v>
      </c>
      <c r="X553" s="455"/>
      <c r="Y553" s="428">
        <v>0</v>
      </c>
      <c r="Z553" s="456">
        <v>0</v>
      </c>
      <c r="AA553" s="402">
        <f t="shared" si="272"/>
        <v>1877.1637500000004</v>
      </c>
      <c r="AB553" s="402">
        <f t="shared" si="273"/>
        <v>29885.336250000004</v>
      </c>
      <c r="AC553" s="449">
        <v>33326.910000000003</v>
      </c>
      <c r="AD553" s="449"/>
      <c r="AE553" s="470"/>
      <c r="AF553" s="402">
        <f t="shared" si="278"/>
        <v>0</v>
      </c>
      <c r="AG553" s="449"/>
      <c r="AH553" s="402">
        <f t="shared" si="279"/>
        <v>0</v>
      </c>
      <c r="AI553" s="457">
        <f>AH556-M556</f>
        <v>0</v>
      </c>
      <c r="AK553" s="990">
        <f t="shared" si="276"/>
        <v>19057.5</v>
      </c>
    </row>
    <row r="554" spans="1:41" ht="15" customHeight="1" x14ac:dyDescent="0.25">
      <c r="A554" s="443">
        <v>476</v>
      </c>
      <c r="B554" s="444" t="s">
        <v>2353</v>
      </c>
      <c r="C554" s="444" t="s">
        <v>3763</v>
      </c>
      <c r="D554" s="445">
        <v>30763</v>
      </c>
      <c r="E554" s="446">
        <v>41897</v>
      </c>
      <c r="F554" s="443">
        <f t="shared" si="267"/>
        <v>30</v>
      </c>
      <c r="G554" s="429" t="s">
        <v>2354</v>
      </c>
      <c r="H554" s="447" t="s">
        <v>1941</v>
      </c>
      <c r="I554" s="429" t="s">
        <v>2350</v>
      </c>
      <c r="J554" s="448">
        <f t="shared" si="280"/>
        <v>31762.500000000004</v>
      </c>
      <c r="K554" s="449">
        <f t="shared" ref="K554:K617" si="284">J554/100*7.09</f>
        <v>2251.9612500000003</v>
      </c>
      <c r="L554" s="449">
        <f t="shared" si="274"/>
        <v>31762.500000000004</v>
      </c>
      <c r="M554" s="402"/>
      <c r="N554" s="450">
        <f t="shared" si="268"/>
        <v>965.58000000000015</v>
      </c>
      <c r="O554" s="450">
        <f t="shared" si="269"/>
        <v>911.58375000000024</v>
      </c>
      <c r="P554" s="450"/>
      <c r="Q554" s="449"/>
      <c r="R554" s="451">
        <f t="shared" si="283"/>
        <v>1877.1637500000004</v>
      </c>
      <c r="S554" s="449">
        <f t="shared" si="271"/>
        <v>29885.336250000004</v>
      </c>
      <c r="T554" s="452">
        <v>100010330028774</v>
      </c>
      <c r="U554" s="453" t="s">
        <v>3337</v>
      </c>
      <c r="V554" s="720">
        <f t="shared" si="282"/>
        <v>29885.336250000004</v>
      </c>
      <c r="W554" s="454" t="s">
        <v>3960</v>
      </c>
      <c r="X554" s="455"/>
      <c r="Y554" s="428">
        <v>0</v>
      </c>
      <c r="Z554" s="456">
        <v>0</v>
      </c>
      <c r="AA554" s="402">
        <f t="shared" si="272"/>
        <v>1877.1637500000004</v>
      </c>
      <c r="AB554" s="402">
        <f t="shared" si="273"/>
        <v>29885.336250000004</v>
      </c>
      <c r="AC554" s="449">
        <v>33326.910000000003</v>
      </c>
      <c r="AD554" s="449"/>
      <c r="AE554" s="470"/>
      <c r="AF554" s="402">
        <f t="shared" si="278"/>
        <v>0</v>
      </c>
      <c r="AG554" s="449"/>
      <c r="AH554" s="402">
        <f t="shared" si="279"/>
        <v>0</v>
      </c>
      <c r="AI554" s="457">
        <f>AH557-M557</f>
        <v>0</v>
      </c>
      <c r="AK554" s="990">
        <f t="shared" si="276"/>
        <v>19057.5</v>
      </c>
    </row>
    <row r="555" spans="1:41" s="513" customFormat="1" ht="15" customHeight="1" x14ac:dyDescent="0.25">
      <c r="A555" s="443">
        <v>477</v>
      </c>
      <c r="B555" s="444" t="s">
        <v>2357</v>
      </c>
      <c r="C555" s="444" t="s">
        <v>3763</v>
      </c>
      <c r="D555" s="445">
        <v>22074</v>
      </c>
      <c r="E555" s="446">
        <v>41897</v>
      </c>
      <c r="F555" s="443">
        <f t="shared" si="267"/>
        <v>54</v>
      </c>
      <c r="G555" s="429" t="s">
        <v>2358</v>
      </c>
      <c r="H555" s="447" t="s">
        <v>1941</v>
      </c>
      <c r="I555" s="429" t="s">
        <v>2350</v>
      </c>
      <c r="J555" s="448">
        <f t="shared" si="280"/>
        <v>31762.500000000004</v>
      </c>
      <c r="K555" s="449">
        <f t="shared" si="284"/>
        <v>2251.9612500000003</v>
      </c>
      <c r="L555" s="449">
        <f t="shared" si="274"/>
        <v>31762.500000000004</v>
      </c>
      <c r="M555" s="402"/>
      <c r="N555" s="450">
        <f t="shared" si="268"/>
        <v>965.58000000000015</v>
      </c>
      <c r="O555" s="450">
        <f t="shared" si="269"/>
        <v>911.58375000000024</v>
      </c>
      <c r="P555" s="450"/>
      <c r="Q555" s="449"/>
      <c r="R555" s="451">
        <f t="shared" si="283"/>
        <v>1877.1637500000004</v>
      </c>
      <c r="S555" s="449">
        <f t="shared" si="271"/>
        <v>29885.336250000004</v>
      </c>
      <c r="T555" s="452">
        <v>100010330028774</v>
      </c>
      <c r="U555" s="453" t="s">
        <v>3339</v>
      </c>
      <c r="V555" s="720">
        <f t="shared" si="282"/>
        <v>29885.336250000004</v>
      </c>
      <c r="W555" s="454" t="s">
        <v>3959</v>
      </c>
      <c r="X555" s="455"/>
      <c r="Y555" s="428">
        <v>0</v>
      </c>
      <c r="Z555" s="456">
        <v>0</v>
      </c>
      <c r="AA555" s="402">
        <f t="shared" si="272"/>
        <v>1877.1637500000004</v>
      </c>
      <c r="AB555" s="402">
        <f t="shared" si="273"/>
        <v>29885.336250000004</v>
      </c>
      <c r="AC555" s="449">
        <v>33326.910000000003</v>
      </c>
      <c r="AD555" s="449"/>
      <c r="AE555" s="470"/>
      <c r="AF555" s="402">
        <f t="shared" si="278"/>
        <v>0</v>
      </c>
      <c r="AG555" s="449"/>
      <c r="AH555" s="402">
        <f t="shared" si="279"/>
        <v>0</v>
      </c>
      <c r="AI555" s="402"/>
      <c r="AK555" s="990">
        <f t="shared" si="276"/>
        <v>19057.5</v>
      </c>
      <c r="AL555" s="542"/>
      <c r="AM555" s="542"/>
      <c r="AN555" s="542"/>
      <c r="AO555" s="542"/>
    </row>
    <row r="556" spans="1:41" s="513" customFormat="1" ht="15" customHeight="1" x14ac:dyDescent="0.25">
      <c r="A556" s="443">
        <v>478</v>
      </c>
      <c r="B556" s="444" t="s">
        <v>2359</v>
      </c>
      <c r="C556" s="444" t="s">
        <v>3763</v>
      </c>
      <c r="D556" s="445">
        <v>25798</v>
      </c>
      <c r="E556" s="446">
        <v>41897</v>
      </c>
      <c r="F556" s="443">
        <f t="shared" si="267"/>
        <v>44</v>
      </c>
      <c r="G556" s="429" t="s">
        <v>2360</v>
      </c>
      <c r="H556" s="447" t="s">
        <v>1941</v>
      </c>
      <c r="I556" s="429" t="s">
        <v>2350</v>
      </c>
      <c r="J556" s="448">
        <f t="shared" si="280"/>
        <v>31762.500000000004</v>
      </c>
      <c r="K556" s="449">
        <f t="shared" si="284"/>
        <v>2251.9612500000003</v>
      </c>
      <c r="L556" s="449">
        <f t="shared" si="274"/>
        <v>31762.500000000004</v>
      </c>
      <c r="M556" s="402"/>
      <c r="N556" s="450">
        <f t="shared" si="268"/>
        <v>965.58000000000015</v>
      </c>
      <c r="O556" s="450">
        <f t="shared" si="269"/>
        <v>911.58375000000024</v>
      </c>
      <c r="P556" s="450"/>
      <c r="Q556" s="449"/>
      <c r="R556" s="451">
        <f t="shared" si="283"/>
        <v>1877.1637500000004</v>
      </c>
      <c r="S556" s="449">
        <f t="shared" si="271"/>
        <v>29885.336250000004</v>
      </c>
      <c r="T556" s="452">
        <v>100010330028774</v>
      </c>
      <c r="U556" s="650" t="s">
        <v>3340</v>
      </c>
      <c r="V556" s="720">
        <f t="shared" si="282"/>
        <v>29885.336250000004</v>
      </c>
      <c r="W556" s="454" t="s">
        <v>3958</v>
      </c>
      <c r="X556" s="455"/>
      <c r="Y556" s="428">
        <v>0</v>
      </c>
      <c r="Z556" s="456">
        <v>0</v>
      </c>
      <c r="AA556" s="402">
        <f t="shared" si="272"/>
        <v>1877.1637500000004</v>
      </c>
      <c r="AB556" s="402">
        <f t="shared" si="273"/>
        <v>29885.336250000004</v>
      </c>
      <c r="AC556" s="449">
        <v>33326.910000000003</v>
      </c>
      <c r="AD556" s="449"/>
      <c r="AE556" s="470"/>
      <c r="AF556" s="402">
        <f t="shared" si="278"/>
        <v>0</v>
      </c>
      <c r="AG556" s="449"/>
      <c r="AH556" s="402">
        <f t="shared" si="279"/>
        <v>0</v>
      </c>
      <c r="AI556" s="402"/>
      <c r="AK556" s="990">
        <f t="shared" si="276"/>
        <v>19057.5</v>
      </c>
      <c r="AL556" s="542"/>
      <c r="AM556" s="542"/>
      <c r="AN556" s="542"/>
      <c r="AO556" s="542"/>
    </row>
    <row r="557" spans="1:41" s="513" customFormat="1" ht="15" customHeight="1" x14ac:dyDescent="0.25">
      <c r="A557" s="443">
        <v>479</v>
      </c>
      <c r="B557" s="444" t="s">
        <v>2869</v>
      </c>
      <c r="C557" s="444" t="s">
        <v>3763</v>
      </c>
      <c r="D557" s="445">
        <v>23163</v>
      </c>
      <c r="E557" s="446">
        <v>41897</v>
      </c>
      <c r="F557" s="443">
        <f t="shared" si="267"/>
        <v>51</v>
      </c>
      <c r="G557" s="429" t="s">
        <v>2870</v>
      </c>
      <c r="H557" s="447" t="s">
        <v>1941</v>
      </c>
      <c r="I557" s="429" t="s">
        <v>2350</v>
      </c>
      <c r="J557" s="448">
        <f t="shared" si="280"/>
        <v>31762.500000000004</v>
      </c>
      <c r="K557" s="449">
        <f t="shared" si="284"/>
        <v>2251.9612500000003</v>
      </c>
      <c r="L557" s="449">
        <f t="shared" si="274"/>
        <v>31762.500000000004</v>
      </c>
      <c r="M557" s="402"/>
      <c r="N557" s="450">
        <f t="shared" si="268"/>
        <v>965.58000000000015</v>
      </c>
      <c r="O557" s="450">
        <f t="shared" si="269"/>
        <v>911.58375000000024</v>
      </c>
      <c r="P557" s="450"/>
      <c r="Q557" s="449"/>
      <c r="R557" s="451">
        <f t="shared" si="283"/>
        <v>1877.1637500000004</v>
      </c>
      <c r="S557" s="449">
        <f t="shared" si="271"/>
        <v>29885.336250000004</v>
      </c>
      <c r="T557" s="452">
        <v>100010330028774</v>
      </c>
      <c r="U557" s="643" t="s">
        <v>3341</v>
      </c>
      <c r="V557" s="720">
        <f t="shared" si="282"/>
        <v>29885.336250000004</v>
      </c>
      <c r="W557" s="454" t="s">
        <v>4298</v>
      </c>
      <c r="X557" s="455"/>
      <c r="Y557" s="428">
        <v>0</v>
      </c>
      <c r="Z557" s="456">
        <v>0</v>
      </c>
      <c r="AA557" s="402">
        <f t="shared" si="272"/>
        <v>1877.1637500000004</v>
      </c>
      <c r="AB557" s="402">
        <f t="shared" si="273"/>
        <v>29885.336250000004</v>
      </c>
      <c r="AC557" s="449">
        <v>33326.910000000003</v>
      </c>
      <c r="AD557" s="449"/>
      <c r="AE557" s="470"/>
      <c r="AF557" s="402">
        <f t="shared" si="278"/>
        <v>0</v>
      </c>
      <c r="AG557" s="449"/>
      <c r="AH557" s="402">
        <f t="shared" si="279"/>
        <v>0</v>
      </c>
      <c r="AI557" s="402"/>
      <c r="AK557" s="990">
        <f t="shared" si="276"/>
        <v>19057.5</v>
      </c>
      <c r="AL557" s="542"/>
      <c r="AM557" s="542"/>
      <c r="AN557" s="542"/>
      <c r="AO557" s="542"/>
    </row>
    <row r="558" spans="1:41" s="513" customFormat="1" ht="15" customHeight="1" x14ac:dyDescent="0.25">
      <c r="A558" s="443">
        <v>480</v>
      </c>
      <c r="B558" s="444" t="s">
        <v>2918</v>
      </c>
      <c r="C558" s="444" t="s">
        <v>3763</v>
      </c>
      <c r="D558" s="445">
        <v>25123</v>
      </c>
      <c r="E558" s="446">
        <v>41897</v>
      </c>
      <c r="F558" s="443">
        <f t="shared" si="267"/>
        <v>45</v>
      </c>
      <c r="G558" s="429" t="s">
        <v>2919</v>
      </c>
      <c r="H558" s="502" t="s">
        <v>1941</v>
      </c>
      <c r="I558" s="429" t="s">
        <v>2920</v>
      </c>
      <c r="J558" s="448">
        <f t="shared" si="280"/>
        <v>31762.500000000004</v>
      </c>
      <c r="K558" s="449">
        <f t="shared" si="284"/>
        <v>2251.9612500000003</v>
      </c>
      <c r="L558" s="449">
        <f t="shared" si="274"/>
        <v>31762.500000000004</v>
      </c>
      <c r="M558" s="402"/>
      <c r="N558" s="467">
        <f t="shared" si="268"/>
        <v>965.58000000000015</v>
      </c>
      <c r="O558" s="467">
        <f t="shared" si="269"/>
        <v>911.58375000000024</v>
      </c>
      <c r="P558" s="467">
        <v>0</v>
      </c>
      <c r="Q558" s="402"/>
      <c r="R558" s="494">
        <f t="shared" si="283"/>
        <v>1877.1637500000004</v>
      </c>
      <c r="S558" s="402">
        <f t="shared" si="271"/>
        <v>29885.336250000004</v>
      </c>
      <c r="T558" s="468">
        <v>100010330028774</v>
      </c>
      <c r="U558" s="468">
        <v>200010330689434</v>
      </c>
      <c r="V558" s="720">
        <f t="shared" si="282"/>
        <v>29885.336250000004</v>
      </c>
      <c r="W558" s="454" t="s">
        <v>3957</v>
      </c>
      <c r="X558" s="522"/>
      <c r="Y558" s="504"/>
      <c r="Z558" s="429"/>
      <c r="AA558" s="402">
        <f t="shared" si="272"/>
        <v>1877.1637500000004</v>
      </c>
      <c r="AB558" s="402">
        <f t="shared" si="273"/>
        <v>29885.336250000004</v>
      </c>
      <c r="AC558" s="449">
        <v>33326.910000000003</v>
      </c>
      <c r="AD558" s="449"/>
      <c r="AE558" s="429"/>
      <c r="AF558" s="429"/>
      <c r="AG558" s="402"/>
      <c r="AH558" s="402">
        <f t="shared" si="279"/>
        <v>0</v>
      </c>
      <c r="AI558" s="402"/>
      <c r="AK558" s="990">
        <f t="shared" si="276"/>
        <v>19057.5</v>
      </c>
      <c r="AL558" s="542"/>
      <c r="AM558" s="542"/>
      <c r="AN558" s="542"/>
      <c r="AO558" s="542"/>
    </row>
    <row r="559" spans="1:41" s="513" customFormat="1" ht="15" customHeight="1" x14ac:dyDescent="0.25">
      <c r="A559" s="443">
        <v>481</v>
      </c>
      <c r="B559" s="444" t="s">
        <v>2921</v>
      </c>
      <c r="C559" s="444" t="s">
        <v>3763</v>
      </c>
      <c r="D559" s="445">
        <v>26538</v>
      </c>
      <c r="E559" s="446">
        <v>41897</v>
      </c>
      <c r="F559" s="443">
        <f t="shared" si="267"/>
        <v>42</v>
      </c>
      <c r="G559" s="429" t="s">
        <v>2922</v>
      </c>
      <c r="H559" s="502" t="s">
        <v>1941</v>
      </c>
      <c r="I559" s="429" t="s">
        <v>2920</v>
      </c>
      <c r="J559" s="448">
        <f t="shared" si="280"/>
        <v>31762.500000000004</v>
      </c>
      <c r="K559" s="449">
        <f t="shared" si="284"/>
        <v>2251.9612500000003</v>
      </c>
      <c r="L559" s="449">
        <f t="shared" si="274"/>
        <v>31762.500000000004</v>
      </c>
      <c r="M559" s="402"/>
      <c r="N559" s="467">
        <f t="shared" si="268"/>
        <v>965.58000000000015</v>
      </c>
      <c r="O559" s="467">
        <f t="shared" si="269"/>
        <v>911.58375000000024</v>
      </c>
      <c r="P559" s="467">
        <v>0</v>
      </c>
      <c r="Q559" s="402"/>
      <c r="R559" s="494">
        <f t="shared" si="283"/>
        <v>1877.1637500000004</v>
      </c>
      <c r="S559" s="402">
        <f t="shared" si="271"/>
        <v>29885.336250000004</v>
      </c>
      <c r="T559" s="468">
        <v>100010330028774</v>
      </c>
      <c r="U559" s="468">
        <v>200010330689560</v>
      </c>
      <c r="V559" s="720">
        <f t="shared" si="282"/>
        <v>29885.336250000004</v>
      </c>
      <c r="W559" s="454" t="s">
        <v>4172</v>
      </c>
      <c r="X559" s="522"/>
      <c r="Y559" s="504"/>
      <c r="Z559" s="429"/>
      <c r="AA559" s="402">
        <f t="shared" si="272"/>
        <v>1877.1637500000004</v>
      </c>
      <c r="AB559" s="402">
        <f t="shared" si="273"/>
        <v>29885.336250000004</v>
      </c>
      <c r="AC559" s="449">
        <v>33326.910000000003</v>
      </c>
      <c r="AD559" s="449"/>
      <c r="AE559" s="429"/>
      <c r="AF559" s="429"/>
      <c r="AG559" s="402"/>
      <c r="AH559" s="402">
        <f t="shared" si="279"/>
        <v>0</v>
      </c>
      <c r="AI559" s="402"/>
      <c r="AK559" s="990">
        <f t="shared" si="276"/>
        <v>19057.5</v>
      </c>
      <c r="AL559" s="542"/>
      <c r="AM559" s="542"/>
      <c r="AN559" s="542"/>
      <c r="AO559" s="542"/>
    </row>
    <row r="560" spans="1:41" s="513" customFormat="1" ht="15" customHeight="1" x14ac:dyDescent="0.25">
      <c r="A560" s="443">
        <v>482</v>
      </c>
      <c r="B560" s="444" t="s">
        <v>2923</v>
      </c>
      <c r="C560" s="444" t="s">
        <v>3763</v>
      </c>
      <c r="D560" s="445">
        <v>28184</v>
      </c>
      <c r="E560" s="446">
        <v>41897</v>
      </c>
      <c r="F560" s="443">
        <f t="shared" si="267"/>
        <v>37</v>
      </c>
      <c r="G560" s="429" t="s">
        <v>2924</v>
      </c>
      <c r="H560" s="502" t="s">
        <v>1941</v>
      </c>
      <c r="I560" s="429" t="s">
        <v>2920</v>
      </c>
      <c r="J560" s="448">
        <f t="shared" si="280"/>
        <v>31762.500000000004</v>
      </c>
      <c r="K560" s="449">
        <f t="shared" si="284"/>
        <v>2251.9612500000003</v>
      </c>
      <c r="L560" s="449">
        <f t="shared" si="274"/>
        <v>31762.500000000004</v>
      </c>
      <c r="M560" s="402"/>
      <c r="N560" s="467">
        <f t="shared" si="268"/>
        <v>965.58000000000015</v>
      </c>
      <c r="O560" s="467">
        <f t="shared" si="269"/>
        <v>911.58375000000024</v>
      </c>
      <c r="P560" s="467">
        <v>0</v>
      </c>
      <c r="Q560" s="402"/>
      <c r="R560" s="494">
        <f t="shared" si="283"/>
        <v>1877.1637500000004</v>
      </c>
      <c r="S560" s="402">
        <f t="shared" si="271"/>
        <v>29885.336250000004</v>
      </c>
      <c r="T560" s="468">
        <v>100010330028774</v>
      </c>
      <c r="U560" s="468">
        <v>200010330689586</v>
      </c>
      <c r="V560" s="720">
        <f t="shared" si="282"/>
        <v>29885.336250000004</v>
      </c>
      <c r="W560" s="454" t="s">
        <v>4191</v>
      </c>
      <c r="X560" s="522"/>
      <c r="Y560" s="504"/>
      <c r="Z560" s="429"/>
      <c r="AA560" s="402">
        <f t="shared" si="272"/>
        <v>1877.1637500000004</v>
      </c>
      <c r="AB560" s="402">
        <f t="shared" si="273"/>
        <v>29885.336250000004</v>
      </c>
      <c r="AC560" s="449">
        <v>33326.910000000003</v>
      </c>
      <c r="AD560" s="449"/>
      <c r="AE560" s="429"/>
      <c r="AF560" s="429"/>
      <c r="AG560" s="402"/>
      <c r="AH560" s="402">
        <f t="shared" si="279"/>
        <v>0</v>
      </c>
      <c r="AI560" s="533"/>
      <c r="AK560" s="990">
        <f t="shared" si="276"/>
        <v>19057.5</v>
      </c>
      <c r="AL560" s="542"/>
      <c r="AM560" s="542"/>
      <c r="AN560" s="542"/>
      <c r="AO560" s="542"/>
    </row>
    <row r="561" spans="1:41" s="513" customFormat="1" ht="15" customHeight="1" x14ac:dyDescent="0.25">
      <c r="A561" s="443">
        <v>483</v>
      </c>
      <c r="B561" s="444" t="s">
        <v>2925</v>
      </c>
      <c r="C561" s="444" t="s">
        <v>3763</v>
      </c>
      <c r="D561" s="445">
        <v>30329</v>
      </c>
      <c r="E561" s="446">
        <v>41897</v>
      </c>
      <c r="F561" s="443">
        <f t="shared" ref="F561:F624" si="285">DATEDIF(D561,E561,"Y")</f>
        <v>31</v>
      </c>
      <c r="G561" s="429" t="s">
        <v>2926</v>
      </c>
      <c r="H561" s="502" t="s">
        <v>1941</v>
      </c>
      <c r="I561" s="429" t="s">
        <v>2920</v>
      </c>
      <c r="J561" s="448">
        <v>31762.5</v>
      </c>
      <c r="K561" s="449">
        <f t="shared" si="284"/>
        <v>2251.9612499999998</v>
      </c>
      <c r="L561" s="449">
        <f t="shared" si="274"/>
        <v>31762.5</v>
      </c>
      <c r="M561" s="402"/>
      <c r="N561" s="467">
        <f t="shared" ref="N561:N624" si="286">J561/100*3.04</f>
        <v>965.58</v>
      </c>
      <c r="O561" s="467">
        <f t="shared" ref="O561:O624" si="287">J561/100*2.87</f>
        <v>911.58375000000001</v>
      </c>
      <c r="P561" s="467">
        <v>0</v>
      </c>
      <c r="Q561" s="402"/>
      <c r="R561" s="494">
        <f t="shared" si="283"/>
        <v>1877.1637500000002</v>
      </c>
      <c r="S561" s="402">
        <f t="shared" ref="S561:S624" si="288">J561-R561</f>
        <v>29885.33625</v>
      </c>
      <c r="T561" s="468">
        <v>100010330028774</v>
      </c>
      <c r="U561" s="468">
        <v>200010330689531</v>
      </c>
      <c r="V561" s="720">
        <f t="shared" si="282"/>
        <v>29885.33625</v>
      </c>
      <c r="W561" s="454" t="s">
        <v>3956</v>
      </c>
      <c r="X561" s="522"/>
      <c r="Y561" s="504"/>
      <c r="Z561" s="429"/>
      <c r="AA561" s="402">
        <f t="shared" ref="AA561:AA624" si="289">N561+O561+P561</f>
        <v>1877.1637500000002</v>
      </c>
      <c r="AB561" s="402">
        <f t="shared" ref="AB561:AB624" si="290">J561-AA561</f>
        <v>29885.33625</v>
      </c>
      <c r="AC561" s="449">
        <v>33326.910000000003</v>
      </c>
      <c r="AD561" s="449"/>
      <c r="AE561" s="429"/>
      <c r="AF561" s="429"/>
      <c r="AG561" s="402"/>
      <c r="AH561" s="402">
        <f t="shared" si="279"/>
        <v>0</v>
      </c>
      <c r="AI561" s="533"/>
      <c r="AK561" s="990">
        <f t="shared" si="276"/>
        <v>19057.5</v>
      </c>
      <c r="AL561" s="542"/>
      <c r="AM561" s="542"/>
      <c r="AN561" s="542"/>
      <c r="AO561" s="542"/>
    </row>
    <row r="562" spans="1:41" s="513" customFormat="1" ht="15" customHeight="1" x14ac:dyDescent="0.25">
      <c r="A562" s="443">
        <v>484</v>
      </c>
      <c r="B562" s="444" t="s">
        <v>2927</v>
      </c>
      <c r="C562" s="444" t="s">
        <v>3763</v>
      </c>
      <c r="D562" s="445">
        <v>25499</v>
      </c>
      <c r="E562" s="446">
        <v>41897</v>
      </c>
      <c r="F562" s="443">
        <f t="shared" si="285"/>
        <v>44</v>
      </c>
      <c r="G562" s="429" t="s">
        <v>2928</v>
      </c>
      <c r="H562" s="502" t="s">
        <v>1941</v>
      </c>
      <c r="I562" s="429" t="s">
        <v>2920</v>
      </c>
      <c r="J562" s="448">
        <f t="shared" si="280"/>
        <v>31762.500000000004</v>
      </c>
      <c r="K562" s="449">
        <f t="shared" si="284"/>
        <v>2251.9612500000003</v>
      </c>
      <c r="L562" s="449">
        <f t="shared" ref="L562:L625" si="291">J562</f>
        <v>31762.500000000004</v>
      </c>
      <c r="M562" s="402"/>
      <c r="N562" s="467">
        <f t="shared" si="286"/>
        <v>965.58000000000015</v>
      </c>
      <c r="O562" s="467">
        <f t="shared" si="287"/>
        <v>911.58375000000024</v>
      </c>
      <c r="P562" s="467">
        <v>0</v>
      </c>
      <c r="Q562" s="402"/>
      <c r="R562" s="494">
        <f t="shared" si="283"/>
        <v>1877.1637500000004</v>
      </c>
      <c r="S562" s="402">
        <f t="shared" si="288"/>
        <v>29885.336250000004</v>
      </c>
      <c r="T562" s="468">
        <v>100010330028774</v>
      </c>
      <c r="U562" s="468">
        <v>200010330689447</v>
      </c>
      <c r="V562" s="720">
        <f t="shared" si="282"/>
        <v>29885.336250000004</v>
      </c>
      <c r="W562" s="454" t="s">
        <v>3955</v>
      </c>
      <c r="X562" s="522"/>
      <c r="Y562" s="504"/>
      <c r="Z562" s="429"/>
      <c r="AA562" s="402">
        <f t="shared" si="289"/>
        <v>1877.1637500000004</v>
      </c>
      <c r="AB562" s="402">
        <f t="shared" si="290"/>
        <v>29885.336250000004</v>
      </c>
      <c r="AC562" s="449">
        <v>33326.910000000003</v>
      </c>
      <c r="AD562" s="449"/>
      <c r="AE562" s="429"/>
      <c r="AF562" s="429"/>
      <c r="AG562" s="402"/>
      <c r="AH562" s="402">
        <f t="shared" si="279"/>
        <v>0</v>
      </c>
      <c r="AI562" s="402"/>
      <c r="AK562" s="990">
        <f t="shared" si="276"/>
        <v>19057.5</v>
      </c>
      <c r="AL562" s="542"/>
      <c r="AM562" s="542"/>
      <c r="AN562" s="542"/>
      <c r="AO562" s="542"/>
    </row>
    <row r="563" spans="1:41" ht="15" customHeight="1" x14ac:dyDescent="0.25">
      <c r="A563" s="443">
        <v>485</v>
      </c>
      <c r="B563" s="444" t="s">
        <v>2929</v>
      </c>
      <c r="C563" s="444" t="s">
        <v>3763</v>
      </c>
      <c r="D563" s="445">
        <v>24306</v>
      </c>
      <c r="E563" s="446">
        <v>41897</v>
      </c>
      <c r="F563" s="443">
        <f t="shared" si="285"/>
        <v>48</v>
      </c>
      <c r="G563" s="429" t="s">
        <v>2930</v>
      </c>
      <c r="H563" s="502" t="s">
        <v>1941</v>
      </c>
      <c r="I563" s="429" t="s">
        <v>2920</v>
      </c>
      <c r="J563" s="448">
        <f t="shared" si="280"/>
        <v>31762.500000000004</v>
      </c>
      <c r="K563" s="449">
        <f t="shared" si="284"/>
        <v>2251.9612500000003</v>
      </c>
      <c r="L563" s="449">
        <f t="shared" si="291"/>
        <v>31762.500000000004</v>
      </c>
      <c r="M563" s="402"/>
      <c r="N563" s="467">
        <f t="shared" si="286"/>
        <v>965.58000000000015</v>
      </c>
      <c r="O563" s="467">
        <f t="shared" si="287"/>
        <v>911.58375000000024</v>
      </c>
      <c r="P563" s="467">
        <v>0</v>
      </c>
      <c r="Q563" s="402"/>
      <c r="R563" s="494">
        <f t="shared" si="283"/>
        <v>1877.1637500000004</v>
      </c>
      <c r="S563" s="402">
        <f t="shared" si="288"/>
        <v>29885.336250000004</v>
      </c>
      <c r="T563" s="468">
        <v>100010330028774</v>
      </c>
      <c r="U563" s="468">
        <v>200010330689638</v>
      </c>
      <c r="V563" s="720">
        <f t="shared" si="282"/>
        <v>29885.336250000004</v>
      </c>
      <c r="W563" s="454" t="s">
        <v>3954</v>
      </c>
      <c r="X563" s="522"/>
      <c r="Y563" s="504"/>
      <c r="Z563" s="429"/>
      <c r="AA563" s="402">
        <f t="shared" si="289"/>
        <v>1877.1637500000004</v>
      </c>
      <c r="AB563" s="402">
        <f t="shared" si="290"/>
        <v>29885.336250000004</v>
      </c>
      <c r="AC563" s="449">
        <v>33326.910000000003</v>
      </c>
      <c r="AD563" s="449"/>
      <c r="AE563" s="429"/>
      <c r="AF563" s="429"/>
      <c r="AG563" s="402"/>
      <c r="AH563" s="402">
        <f t="shared" si="279"/>
        <v>0</v>
      </c>
      <c r="AI563" s="457">
        <f>AH573-M573</f>
        <v>0</v>
      </c>
      <c r="AK563" s="990">
        <f t="shared" ref="AK563:AK572" si="292">+J563*60%</f>
        <v>19057.5</v>
      </c>
    </row>
    <row r="564" spans="1:41" ht="15" customHeight="1" x14ac:dyDescent="0.25">
      <c r="A564" s="443">
        <v>486</v>
      </c>
      <c r="B564" s="444" t="s">
        <v>2980</v>
      </c>
      <c r="C564" s="444" t="s">
        <v>3763</v>
      </c>
      <c r="D564" s="445">
        <v>26970</v>
      </c>
      <c r="E564" s="446">
        <v>41897</v>
      </c>
      <c r="F564" s="443">
        <f t="shared" si="285"/>
        <v>40</v>
      </c>
      <c r="G564" s="502" t="s">
        <v>2981</v>
      </c>
      <c r="H564" s="502" t="s">
        <v>1941</v>
      </c>
      <c r="I564" s="429" t="s">
        <v>2920</v>
      </c>
      <c r="J564" s="448">
        <f t="shared" si="280"/>
        <v>31762.500000000004</v>
      </c>
      <c r="K564" s="449">
        <f t="shared" si="284"/>
        <v>2251.9612500000003</v>
      </c>
      <c r="L564" s="449">
        <f t="shared" si="291"/>
        <v>31762.500000000004</v>
      </c>
      <c r="M564" s="402"/>
      <c r="N564" s="467">
        <f t="shared" si="286"/>
        <v>965.58000000000015</v>
      </c>
      <c r="O564" s="467">
        <f t="shared" si="287"/>
        <v>911.58375000000024</v>
      </c>
      <c r="P564" s="467"/>
      <c r="Q564" s="402"/>
      <c r="R564" s="494">
        <f t="shared" si="283"/>
        <v>1877.1637500000004</v>
      </c>
      <c r="S564" s="402">
        <f t="shared" si="288"/>
        <v>29885.336250000004</v>
      </c>
      <c r="T564" s="468">
        <v>100010330028774</v>
      </c>
      <c r="U564" s="453" t="s">
        <v>3342</v>
      </c>
      <c r="V564" s="720">
        <f t="shared" si="282"/>
        <v>29885.336250000004</v>
      </c>
      <c r="W564" s="454" t="s">
        <v>4129</v>
      </c>
      <c r="X564" s="522"/>
      <c r="Y564" s="504"/>
      <c r="Z564" s="429"/>
      <c r="AA564" s="402">
        <f t="shared" si="289"/>
        <v>1877.1637500000004</v>
      </c>
      <c r="AB564" s="402">
        <f t="shared" si="290"/>
        <v>29885.336250000004</v>
      </c>
      <c r="AC564" s="449">
        <v>33326.910000000003</v>
      </c>
      <c r="AD564" s="449"/>
      <c r="AE564" s="429"/>
      <c r="AF564" s="429"/>
      <c r="AG564" s="402"/>
      <c r="AH564" s="402">
        <f t="shared" si="279"/>
        <v>0</v>
      </c>
      <c r="AI564" s="457">
        <f>AH574-M574</f>
        <v>0</v>
      </c>
      <c r="AK564" s="990">
        <f t="shared" si="292"/>
        <v>19057.5</v>
      </c>
    </row>
    <row r="565" spans="1:41" ht="15" customHeight="1" x14ac:dyDescent="0.25">
      <c r="A565" s="443">
        <v>487</v>
      </c>
      <c r="B565" s="444" t="s">
        <v>3703</v>
      </c>
      <c r="C565" s="444" t="s">
        <v>3763</v>
      </c>
      <c r="D565" s="445">
        <v>24824</v>
      </c>
      <c r="E565" s="446">
        <v>41897</v>
      </c>
      <c r="F565" s="443">
        <f t="shared" si="285"/>
        <v>46</v>
      </c>
      <c r="G565" s="502" t="s">
        <v>3704</v>
      </c>
      <c r="H565" s="502" t="s">
        <v>1941</v>
      </c>
      <c r="I565" s="429" t="s">
        <v>2920</v>
      </c>
      <c r="J565" s="448">
        <v>31762.5</v>
      </c>
      <c r="K565" s="449">
        <f t="shared" si="284"/>
        <v>2251.9612499999998</v>
      </c>
      <c r="L565" s="449">
        <f t="shared" si="291"/>
        <v>31762.5</v>
      </c>
      <c r="M565" s="402">
        <v>0</v>
      </c>
      <c r="N565" s="467">
        <f t="shared" si="286"/>
        <v>965.58</v>
      </c>
      <c r="O565" s="467">
        <f t="shared" si="287"/>
        <v>911.58375000000001</v>
      </c>
      <c r="P565" s="467"/>
      <c r="Q565" s="402"/>
      <c r="R565" s="494">
        <f t="shared" si="283"/>
        <v>1877.1637500000002</v>
      </c>
      <c r="S565" s="402">
        <f t="shared" si="288"/>
        <v>29885.33625</v>
      </c>
      <c r="T565" s="468">
        <v>100010330028774</v>
      </c>
      <c r="U565" s="605" t="s">
        <v>4249</v>
      </c>
      <c r="V565" s="720">
        <f t="shared" si="282"/>
        <v>29885.33625</v>
      </c>
      <c r="W565" s="454" t="s">
        <v>4250</v>
      </c>
      <c r="X565" s="522"/>
      <c r="Y565" s="504"/>
      <c r="Z565" s="429"/>
      <c r="AA565" s="402">
        <f t="shared" si="289"/>
        <v>1877.1637500000002</v>
      </c>
      <c r="AB565" s="402">
        <f t="shared" si="290"/>
        <v>29885.33625</v>
      </c>
      <c r="AC565" s="449">
        <v>33335.910000000003</v>
      </c>
      <c r="AD565" s="449"/>
      <c r="AE565" s="470">
        <v>0.15</v>
      </c>
      <c r="AF565" s="402">
        <f>AD565*15%</f>
        <v>0</v>
      </c>
      <c r="AG565" s="402"/>
      <c r="AH565" s="402">
        <f t="shared" si="279"/>
        <v>0</v>
      </c>
      <c r="AI565" s="457"/>
      <c r="AK565" s="990">
        <f t="shared" si="292"/>
        <v>19057.5</v>
      </c>
    </row>
    <row r="566" spans="1:41" ht="15" customHeight="1" x14ac:dyDescent="0.25">
      <c r="A566" s="443">
        <v>488</v>
      </c>
      <c r="B566" s="444" t="s">
        <v>2982</v>
      </c>
      <c r="C566" s="444" t="s">
        <v>3763</v>
      </c>
      <c r="D566" s="445">
        <v>28493</v>
      </c>
      <c r="E566" s="446">
        <v>41897</v>
      </c>
      <c r="F566" s="443">
        <f t="shared" si="285"/>
        <v>36</v>
      </c>
      <c r="G566" s="502" t="s">
        <v>2983</v>
      </c>
      <c r="H566" s="502" t="s">
        <v>1941</v>
      </c>
      <c r="I566" s="429" t="s">
        <v>2920</v>
      </c>
      <c r="J566" s="448">
        <f t="shared" si="280"/>
        <v>31762.500000000004</v>
      </c>
      <c r="K566" s="449">
        <f t="shared" si="284"/>
        <v>2251.9612500000003</v>
      </c>
      <c r="L566" s="449">
        <f t="shared" si="291"/>
        <v>31762.500000000004</v>
      </c>
      <c r="M566" s="402"/>
      <c r="N566" s="467">
        <f t="shared" si="286"/>
        <v>965.58000000000015</v>
      </c>
      <c r="O566" s="467">
        <f t="shared" si="287"/>
        <v>911.58375000000024</v>
      </c>
      <c r="P566" s="467"/>
      <c r="Q566" s="402"/>
      <c r="R566" s="494">
        <f t="shared" si="283"/>
        <v>1877.1637500000004</v>
      </c>
      <c r="S566" s="402">
        <f t="shared" si="288"/>
        <v>29885.336250000004</v>
      </c>
      <c r="T566" s="468">
        <v>100010330028774</v>
      </c>
      <c r="U566" s="453" t="s">
        <v>3343</v>
      </c>
      <c r="V566" s="720">
        <f t="shared" si="282"/>
        <v>29885.336250000004</v>
      </c>
      <c r="W566" s="454" t="s">
        <v>4251</v>
      </c>
      <c r="X566" s="522"/>
      <c r="Y566" s="504"/>
      <c r="Z566" s="429"/>
      <c r="AA566" s="402">
        <f t="shared" si="289"/>
        <v>1877.1637500000004</v>
      </c>
      <c r="AB566" s="402">
        <f t="shared" si="290"/>
        <v>29885.336250000004</v>
      </c>
      <c r="AC566" s="402"/>
      <c r="AD566" s="402"/>
      <c r="AE566" s="429"/>
      <c r="AF566" s="429"/>
      <c r="AG566" s="402"/>
      <c r="AH566" s="402"/>
      <c r="AI566" s="457">
        <f>AH575-M575</f>
        <v>0</v>
      </c>
      <c r="AK566" s="990">
        <f t="shared" si="292"/>
        <v>19057.5</v>
      </c>
    </row>
    <row r="567" spans="1:41" ht="15" customHeight="1" x14ac:dyDescent="0.25">
      <c r="A567" s="443">
        <v>489</v>
      </c>
      <c r="B567" s="444" t="s">
        <v>2931</v>
      </c>
      <c r="C567" s="444" t="s">
        <v>3763</v>
      </c>
      <c r="D567" s="445">
        <v>29654</v>
      </c>
      <c r="E567" s="446">
        <v>41897</v>
      </c>
      <c r="F567" s="443">
        <f t="shared" si="285"/>
        <v>33</v>
      </c>
      <c r="G567" s="429" t="s">
        <v>2932</v>
      </c>
      <c r="H567" s="502" t="s">
        <v>1941</v>
      </c>
      <c r="I567" s="429" t="s">
        <v>2920</v>
      </c>
      <c r="J567" s="448">
        <f>28875*1.1</f>
        <v>31762.500000000004</v>
      </c>
      <c r="K567" s="449">
        <f t="shared" si="284"/>
        <v>2251.9612500000003</v>
      </c>
      <c r="L567" s="449">
        <f t="shared" si="291"/>
        <v>31762.500000000004</v>
      </c>
      <c r="M567" s="402"/>
      <c r="N567" s="467">
        <f t="shared" si="286"/>
        <v>965.58000000000015</v>
      </c>
      <c r="O567" s="467">
        <f t="shared" si="287"/>
        <v>911.58375000000024</v>
      </c>
      <c r="P567" s="467">
        <v>0</v>
      </c>
      <c r="Q567" s="402"/>
      <c r="R567" s="494">
        <f t="shared" si="283"/>
        <v>1877.1637500000004</v>
      </c>
      <c r="S567" s="402">
        <f t="shared" si="288"/>
        <v>29885.336250000004</v>
      </c>
      <c r="T567" s="468">
        <v>100010330028774</v>
      </c>
      <c r="U567" s="468">
        <v>200010330689528</v>
      </c>
      <c r="V567" s="720">
        <f t="shared" si="282"/>
        <v>29885.336250000004</v>
      </c>
      <c r="W567" s="454" t="s">
        <v>3953</v>
      </c>
      <c r="X567" s="522"/>
      <c r="Y567" s="504"/>
      <c r="Z567" s="429"/>
      <c r="AA567" s="402">
        <f t="shared" si="289"/>
        <v>1877.1637500000004</v>
      </c>
      <c r="AB567" s="402">
        <f t="shared" si="290"/>
        <v>29885.336250000004</v>
      </c>
      <c r="AC567" s="402"/>
      <c r="AD567" s="402"/>
      <c r="AE567" s="429"/>
      <c r="AF567" s="429"/>
      <c r="AG567" s="402"/>
      <c r="AH567" s="402"/>
      <c r="AI567" s="457">
        <f>AH576-M576</f>
        <v>0</v>
      </c>
      <c r="AK567" s="990">
        <f t="shared" si="292"/>
        <v>19057.5</v>
      </c>
    </row>
    <row r="568" spans="1:41" ht="15" customHeight="1" x14ac:dyDescent="0.25">
      <c r="A568" s="443">
        <v>490</v>
      </c>
      <c r="B568" s="443" t="s">
        <v>2385</v>
      </c>
      <c r="C568" s="443" t="s">
        <v>3763</v>
      </c>
      <c r="D568" s="446">
        <v>31974</v>
      </c>
      <c r="E568" s="446">
        <v>41897</v>
      </c>
      <c r="F568" s="443">
        <f>DATEDIF(D568,E568,"Y")</f>
        <v>27</v>
      </c>
      <c r="G568" s="428" t="s">
        <v>2386</v>
      </c>
      <c r="H568" s="447" t="s">
        <v>1941</v>
      </c>
      <c r="I568" s="428" t="s">
        <v>2920</v>
      </c>
      <c r="J568" s="448">
        <v>31762.5</v>
      </c>
      <c r="K568" s="449">
        <f>J568/100*7.09</f>
        <v>2251.9612499999998</v>
      </c>
      <c r="L568" s="449">
        <f>J568</f>
        <v>31762.5</v>
      </c>
      <c r="M568" s="402"/>
      <c r="N568" s="450">
        <f>J568/100*3.04</f>
        <v>965.58</v>
      </c>
      <c r="O568" s="450">
        <f>J568/100*2.87</f>
        <v>911.58375000000001</v>
      </c>
      <c r="P568" s="450"/>
      <c r="Q568" s="449"/>
      <c r="R568" s="451">
        <f>M568+N568+O568+P568</f>
        <v>1877.1637500000002</v>
      </c>
      <c r="S568" s="449">
        <f>J568-R568</f>
        <v>29885.33625</v>
      </c>
      <c r="T568" s="452">
        <v>100010330028774</v>
      </c>
      <c r="U568" s="461" t="s">
        <v>3357</v>
      </c>
      <c r="V568" s="720">
        <f>+S568</f>
        <v>29885.33625</v>
      </c>
      <c r="W568" s="463" t="s">
        <v>3947</v>
      </c>
      <c r="X568" s="455"/>
      <c r="Y568" s="428">
        <v>0</v>
      </c>
      <c r="Z568" s="456">
        <v>0</v>
      </c>
      <c r="AA568" s="402">
        <f>N568+O568+P568</f>
        <v>1877.1637500000002</v>
      </c>
      <c r="AB568" s="402">
        <f>J568-AA568</f>
        <v>29885.33625</v>
      </c>
      <c r="AC568" s="449"/>
      <c r="AD568" s="428"/>
      <c r="AE568" s="428"/>
      <c r="AF568" s="402">
        <f>AD568*15%</f>
        <v>0</v>
      </c>
      <c r="AG568" s="449"/>
      <c r="AH568" s="402">
        <f>AF568+AG568</f>
        <v>0</v>
      </c>
      <c r="AI568" s="457">
        <f>AH588-M588</f>
        <v>0</v>
      </c>
      <c r="AK568" s="990">
        <f t="shared" si="292"/>
        <v>19057.5</v>
      </c>
    </row>
    <row r="569" spans="1:41" ht="15" customHeight="1" x14ac:dyDescent="0.25">
      <c r="A569" s="443">
        <v>491</v>
      </c>
      <c r="B569" s="443" t="s">
        <v>4800</v>
      </c>
      <c r="C569" s="444" t="s">
        <v>3763</v>
      </c>
      <c r="D569" s="445">
        <v>32576</v>
      </c>
      <c r="E569" s="446">
        <v>41897</v>
      </c>
      <c r="F569" s="443">
        <f>DATEDIF(D569,E569,"Y")</f>
        <v>25</v>
      </c>
      <c r="G569" s="429" t="s">
        <v>4400</v>
      </c>
      <c r="H569" s="447" t="s">
        <v>1941</v>
      </c>
      <c r="I569" s="429" t="s">
        <v>2920</v>
      </c>
      <c r="J569" s="448">
        <v>31762.5</v>
      </c>
      <c r="K569" s="449">
        <f>J569/100*7.09</f>
        <v>2251.9612499999998</v>
      </c>
      <c r="L569" s="449">
        <f>J569</f>
        <v>31762.5</v>
      </c>
      <c r="M569" s="402"/>
      <c r="N569" s="450">
        <f>J569/100*3.04</f>
        <v>965.58</v>
      </c>
      <c r="O569" s="450">
        <f>J569/100*2.87</f>
        <v>911.58375000000001</v>
      </c>
      <c r="P569" s="450"/>
      <c r="Q569" s="449"/>
      <c r="R569" s="494">
        <f>M569+N569+O569+P569+Q569</f>
        <v>1877.1637500000002</v>
      </c>
      <c r="S569" s="449">
        <f>J569-R569</f>
        <v>29885.33625</v>
      </c>
      <c r="T569" s="452">
        <v>100010330028774</v>
      </c>
      <c r="U569" s="453" t="s">
        <v>3429</v>
      </c>
      <c r="V569" s="720">
        <f>+S569</f>
        <v>29885.33625</v>
      </c>
      <c r="W569" s="454" t="s">
        <v>3910</v>
      </c>
      <c r="X569" s="455"/>
      <c r="Y569" s="428">
        <v>0</v>
      </c>
      <c r="Z569" s="456">
        <v>0</v>
      </c>
      <c r="AA569" s="402">
        <f>N569+O569+P569</f>
        <v>1877.1637500000002</v>
      </c>
      <c r="AB569" s="402">
        <f>J569-AA569</f>
        <v>29885.33625</v>
      </c>
      <c r="AC569" s="449"/>
      <c r="AD569" s="428"/>
      <c r="AE569" s="428"/>
      <c r="AF569" s="402">
        <f>AD569*15%</f>
        <v>0</v>
      </c>
      <c r="AG569" s="449"/>
      <c r="AH569" s="402">
        <f>AF569+AG569</f>
        <v>0</v>
      </c>
      <c r="AI569" s="457">
        <f>AH716-M716</f>
        <v>-380.32</v>
      </c>
      <c r="AK569" s="990">
        <f t="shared" si="292"/>
        <v>19057.5</v>
      </c>
    </row>
    <row r="570" spans="1:41" ht="15" customHeight="1" x14ac:dyDescent="0.25">
      <c r="A570" s="443">
        <v>492</v>
      </c>
      <c r="B570" s="444" t="s">
        <v>2286</v>
      </c>
      <c r="C570" s="444" t="s">
        <v>3763</v>
      </c>
      <c r="D570" s="445">
        <v>25089</v>
      </c>
      <c r="E570" s="446">
        <v>41897</v>
      </c>
      <c r="F570" s="443">
        <f t="shared" si="285"/>
        <v>46</v>
      </c>
      <c r="G570" s="429" t="s">
        <v>2287</v>
      </c>
      <c r="H570" s="447" t="s">
        <v>1941</v>
      </c>
      <c r="I570" s="429" t="s">
        <v>2270</v>
      </c>
      <c r="J570" s="448">
        <f>28875*1.1</f>
        <v>31762.500000000004</v>
      </c>
      <c r="K570" s="449">
        <f t="shared" si="284"/>
        <v>2251.9612500000003</v>
      </c>
      <c r="L570" s="449">
        <f t="shared" si="291"/>
        <v>31762.500000000004</v>
      </c>
      <c r="M570" s="402"/>
      <c r="N570" s="450">
        <f t="shared" si="286"/>
        <v>965.58000000000015</v>
      </c>
      <c r="O570" s="450">
        <f t="shared" si="287"/>
        <v>911.58375000000024</v>
      </c>
      <c r="P570" s="450"/>
      <c r="Q570" s="449"/>
      <c r="R570" s="451">
        <f t="shared" si="283"/>
        <v>1877.1637500000004</v>
      </c>
      <c r="S570" s="449">
        <f t="shared" si="288"/>
        <v>29885.336250000004</v>
      </c>
      <c r="T570" s="452">
        <v>100010330028774</v>
      </c>
      <c r="U570" s="501" t="s">
        <v>3344</v>
      </c>
      <c r="V570" s="720">
        <f t="shared" si="282"/>
        <v>29885.336250000004</v>
      </c>
      <c r="W570" s="454" t="s">
        <v>3952</v>
      </c>
      <c r="X570" s="455"/>
      <c r="Y570" s="428">
        <v>0</v>
      </c>
      <c r="Z570" s="456">
        <v>0</v>
      </c>
      <c r="AA570" s="402">
        <f t="shared" si="289"/>
        <v>1877.1637500000004</v>
      </c>
      <c r="AB570" s="402">
        <f t="shared" si="290"/>
        <v>29885.336250000004</v>
      </c>
      <c r="AC570" s="449"/>
      <c r="AD570" s="428"/>
      <c r="AE570" s="428"/>
      <c r="AF570" s="402">
        <f>AD570*15%</f>
        <v>0</v>
      </c>
      <c r="AG570" s="449"/>
      <c r="AH570" s="402">
        <f>AF570+AG570</f>
        <v>0</v>
      </c>
      <c r="AI570" s="457">
        <f>AH577-M577</f>
        <v>0</v>
      </c>
      <c r="AK570" s="990">
        <f t="shared" si="292"/>
        <v>19057.5</v>
      </c>
    </row>
    <row r="571" spans="1:41" ht="15" customHeight="1" x14ac:dyDescent="0.25">
      <c r="A571" s="443">
        <v>493</v>
      </c>
      <c r="B571" s="444" t="s">
        <v>2351</v>
      </c>
      <c r="C571" s="444" t="s">
        <v>3763</v>
      </c>
      <c r="D571" s="445">
        <v>25618</v>
      </c>
      <c r="E571" s="446">
        <v>41897</v>
      </c>
      <c r="F571" s="443">
        <f t="shared" si="285"/>
        <v>44</v>
      </c>
      <c r="G571" s="429" t="s">
        <v>2352</v>
      </c>
      <c r="H571" s="447" t="s">
        <v>1941</v>
      </c>
      <c r="I571" s="429" t="s">
        <v>2350</v>
      </c>
      <c r="J571" s="448">
        <f>28875*1.1</f>
        <v>31762.500000000004</v>
      </c>
      <c r="K571" s="449">
        <f t="shared" si="284"/>
        <v>2251.9612500000003</v>
      </c>
      <c r="L571" s="449">
        <f t="shared" si="291"/>
        <v>31762.500000000004</v>
      </c>
      <c r="M571" s="402"/>
      <c r="N571" s="450">
        <f t="shared" si="286"/>
        <v>965.58000000000015</v>
      </c>
      <c r="O571" s="450">
        <f t="shared" si="287"/>
        <v>911.58375000000024</v>
      </c>
      <c r="P571" s="450"/>
      <c r="Q571" s="449"/>
      <c r="R571" s="451">
        <f t="shared" si="283"/>
        <v>1877.1637500000004</v>
      </c>
      <c r="S571" s="449">
        <f t="shared" si="288"/>
        <v>29885.336250000004</v>
      </c>
      <c r="T571" s="452">
        <v>100010330028774</v>
      </c>
      <c r="U571" s="453" t="s">
        <v>3345</v>
      </c>
      <c r="V571" s="720">
        <f t="shared" si="282"/>
        <v>29885.336250000004</v>
      </c>
      <c r="W571" s="454">
        <v>11000029956</v>
      </c>
      <c r="X571" s="455"/>
      <c r="Y571" s="428">
        <v>0</v>
      </c>
      <c r="Z571" s="456">
        <v>0</v>
      </c>
      <c r="AA571" s="402">
        <f t="shared" si="289"/>
        <v>1877.1637500000004</v>
      </c>
      <c r="AB571" s="402">
        <f t="shared" si="290"/>
        <v>29885.336250000004</v>
      </c>
      <c r="AC571" s="449"/>
      <c r="AD571" s="428"/>
      <c r="AE571" s="428"/>
      <c r="AF571" s="402">
        <f>AD571*15%</f>
        <v>0</v>
      </c>
      <c r="AG571" s="449"/>
      <c r="AH571" s="402">
        <f>AF571+AG571</f>
        <v>0</v>
      </c>
      <c r="AI571" s="457">
        <f>AH578-M578</f>
        <v>0</v>
      </c>
      <c r="AK571" s="990">
        <f t="shared" si="292"/>
        <v>19057.5</v>
      </c>
    </row>
    <row r="572" spans="1:41" ht="15" customHeight="1" x14ac:dyDescent="0.25">
      <c r="A572" s="443">
        <v>494</v>
      </c>
      <c r="B572" s="444" t="s">
        <v>4376</v>
      </c>
      <c r="C572" s="444" t="s">
        <v>3763</v>
      </c>
      <c r="D572" s="445"/>
      <c r="E572" s="446"/>
      <c r="F572" s="443"/>
      <c r="G572" s="429" t="s">
        <v>4377</v>
      </c>
      <c r="H572" s="447" t="s">
        <v>1941</v>
      </c>
      <c r="I572" s="429" t="s">
        <v>2350</v>
      </c>
      <c r="J572" s="448">
        <v>31762.5</v>
      </c>
      <c r="K572" s="449">
        <f>J572/100*7.09</f>
        <v>2251.9612499999998</v>
      </c>
      <c r="L572" s="449">
        <f>J572</f>
        <v>31762.5</v>
      </c>
      <c r="M572" s="402"/>
      <c r="N572" s="450">
        <f>J572/100*3.04</f>
        <v>965.58</v>
      </c>
      <c r="O572" s="450">
        <f>J572/100*2.87</f>
        <v>911.58375000000001</v>
      </c>
      <c r="P572" s="450"/>
      <c r="Q572" s="449"/>
      <c r="R572" s="451">
        <f>M572+N572+O572+P572</f>
        <v>1877.1637500000002</v>
      </c>
      <c r="S572" s="449">
        <f>J572-R572</f>
        <v>29885.33625</v>
      </c>
      <c r="T572" s="452"/>
      <c r="U572" s="453"/>
      <c r="V572" s="720"/>
      <c r="W572" s="454"/>
      <c r="X572" s="455"/>
      <c r="Y572" s="428"/>
      <c r="Z572" s="456"/>
      <c r="AA572" s="402"/>
      <c r="AB572" s="402"/>
      <c r="AC572" s="449"/>
      <c r="AD572" s="428"/>
      <c r="AE572" s="428"/>
      <c r="AF572" s="402"/>
      <c r="AG572" s="449"/>
      <c r="AH572" s="402"/>
      <c r="AI572" s="457"/>
      <c r="AK572" s="990">
        <f t="shared" si="292"/>
        <v>19057.5</v>
      </c>
    </row>
    <row r="573" spans="1:41" ht="15" customHeight="1" x14ac:dyDescent="0.25">
      <c r="A573" s="443">
        <v>495</v>
      </c>
      <c r="B573" s="553" t="s">
        <v>2361</v>
      </c>
      <c r="C573" s="444" t="s">
        <v>3763</v>
      </c>
      <c r="D573" s="554">
        <v>28450</v>
      </c>
      <c r="E573" s="446">
        <v>41897</v>
      </c>
      <c r="F573" s="443">
        <f t="shared" si="285"/>
        <v>36</v>
      </c>
      <c r="G573" s="555" t="s">
        <v>2362</v>
      </c>
      <c r="H573" s="447" t="s">
        <v>1941</v>
      </c>
      <c r="I573" s="555" t="s">
        <v>2363</v>
      </c>
      <c r="J573" s="448">
        <f>17325*1.1</f>
        <v>19057.5</v>
      </c>
      <c r="K573" s="449">
        <f t="shared" si="284"/>
        <v>1351.1767499999999</v>
      </c>
      <c r="L573" s="449">
        <f t="shared" si="291"/>
        <v>19057.5</v>
      </c>
      <c r="M573" s="402"/>
      <c r="N573" s="450">
        <f t="shared" si="286"/>
        <v>579.34799999999996</v>
      </c>
      <c r="O573" s="450">
        <f t="shared" si="287"/>
        <v>546.95024999999998</v>
      </c>
      <c r="P573" s="450"/>
      <c r="Q573" s="449"/>
      <c r="R573" s="451">
        <f t="shared" si="283"/>
        <v>1126.2982499999998</v>
      </c>
      <c r="S573" s="449">
        <f t="shared" si="288"/>
        <v>17931.20175</v>
      </c>
      <c r="T573" s="452">
        <v>100010330028774</v>
      </c>
      <c r="U573" s="487" t="s">
        <v>3346</v>
      </c>
      <c r="V573" s="720">
        <f t="shared" si="282"/>
        <v>17931.20175</v>
      </c>
      <c r="W573" s="557" t="s">
        <v>3951</v>
      </c>
      <c r="X573" s="455"/>
      <c r="Y573" s="428">
        <v>0</v>
      </c>
      <c r="Z573" s="456">
        <v>0</v>
      </c>
      <c r="AA573" s="402">
        <f t="shared" si="289"/>
        <v>1126.2982499999998</v>
      </c>
      <c r="AB573" s="402">
        <f t="shared" si="290"/>
        <v>17931.20175</v>
      </c>
      <c r="AC573" s="449"/>
      <c r="AD573" s="428"/>
      <c r="AE573" s="428"/>
      <c r="AF573" s="402">
        <f t="shared" ref="AF573:AF631" si="293">AD573*15%</f>
        <v>0</v>
      </c>
      <c r="AG573" s="449"/>
      <c r="AH573" s="402">
        <f t="shared" ref="AH573:AH631" si="294">AF573+AG573</f>
        <v>0</v>
      </c>
      <c r="AI573" s="457">
        <f>AH673-M673</f>
        <v>0</v>
      </c>
      <c r="AK573" s="990">
        <f>+J573*80%</f>
        <v>15246</v>
      </c>
    </row>
    <row r="574" spans="1:41" ht="15" customHeight="1" x14ac:dyDescent="0.25">
      <c r="A574" s="443">
        <v>496</v>
      </c>
      <c r="B574" s="443" t="s">
        <v>2364</v>
      </c>
      <c r="C574" s="444" t="s">
        <v>3763</v>
      </c>
      <c r="D574" s="446">
        <v>31700</v>
      </c>
      <c r="E574" s="446">
        <v>41897</v>
      </c>
      <c r="F574" s="443">
        <f t="shared" si="285"/>
        <v>27</v>
      </c>
      <c r="G574" s="428" t="s">
        <v>2365</v>
      </c>
      <c r="H574" s="447" t="s">
        <v>1941</v>
      </c>
      <c r="I574" s="428" t="s">
        <v>2366</v>
      </c>
      <c r="J574" s="448">
        <f t="shared" ref="J574:J637" si="295">17325*1.1</f>
        <v>19057.5</v>
      </c>
      <c r="K574" s="449">
        <f t="shared" si="284"/>
        <v>1351.1767499999999</v>
      </c>
      <c r="L574" s="449">
        <f t="shared" si="291"/>
        <v>19057.5</v>
      </c>
      <c r="M574" s="402"/>
      <c r="N574" s="450">
        <f t="shared" si="286"/>
        <v>579.34799999999996</v>
      </c>
      <c r="O574" s="450">
        <f t="shared" si="287"/>
        <v>546.95024999999998</v>
      </c>
      <c r="P574" s="450"/>
      <c r="Q574" s="449"/>
      <c r="R574" s="451">
        <f t="shared" si="283"/>
        <v>1126.2982499999998</v>
      </c>
      <c r="S574" s="449">
        <f t="shared" si="288"/>
        <v>17931.20175</v>
      </c>
      <c r="T574" s="452">
        <v>100010330028774</v>
      </c>
      <c r="U574" s="461" t="s">
        <v>3347</v>
      </c>
      <c r="V574" s="720">
        <f t="shared" si="282"/>
        <v>17931.20175</v>
      </c>
      <c r="W574" s="463" t="s">
        <v>3950</v>
      </c>
      <c r="X574" s="455"/>
      <c r="Y574" s="428">
        <v>0</v>
      </c>
      <c r="Z574" s="456">
        <v>0</v>
      </c>
      <c r="AA574" s="402">
        <f t="shared" si="289"/>
        <v>1126.2982499999998</v>
      </c>
      <c r="AB574" s="402">
        <f t="shared" si="290"/>
        <v>17931.20175</v>
      </c>
      <c r="AC574" s="449"/>
      <c r="AD574" s="428"/>
      <c r="AE574" s="428"/>
      <c r="AF574" s="402">
        <f t="shared" si="293"/>
        <v>0</v>
      </c>
      <c r="AG574" s="449"/>
      <c r="AH574" s="402">
        <f t="shared" si="294"/>
        <v>0</v>
      </c>
      <c r="AI574" s="457">
        <f>AH579-M579</f>
        <v>0</v>
      </c>
      <c r="AK574" s="990">
        <f t="shared" ref="AK574:AK596" si="296">+J574*80%</f>
        <v>15246</v>
      </c>
    </row>
    <row r="575" spans="1:41" ht="15" customHeight="1" x14ac:dyDescent="0.25">
      <c r="A575" s="443">
        <v>497</v>
      </c>
      <c r="B575" s="443" t="s">
        <v>2367</v>
      </c>
      <c r="C575" s="444" t="s">
        <v>3763</v>
      </c>
      <c r="D575" s="446">
        <v>30046</v>
      </c>
      <c r="E575" s="446">
        <v>41897</v>
      </c>
      <c r="F575" s="443">
        <f t="shared" si="285"/>
        <v>32</v>
      </c>
      <c r="G575" s="428" t="s">
        <v>2368</v>
      </c>
      <c r="H575" s="447" t="s">
        <v>1941</v>
      </c>
      <c r="I575" s="428" t="s">
        <v>2366</v>
      </c>
      <c r="J575" s="448">
        <f t="shared" si="295"/>
        <v>19057.5</v>
      </c>
      <c r="K575" s="449">
        <f t="shared" si="284"/>
        <v>1351.1767499999999</v>
      </c>
      <c r="L575" s="449">
        <f t="shared" si="291"/>
        <v>19057.5</v>
      </c>
      <c r="M575" s="402"/>
      <c r="N575" s="450">
        <f t="shared" si="286"/>
        <v>579.34799999999996</v>
      </c>
      <c r="O575" s="450">
        <f t="shared" si="287"/>
        <v>546.95024999999998</v>
      </c>
      <c r="P575" s="450"/>
      <c r="Q575" s="449"/>
      <c r="R575" s="451">
        <f t="shared" si="283"/>
        <v>1126.2982499999998</v>
      </c>
      <c r="S575" s="449">
        <f t="shared" si="288"/>
        <v>17931.20175</v>
      </c>
      <c r="T575" s="452">
        <v>100010330028774</v>
      </c>
      <c r="U575" s="461" t="s">
        <v>3348</v>
      </c>
      <c r="V575" s="720">
        <f t="shared" si="282"/>
        <v>17931.20175</v>
      </c>
      <c r="W575" s="463" t="s">
        <v>3949</v>
      </c>
      <c r="X575" s="455"/>
      <c r="Y575" s="428">
        <v>0</v>
      </c>
      <c r="Z575" s="456">
        <v>0</v>
      </c>
      <c r="AA575" s="402">
        <f t="shared" si="289"/>
        <v>1126.2982499999998</v>
      </c>
      <c r="AB575" s="402">
        <f t="shared" si="290"/>
        <v>17931.20175</v>
      </c>
      <c r="AC575" s="449"/>
      <c r="AD575" s="428"/>
      <c r="AE575" s="428"/>
      <c r="AF575" s="402">
        <f t="shared" si="293"/>
        <v>0</v>
      </c>
      <c r="AG575" s="449"/>
      <c r="AH575" s="402">
        <f t="shared" si="294"/>
        <v>0</v>
      </c>
      <c r="AI575" s="457">
        <f>AH580-M580</f>
        <v>0</v>
      </c>
      <c r="AK575" s="990">
        <f t="shared" si="296"/>
        <v>15246</v>
      </c>
    </row>
    <row r="576" spans="1:41" ht="15" customHeight="1" x14ac:dyDescent="0.25">
      <c r="A576" s="443">
        <v>498</v>
      </c>
      <c r="B576" s="443" t="s">
        <v>2369</v>
      </c>
      <c r="C576" s="444" t="s">
        <v>3763</v>
      </c>
      <c r="D576" s="446">
        <v>33285</v>
      </c>
      <c r="E576" s="446">
        <v>41897</v>
      </c>
      <c r="F576" s="443">
        <f t="shared" si="285"/>
        <v>23</v>
      </c>
      <c r="G576" s="428" t="s">
        <v>2370</v>
      </c>
      <c r="H576" s="447" t="s">
        <v>1941</v>
      </c>
      <c r="I576" s="428" t="s">
        <v>2366</v>
      </c>
      <c r="J576" s="448">
        <f t="shared" si="295"/>
        <v>19057.5</v>
      </c>
      <c r="K576" s="449">
        <f t="shared" si="284"/>
        <v>1351.1767499999999</v>
      </c>
      <c r="L576" s="449">
        <f t="shared" si="291"/>
        <v>19057.5</v>
      </c>
      <c r="M576" s="402"/>
      <c r="N576" s="450">
        <f t="shared" si="286"/>
        <v>579.34799999999996</v>
      </c>
      <c r="O576" s="450">
        <f t="shared" si="287"/>
        <v>546.95024999999998</v>
      </c>
      <c r="P576" s="450">
        <v>1689.78</v>
      </c>
      <c r="Q576" s="449"/>
      <c r="R576" s="451">
        <f t="shared" si="283"/>
        <v>2816.0782499999996</v>
      </c>
      <c r="S576" s="449">
        <f t="shared" si="288"/>
        <v>16241.421750000001</v>
      </c>
      <c r="T576" s="452">
        <v>100010330028774</v>
      </c>
      <c r="U576" s="461" t="s">
        <v>3349</v>
      </c>
      <c r="V576" s="720">
        <f t="shared" si="282"/>
        <v>16241.421750000001</v>
      </c>
      <c r="W576" s="463">
        <v>40220796631</v>
      </c>
      <c r="X576" s="455"/>
      <c r="Y576" s="428">
        <v>0</v>
      </c>
      <c r="Z576" s="456">
        <v>0</v>
      </c>
      <c r="AA576" s="402">
        <f t="shared" si="289"/>
        <v>2816.0782499999996</v>
      </c>
      <c r="AB576" s="402">
        <f t="shared" si="290"/>
        <v>16241.421750000001</v>
      </c>
      <c r="AC576" s="449"/>
      <c r="AD576" s="428"/>
      <c r="AE576" s="428"/>
      <c r="AF576" s="402">
        <f t="shared" si="293"/>
        <v>0</v>
      </c>
      <c r="AG576" s="449"/>
      <c r="AH576" s="402">
        <f t="shared" si="294"/>
        <v>0</v>
      </c>
      <c r="AI576" s="457">
        <f>AH581-M581</f>
        <v>0</v>
      </c>
      <c r="AK576" s="990">
        <f t="shared" si="296"/>
        <v>15246</v>
      </c>
    </row>
    <row r="577" spans="1:37" ht="15" customHeight="1" x14ac:dyDescent="0.25">
      <c r="A577" s="443">
        <v>499</v>
      </c>
      <c r="B577" s="443" t="s">
        <v>2371</v>
      </c>
      <c r="C577" s="444" t="s">
        <v>3763</v>
      </c>
      <c r="D577" s="446">
        <v>28577</v>
      </c>
      <c r="E577" s="446">
        <v>41897</v>
      </c>
      <c r="F577" s="443">
        <f t="shared" si="285"/>
        <v>36</v>
      </c>
      <c r="G577" s="428" t="s">
        <v>2372</v>
      </c>
      <c r="H577" s="447" t="s">
        <v>1941</v>
      </c>
      <c r="I577" s="428" t="s">
        <v>4609</v>
      </c>
      <c r="J577" s="448">
        <v>31762.5</v>
      </c>
      <c r="K577" s="449">
        <f t="shared" si="284"/>
        <v>2251.9612499999998</v>
      </c>
      <c r="L577" s="449">
        <f t="shared" si="291"/>
        <v>31762.5</v>
      </c>
      <c r="M577" s="402"/>
      <c r="N577" s="450">
        <f t="shared" si="286"/>
        <v>965.58</v>
      </c>
      <c r="O577" s="450">
        <f t="shared" si="287"/>
        <v>911.58375000000001</v>
      </c>
      <c r="P577" s="450"/>
      <c r="Q577" s="449"/>
      <c r="R577" s="451">
        <f t="shared" si="283"/>
        <v>1877.1637500000002</v>
      </c>
      <c r="S577" s="449">
        <f t="shared" si="288"/>
        <v>29885.33625</v>
      </c>
      <c r="T577" s="452">
        <v>100010330028774</v>
      </c>
      <c r="U577" s="461" t="s">
        <v>3350</v>
      </c>
      <c r="V577" s="720">
        <f t="shared" si="282"/>
        <v>29885.33625</v>
      </c>
      <c r="W577" s="463" t="s">
        <v>4130</v>
      </c>
      <c r="X577" s="455"/>
      <c r="Y577" s="428">
        <v>0</v>
      </c>
      <c r="Z577" s="456">
        <v>0</v>
      </c>
      <c r="AA577" s="402">
        <f t="shared" si="289"/>
        <v>1877.1637500000002</v>
      </c>
      <c r="AB577" s="402">
        <f t="shared" si="290"/>
        <v>29885.33625</v>
      </c>
      <c r="AC577" s="449"/>
      <c r="AD577" s="428"/>
      <c r="AE577" s="428"/>
      <c r="AF577" s="402">
        <f t="shared" si="293"/>
        <v>0</v>
      </c>
      <c r="AG577" s="449"/>
      <c r="AH577" s="402">
        <f t="shared" si="294"/>
        <v>0</v>
      </c>
      <c r="AI577" s="457">
        <f>AH582-M582</f>
        <v>0</v>
      </c>
      <c r="AK577" s="990">
        <f>+J577*60%</f>
        <v>19057.5</v>
      </c>
    </row>
    <row r="578" spans="1:37" ht="15" customHeight="1" x14ac:dyDescent="0.25">
      <c r="A578" s="443">
        <v>500</v>
      </c>
      <c r="B578" s="443" t="s">
        <v>2373</v>
      </c>
      <c r="C578" s="444" t="s">
        <v>3763</v>
      </c>
      <c r="D578" s="446">
        <v>32634</v>
      </c>
      <c r="E578" s="446">
        <v>41897</v>
      </c>
      <c r="F578" s="443">
        <f t="shared" si="285"/>
        <v>25</v>
      </c>
      <c r="G578" s="428" t="s">
        <v>2374</v>
      </c>
      <c r="H578" s="447" t="s">
        <v>1941</v>
      </c>
      <c r="I578" s="428" t="s">
        <v>2366</v>
      </c>
      <c r="J578" s="448">
        <f t="shared" si="295"/>
        <v>19057.5</v>
      </c>
      <c r="K578" s="449">
        <f t="shared" si="284"/>
        <v>1351.1767499999999</v>
      </c>
      <c r="L578" s="449">
        <f t="shared" si="291"/>
        <v>19057.5</v>
      </c>
      <c r="M578" s="402"/>
      <c r="N578" s="450">
        <f t="shared" si="286"/>
        <v>579.34799999999996</v>
      </c>
      <c r="O578" s="450">
        <f t="shared" si="287"/>
        <v>546.95024999999998</v>
      </c>
      <c r="P578" s="450"/>
      <c r="Q578" s="449"/>
      <c r="R578" s="451">
        <f t="shared" si="283"/>
        <v>1126.2982499999998</v>
      </c>
      <c r="S578" s="449">
        <f t="shared" si="288"/>
        <v>17931.20175</v>
      </c>
      <c r="T578" s="452">
        <v>100010330028774</v>
      </c>
      <c r="U578" s="461" t="s">
        <v>3351</v>
      </c>
      <c r="V578" s="720">
        <f t="shared" si="282"/>
        <v>17931.20175</v>
      </c>
      <c r="W578" s="463">
        <v>22500472950</v>
      </c>
      <c r="X578" s="455"/>
      <c r="Y578" s="428">
        <v>0</v>
      </c>
      <c r="Z578" s="456">
        <v>0</v>
      </c>
      <c r="AA578" s="402">
        <f t="shared" si="289"/>
        <v>1126.2982499999998</v>
      </c>
      <c r="AB578" s="402">
        <f t="shared" si="290"/>
        <v>17931.20175</v>
      </c>
      <c r="AC578" s="449"/>
      <c r="AD578" s="428"/>
      <c r="AE578" s="428"/>
      <c r="AF578" s="402">
        <f t="shared" si="293"/>
        <v>0</v>
      </c>
      <c r="AG578" s="449"/>
      <c r="AH578" s="402">
        <f t="shared" si="294"/>
        <v>0</v>
      </c>
      <c r="AI578" s="457">
        <f>AH568-M568</f>
        <v>0</v>
      </c>
      <c r="AK578" s="990">
        <f t="shared" si="296"/>
        <v>15246</v>
      </c>
    </row>
    <row r="579" spans="1:37" ht="15" customHeight="1" x14ac:dyDescent="0.25">
      <c r="A579" s="443">
        <v>501</v>
      </c>
      <c r="B579" s="443" t="s">
        <v>2377</v>
      </c>
      <c r="C579" s="444" t="s">
        <v>3763</v>
      </c>
      <c r="D579" s="446">
        <v>30191</v>
      </c>
      <c r="E579" s="446">
        <v>41897</v>
      </c>
      <c r="F579" s="443">
        <f t="shared" si="285"/>
        <v>32</v>
      </c>
      <c r="G579" s="428" t="s">
        <v>2378</v>
      </c>
      <c r="H579" s="447" t="s">
        <v>1941</v>
      </c>
      <c r="I579" s="428" t="s">
        <v>2366</v>
      </c>
      <c r="J579" s="448">
        <f t="shared" si="295"/>
        <v>19057.5</v>
      </c>
      <c r="K579" s="449">
        <f t="shared" si="284"/>
        <v>1351.1767499999999</v>
      </c>
      <c r="L579" s="449">
        <f t="shared" si="291"/>
        <v>19057.5</v>
      </c>
      <c r="M579" s="402"/>
      <c r="N579" s="450">
        <f t="shared" si="286"/>
        <v>579.34799999999996</v>
      </c>
      <c r="O579" s="450">
        <f t="shared" si="287"/>
        <v>546.95024999999998</v>
      </c>
      <c r="P579" s="450"/>
      <c r="Q579" s="449"/>
      <c r="R579" s="451">
        <f t="shared" si="283"/>
        <v>1126.2982499999998</v>
      </c>
      <c r="S579" s="449">
        <f t="shared" si="288"/>
        <v>17931.20175</v>
      </c>
      <c r="T579" s="452">
        <v>100010330028774</v>
      </c>
      <c r="U579" s="461" t="s">
        <v>3353</v>
      </c>
      <c r="V579" s="720">
        <f t="shared" si="282"/>
        <v>17931.20175</v>
      </c>
      <c r="W579" s="463" t="s">
        <v>4207</v>
      </c>
      <c r="X579" s="455"/>
      <c r="Y579" s="428">
        <v>0</v>
      </c>
      <c r="Z579" s="456">
        <v>0</v>
      </c>
      <c r="AA579" s="402">
        <f t="shared" si="289"/>
        <v>1126.2982499999998</v>
      </c>
      <c r="AB579" s="402">
        <f t="shared" si="290"/>
        <v>17931.20175</v>
      </c>
      <c r="AC579" s="449"/>
      <c r="AD579" s="428"/>
      <c r="AE579" s="428"/>
      <c r="AF579" s="402">
        <f t="shared" si="293"/>
        <v>0</v>
      </c>
      <c r="AG579" s="449"/>
      <c r="AH579" s="402">
        <f t="shared" si="294"/>
        <v>0</v>
      </c>
      <c r="AI579" s="457">
        <f>AH584-M584</f>
        <v>0</v>
      </c>
      <c r="AK579" s="990">
        <f t="shared" si="296"/>
        <v>15246</v>
      </c>
    </row>
    <row r="580" spans="1:37" ht="15" customHeight="1" x14ac:dyDescent="0.25">
      <c r="A580" s="443">
        <v>502</v>
      </c>
      <c r="B580" s="443" t="s">
        <v>2379</v>
      </c>
      <c r="C580" s="444" t="s">
        <v>3763</v>
      </c>
      <c r="D580" s="446">
        <v>28819</v>
      </c>
      <c r="E580" s="446">
        <v>41897</v>
      </c>
      <c r="F580" s="443">
        <f t="shared" si="285"/>
        <v>35</v>
      </c>
      <c r="G580" s="428" t="s">
        <v>2380</v>
      </c>
      <c r="H580" s="447" t="s">
        <v>1941</v>
      </c>
      <c r="I580" s="428" t="s">
        <v>2366</v>
      </c>
      <c r="J580" s="448">
        <f t="shared" si="295"/>
        <v>19057.5</v>
      </c>
      <c r="K580" s="449">
        <f t="shared" si="284"/>
        <v>1351.1767499999999</v>
      </c>
      <c r="L580" s="449">
        <f t="shared" si="291"/>
        <v>19057.5</v>
      </c>
      <c r="M580" s="402"/>
      <c r="N580" s="450">
        <f t="shared" si="286"/>
        <v>579.34799999999996</v>
      </c>
      <c r="O580" s="450">
        <f t="shared" si="287"/>
        <v>546.95024999999998</v>
      </c>
      <c r="P580" s="450">
        <v>844.89</v>
      </c>
      <c r="Q580" s="449"/>
      <c r="R580" s="451">
        <f t="shared" si="283"/>
        <v>1971.1882499999997</v>
      </c>
      <c r="S580" s="449">
        <f t="shared" si="288"/>
        <v>17086.311750000001</v>
      </c>
      <c r="T580" s="452">
        <v>100010330028774</v>
      </c>
      <c r="U580" s="461" t="s">
        <v>3354</v>
      </c>
      <c r="V580" s="720">
        <f t="shared" si="282"/>
        <v>17086.311750000001</v>
      </c>
      <c r="W580" s="463" t="s">
        <v>3948</v>
      </c>
      <c r="X580" s="455"/>
      <c r="Y580" s="428">
        <v>0</v>
      </c>
      <c r="Z580" s="456">
        <v>0</v>
      </c>
      <c r="AA580" s="402">
        <f t="shared" si="289"/>
        <v>1971.1882499999997</v>
      </c>
      <c r="AB580" s="402">
        <f t="shared" si="290"/>
        <v>17086.311750000001</v>
      </c>
      <c r="AC580" s="449"/>
      <c r="AD580" s="428"/>
      <c r="AE580" s="428"/>
      <c r="AF580" s="402">
        <f t="shared" si="293"/>
        <v>0</v>
      </c>
      <c r="AG580" s="449"/>
      <c r="AH580" s="402">
        <f t="shared" si="294"/>
        <v>0</v>
      </c>
      <c r="AI580" s="457">
        <f>AH585-M585</f>
        <v>0</v>
      </c>
      <c r="AK580" s="990">
        <f t="shared" si="296"/>
        <v>15246</v>
      </c>
    </row>
    <row r="581" spans="1:37" ht="15" customHeight="1" x14ac:dyDescent="0.25">
      <c r="A581" s="443">
        <v>503</v>
      </c>
      <c r="B581" s="443" t="s">
        <v>2381</v>
      </c>
      <c r="C581" s="444" t="s">
        <v>3763</v>
      </c>
      <c r="D581" s="446">
        <v>31996</v>
      </c>
      <c r="E581" s="446">
        <v>41897</v>
      </c>
      <c r="F581" s="443">
        <f t="shared" si="285"/>
        <v>27</v>
      </c>
      <c r="G581" s="428" t="s">
        <v>2382</v>
      </c>
      <c r="H581" s="447" t="s">
        <v>1941</v>
      </c>
      <c r="I581" s="428" t="s">
        <v>2366</v>
      </c>
      <c r="J581" s="448">
        <f t="shared" si="295"/>
        <v>19057.5</v>
      </c>
      <c r="K581" s="449">
        <f t="shared" si="284"/>
        <v>1351.1767499999999</v>
      </c>
      <c r="L581" s="449">
        <f t="shared" si="291"/>
        <v>19057.5</v>
      </c>
      <c r="M581" s="402"/>
      <c r="N581" s="450">
        <f t="shared" si="286"/>
        <v>579.34799999999996</v>
      </c>
      <c r="O581" s="450">
        <f t="shared" si="287"/>
        <v>546.95024999999998</v>
      </c>
      <c r="P581" s="450"/>
      <c r="Q581" s="449"/>
      <c r="R581" s="451">
        <f t="shared" si="283"/>
        <v>1126.2982499999998</v>
      </c>
      <c r="S581" s="449">
        <f t="shared" si="288"/>
        <v>17931.20175</v>
      </c>
      <c r="T581" s="452">
        <v>100010330028774</v>
      </c>
      <c r="U581" s="461" t="s">
        <v>3355</v>
      </c>
      <c r="V581" s="720">
        <f t="shared" si="282"/>
        <v>17931.20175</v>
      </c>
      <c r="W581" s="463">
        <v>22400294041</v>
      </c>
      <c r="X581" s="455"/>
      <c r="Y581" s="428">
        <v>0</v>
      </c>
      <c r="Z581" s="456">
        <v>0</v>
      </c>
      <c r="AA581" s="402">
        <f t="shared" si="289"/>
        <v>1126.2982499999998</v>
      </c>
      <c r="AB581" s="402">
        <f t="shared" si="290"/>
        <v>17931.20175</v>
      </c>
      <c r="AC581" s="449"/>
      <c r="AD581" s="428"/>
      <c r="AE581" s="428"/>
      <c r="AF581" s="402">
        <f t="shared" si="293"/>
        <v>0</v>
      </c>
      <c r="AG581" s="449"/>
      <c r="AH581" s="402">
        <f t="shared" si="294"/>
        <v>0</v>
      </c>
      <c r="AI581" s="457">
        <f>AH586-M586</f>
        <v>0</v>
      </c>
      <c r="AK581" s="990">
        <f t="shared" si="296"/>
        <v>15246</v>
      </c>
    </row>
    <row r="582" spans="1:37" ht="15" customHeight="1" x14ac:dyDescent="0.25">
      <c r="A582" s="443">
        <v>504</v>
      </c>
      <c r="B582" s="443" t="s">
        <v>2383</v>
      </c>
      <c r="C582" s="443" t="s">
        <v>3764</v>
      </c>
      <c r="D582" s="446">
        <v>33030</v>
      </c>
      <c r="E582" s="446">
        <v>41897</v>
      </c>
      <c r="F582" s="443">
        <f t="shared" si="285"/>
        <v>24</v>
      </c>
      <c r="G582" s="428" t="s">
        <v>2384</v>
      </c>
      <c r="H582" s="447" t="s">
        <v>1941</v>
      </c>
      <c r="I582" s="428" t="s">
        <v>2366</v>
      </c>
      <c r="J582" s="448">
        <f t="shared" si="295"/>
        <v>19057.5</v>
      </c>
      <c r="K582" s="449">
        <f t="shared" si="284"/>
        <v>1351.1767499999999</v>
      </c>
      <c r="L582" s="449">
        <f t="shared" si="291"/>
        <v>19057.5</v>
      </c>
      <c r="M582" s="402"/>
      <c r="N582" s="450">
        <f t="shared" si="286"/>
        <v>579.34799999999996</v>
      </c>
      <c r="O582" s="450">
        <f t="shared" si="287"/>
        <v>546.95024999999998</v>
      </c>
      <c r="P582" s="450"/>
      <c r="Q582" s="449"/>
      <c r="R582" s="451">
        <f>M582+N582+O582+P582+Q582</f>
        <v>1126.2982499999998</v>
      </c>
      <c r="S582" s="449">
        <f t="shared" si="288"/>
        <v>17931.20175</v>
      </c>
      <c r="T582" s="452">
        <v>100010330028774</v>
      </c>
      <c r="U582" s="461" t="s">
        <v>3356</v>
      </c>
      <c r="V582" s="720">
        <f t="shared" si="282"/>
        <v>17931.20175</v>
      </c>
      <c r="W582" s="463">
        <v>22500641620</v>
      </c>
      <c r="X582" s="455"/>
      <c r="Y582" s="428">
        <v>0</v>
      </c>
      <c r="Z582" s="456">
        <v>0</v>
      </c>
      <c r="AA582" s="402">
        <f t="shared" si="289"/>
        <v>1126.2982499999998</v>
      </c>
      <c r="AB582" s="402">
        <f t="shared" si="290"/>
        <v>17931.20175</v>
      </c>
      <c r="AC582" s="449"/>
      <c r="AD582" s="428"/>
      <c r="AE582" s="428"/>
      <c r="AF582" s="402">
        <f t="shared" si="293"/>
        <v>0</v>
      </c>
      <c r="AG582" s="449"/>
      <c r="AH582" s="402">
        <f t="shared" si="294"/>
        <v>0</v>
      </c>
      <c r="AI582" s="457">
        <f>AH587-M587</f>
        <v>0</v>
      </c>
      <c r="AK582" s="990">
        <f t="shared" si="296"/>
        <v>15246</v>
      </c>
    </row>
    <row r="583" spans="1:37" ht="15" customHeight="1" x14ac:dyDescent="0.25">
      <c r="A583" s="443">
        <v>505</v>
      </c>
      <c r="B583" s="443" t="s">
        <v>2387</v>
      </c>
      <c r="C583" s="443" t="s">
        <v>3763</v>
      </c>
      <c r="D583" s="446">
        <v>29736</v>
      </c>
      <c r="E583" s="446">
        <v>41897</v>
      </c>
      <c r="F583" s="443">
        <f t="shared" si="285"/>
        <v>33</v>
      </c>
      <c r="G583" s="428" t="s">
        <v>2388</v>
      </c>
      <c r="H583" s="447" t="s">
        <v>1941</v>
      </c>
      <c r="I583" s="428" t="s">
        <v>2366</v>
      </c>
      <c r="J583" s="448">
        <f t="shared" si="295"/>
        <v>19057.5</v>
      </c>
      <c r="K583" s="449">
        <f t="shared" si="284"/>
        <v>1351.1767499999999</v>
      </c>
      <c r="L583" s="449">
        <f t="shared" si="291"/>
        <v>19057.5</v>
      </c>
      <c r="M583" s="402"/>
      <c r="N583" s="450">
        <f t="shared" si="286"/>
        <v>579.34799999999996</v>
      </c>
      <c r="O583" s="450">
        <f t="shared" si="287"/>
        <v>546.95024999999998</v>
      </c>
      <c r="P583" s="450"/>
      <c r="Q583" s="449"/>
      <c r="R583" s="451">
        <f t="shared" ref="R583:R604" si="297">M583+N583+O583+P583</f>
        <v>1126.2982499999998</v>
      </c>
      <c r="S583" s="449">
        <f t="shared" si="288"/>
        <v>17931.20175</v>
      </c>
      <c r="T583" s="452">
        <v>100010330028774</v>
      </c>
      <c r="U583" s="461" t="s">
        <v>3358</v>
      </c>
      <c r="V583" s="720">
        <f t="shared" si="282"/>
        <v>17931.20175</v>
      </c>
      <c r="W583" s="463" t="s">
        <v>3945</v>
      </c>
      <c r="X583" s="455"/>
      <c r="Y583" s="428">
        <v>0</v>
      </c>
      <c r="Z583" s="456">
        <v>0</v>
      </c>
      <c r="AA583" s="402">
        <f t="shared" si="289"/>
        <v>1126.2982499999998</v>
      </c>
      <c r="AB583" s="402">
        <f t="shared" si="290"/>
        <v>17931.20175</v>
      </c>
      <c r="AC583" s="449"/>
      <c r="AD583" s="428"/>
      <c r="AE583" s="428"/>
      <c r="AF583" s="402">
        <f t="shared" si="293"/>
        <v>0</v>
      </c>
      <c r="AG583" s="449"/>
      <c r="AH583" s="402">
        <f t="shared" si="294"/>
        <v>0</v>
      </c>
      <c r="AI583" s="457">
        <f t="shared" ref="AI583:AI608" si="298">AH589-M589</f>
        <v>0</v>
      </c>
      <c r="AK583" s="990">
        <f t="shared" si="296"/>
        <v>15246</v>
      </c>
    </row>
    <row r="584" spans="1:37" ht="15" customHeight="1" x14ac:dyDescent="0.25">
      <c r="A584" s="443">
        <v>506</v>
      </c>
      <c r="B584" s="443" t="s">
        <v>2389</v>
      </c>
      <c r="C584" s="443" t="s">
        <v>3764</v>
      </c>
      <c r="D584" s="446">
        <v>34473</v>
      </c>
      <c r="E584" s="446">
        <v>41897</v>
      </c>
      <c r="F584" s="443">
        <f t="shared" si="285"/>
        <v>20</v>
      </c>
      <c r="G584" s="428" t="s">
        <v>2390</v>
      </c>
      <c r="H584" s="447" t="s">
        <v>1941</v>
      </c>
      <c r="I584" s="428" t="s">
        <v>2366</v>
      </c>
      <c r="J584" s="448">
        <f t="shared" si="295"/>
        <v>19057.5</v>
      </c>
      <c r="K584" s="449">
        <f t="shared" si="284"/>
        <v>1351.1767499999999</v>
      </c>
      <c r="L584" s="449">
        <f t="shared" si="291"/>
        <v>19057.5</v>
      </c>
      <c r="M584" s="402"/>
      <c r="N584" s="450">
        <f t="shared" si="286"/>
        <v>579.34799999999996</v>
      </c>
      <c r="O584" s="450">
        <f t="shared" si="287"/>
        <v>546.95024999999998</v>
      </c>
      <c r="P584" s="450"/>
      <c r="Q584" s="449"/>
      <c r="R584" s="451">
        <f t="shared" si="297"/>
        <v>1126.2982499999998</v>
      </c>
      <c r="S584" s="449">
        <f t="shared" si="288"/>
        <v>17931.20175</v>
      </c>
      <c r="T584" s="452">
        <v>100010330028774</v>
      </c>
      <c r="U584" s="461" t="s">
        <v>3359</v>
      </c>
      <c r="V584" s="720">
        <f t="shared" si="282"/>
        <v>17931.20175</v>
      </c>
      <c r="W584" s="463">
        <v>40200417026</v>
      </c>
      <c r="X584" s="455"/>
      <c r="Y584" s="428">
        <v>0</v>
      </c>
      <c r="Z584" s="456">
        <v>0</v>
      </c>
      <c r="AA584" s="402">
        <f t="shared" si="289"/>
        <v>1126.2982499999998</v>
      </c>
      <c r="AB584" s="402">
        <f t="shared" si="290"/>
        <v>17931.20175</v>
      </c>
      <c r="AC584" s="449"/>
      <c r="AD584" s="428"/>
      <c r="AE584" s="428"/>
      <c r="AF584" s="402">
        <f t="shared" si="293"/>
        <v>0</v>
      </c>
      <c r="AG584" s="449"/>
      <c r="AH584" s="402">
        <f t="shared" si="294"/>
        <v>0</v>
      </c>
      <c r="AI584" s="457">
        <f t="shared" si="298"/>
        <v>0</v>
      </c>
      <c r="AK584" s="990">
        <f t="shared" si="296"/>
        <v>15246</v>
      </c>
    </row>
    <row r="585" spans="1:37" ht="15" customHeight="1" x14ac:dyDescent="0.25">
      <c r="A585" s="443">
        <v>507</v>
      </c>
      <c r="B585" s="443" t="s">
        <v>2391</v>
      </c>
      <c r="C585" s="443" t="s">
        <v>3763</v>
      </c>
      <c r="D585" s="446">
        <v>32520</v>
      </c>
      <c r="E585" s="446">
        <v>41897</v>
      </c>
      <c r="F585" s="443">
        <f t="shared" si="285"/>
        <v>25</v>
      </c>
      <c r="G585" s="428" t="s">
        <v>2392</v>
      </c>
      <c r="H585" s="447" t="s">
        <v>1941</v>
      </c>
      <c r="I585" s="428" t="s">
        <v>2366</v>
      </c>
      <c r="J585" s="448">
        <f t="shared" si="295"/>
        <v>19057.5</v>
      </c>
      <c r="K585" s="449">
        <f t="shared" si="284"/>
        <v>1351.1767499999999</v>
      </c>
      <c r="L585" s="449">
        <f t="shared" si="291"/>
        <v>19057.5</v>
      </c>
      <c r="M585" s="402"/>
      <c r="N585" s="450">
        <f t="shared" si="286"/>
        <v>579.34799999999996</v>
      </c>
      <c r="O585" s="450">
        <f t="shared" si="287"/>
        <v>546.95024999999998</v>
      </c>
      <c r="P585" s="450"/>
      <c r="Q585" s="449"/>
      <c r="R585" s="451">
        <f t="shared" si="297"/>
        <v>1126.2982499999998</v>
      </c>
      <c r="S585" s="449">
        <f t="shared" si="288"/>
        <v>17931.20175</v>
      </c>
      <c r="T585" s="452">
        <v>100010330028774</v>
      </c>
      <c r="U585" s="461" t="s">
        <v>3360</v>
      </c>
      <c r="V585" s="720">
        <f t="shared" si="282"/>
        <v>17931.20175</v>
      </c>
      <c r="W585" s="463" t="s">
        <v>3946</v>
      </c>
      <c r="X585" s="455"/>
      <c r="Y585" s="428">
        <v>0</v>
      </c>
      <c r="Z585" s="456">
        <v>0</v>
      </c>
      <c r="AA585" s="402">
        <f t="shared" si="289"/>
        <v>1126.2982499999998</v>
      </c>
      <c r="AB585" s="402">
        <f t="shared" si="290"/>
        <v>17931.20175</v>
      </c>
      <c r="AC585" s="449"/>
      <c r="AD585" s="428"/>
      <c r="AE585" s="428"/>
      <c r="AF585" s="402">
        <f t="shared" si="293"/>
        <v>0</v>
      </c>
      <c r="AG585" s="449"/>
      <c r="AH585" s="402">
        <f t="shared" si="294"/>
        <v>0</v>
      </c>
      <c r="AI585" s="457">
        <f t="shared" si="298"/>
        <v>0</v>
      </c>
      <c r="AK585" s="990">
        <f t="shared" si="296"/>
        <v>15246</v>
      </c>
    </row>
    <row r="586" spans="1:37" ht="15" customHeight="1" x14ac:dyDescent="0.25">
      <c r="A586" s="443">
        <v>508</v>
      </c>
      <c r="B586" s="443" t="s">
        <v>2393</v>
      </c>
      <c r="C586" s="443" t="s">
        <v>3763</v>
      </c>
      <c r="D586" s="446">
        <v>32018</v>
      </c>
      <c r="E586" s="446">
        <v>41897</v>
      </c>
      <c r="F586" s="443">
        <f t="shared" si="285"/>
        <v>27</v>
      </c>
      <c r="G586" s="428" t="s">
        <v>2394</v>
      </c>
      <c r="H586" s="447" t="s">
        <v>1941</v>
      </c>
      <c r="I586" s="428" t="s">
        <v>2366</v>
      </c>
      <c r="J586" s="448">
        <f t="shared" si="295"/>
        <v>19057.5</v>
      </c>
      <c r="K586" s="449">
        <f t="shared" si="284"/>
        <v>1351.1767499999999</v>
      </c>
      <c r="L586" s="449">
        <f t="shared" si="291"/>
        <v>19057.5</v>
      </c>
      <c r="M586" s="402"/>
      <c r="N586" s="450">
        <f t="shared" si="286"/>
        <v>579.34799999999996</v>
      </c>
      <c r="O586" s="450">
        <f t="shared" si="287"/>
        <v>546.95024999999998</v>
      </c>
      <c r="P586" s="450"/>
      <c r="Q586" s="449"/>
      <c r="R586" s="451">
        <f t="shared" si="297"/>
        <v>1126.2982499999998</v>
      </c>
      <c r="S586" s="449">
        <f t="shared" si="288"/>
        <v>17931.20175</v>
      </c>
      <c r="T586" s="452">
        <v>100010330028774</v>
      </c>
      <c r="U586" s="461" t="s">
        <v>3361</v>
      </c>
      <c r="V586" s="720">
        <f t="shared" si="282"/>
        <v>17931.20175</v>
      </c>
      <c r="W586" s="463">
        <v>22300717224</v>
      </c>
      <c r="X586" s="455"/>
      <c r="Y586" s="428">
        <v>0</v>
      </c>
      <c r="Z586" s="456">
        <v>0</v>
      </c>
      <c r="AA586" s="402">
        <f t="shared" si="289"/>
        <v>1126.2982499999998</v>
      </c>
      <c r="AB586" s="402">
        <f t="shared" si="290"/>
        <v>17931.20175</v>
      </c>
      <c r="AC586" s="449"/>
      <c r="AD586" s="428"/>
      <c r="AE586" s="428"/>
      <c r="AF586" s="402">
        <f t="shared" si="293"/>
        <v>0</v>
      </c>
      <c r="AG586" s="449"/>
      <c r="AH586" s="402">
        <f t="shared" si="294"/>
        <v>0</v>
      </c>
      <c r="AI586" s="457">
        <f t="shared" si="298"/>
        <v>0</v>
      </c>
      <c r="AK586" s="990">
        <f t="shared" si="296"/>
        <v>15246</v>
      </c>
    </row>
    <row r="587" spans="1:37" ht="15" customHeight="1" x14ac:dyDescent="0.25">
      <c r="A587" s="443">
        <v>509</v>
      </c>
      <c r="B587" s="443" t="s">
        <v>2395</v>
      </c>
      <c r="C587" s="443" t="s">
        <v>3763</v>
      </c>
      <c r="D587" s="446">
        <v>31554</v>
      </c>
      <c r="E587" s="446">
        <v>41897</v>
      </c>
      <c r="F587" s="443">
        <f t="shared" si="285"/>
        <v>28</v>
      </c>
      <c r="G587" s="428" t="s">
        <v>4860</v>
      </c>
      <c r="H587" s="447" t="s">
        <v>1941</v>
      </c>
      <c r="I587" s="428" t="s">
        <v>2366</v>
      </c>
      <c r="J587" s="448">
        <f t="shared" si="295"/>
        <v>19057.5</v>
      </c>
      <c r="K587" s="449">
        <f t="shared" si="284"/>
        <v>1351.1767499999999</v>
      </c>
      <c r="L587" s="449">
        <f t="shared" si="291"/>
        <v>19057.5</v>
      </c>
      <c r="M587" s="402"/>
      <c r="N587" s="450">
        <f t="shared" si="286"/>
        <v>579.34799999999996</v>
      </c>
      <c r="O587" s="450">
        <f t="shared" si="287"/>
        <v>546.95024999999998</v>
      </c>
      <c r="P587" s="450"/>
      <c r="Q587" s="449"/>
      <c r="R587" s="451">
        <f t="shared" si="297"/>
        <v>1126.2982499999998</v>
      </c>
      <c r="S587" s="449">
        <f t="shared" si="288"/>
        <v>17931.20175</v>
      </c>
      <c r="T587" s="452">
        <v>100010330028774</v>
      </c>
      <c r="U587" s="461" t="s">
        <v>3362</v>
      </c>
      <c r="V587" s="720">
        <f t="shared" si="282"/>
        <v>17931.20175</v>
      </c>
      <c r="W587" s="463" t="s">
        <v>3944</v>
      </c>
      <c r="X587" s="455"/>
      <c r="Y587" s="428">
        <v>0</v>
      </c>
      <c r="Z587" s="456">
        <v>0</v>
      </c>
      <c r="AA587" s="402">
        <f t="shared" si="289"/>
        <v>1126.2982499999998</v>
      </c>
      <c r="AB587" s="402">
        <f t="shared" si="290"/>
        <v>17931.20175</v>
      </c>
      <c r="AC587" s="449"/>
      <c r="AD587" s="428"/>
      <c r="AE587" s="428"/>
      <c r="AF587" s="402">
        <f t="shared" si="293"/>
        <v>0</v>
      </c>
      <c r="AG587" s="449"/>
      <c r="AH587" s="402">
        <f t="shared" si="294"/>
        <v>0</v>
      </c>
      <c r="AI587" s="457">
        <f t="shared" si="298"/>
        <v>0</v>
      </c>
      <c r="AK587" s="990">
        <f t="shared" si="296"/>
        <v>15246</v>
      </c>
    </row>
    <row r="588" spans="1:37" ht="15" customHeight="1" x14ac:dyDescent="0.25">
      <c r="A588" s="443">
        <v>510</v>
      </c>
      <c r="B588" s="443" t="s">
        <v>2396</v>
      </c>
      <c r="C588" s="443" t="s">
        <v>3763</v>
      </c>
      <c r="D588" s="446">
        <v>32927</v>
      </c>
      <c r="E588" s="446">
        <v>41897</v>
      </c>
      <c r="F588" s="443">
        <f t="shared" si="285"/>
        <v>24</v>
      </c>
      <c r="G588" s="428" t="s">
        <v>2397</v>
      </c>
      <c r="H588" s="447" t="s">
        <v>1941</v>
      </c>
      <c r="I588" s="428" t="s">
        <v>2366</v>
      </c>
      <c r="J588" s="448">
        <f t="shared" si="295"/>
        <v>19057.5</v>
      </c>
      <c r="K588" s="449">
        <f t="shared" si="284"/>
        <v>1351.1767499999999</v>
      </c>
      <c r="L588" s="449">
        <f t="shared" si="291"/>
        <v>19057.5</v>
      </c>
      <c r="M588" s="402"/>
      <c r="N588" s="450">
        <f t="shared" si="286"/>
        <v>579.34799999999996</v>
      </c>
      <c r="O588" s="450">
        <f t="shared" si="287"/>
        <v>546.95024999999998</v>
      </c>
      <c r="P588" s="450"/>
      <c r="Q588" s="449"/>
      <c r="R588" s="451">
        <f t="shared" si="297"/>
        <v>1126.2982499999998</v>
      </c>
      <c r="S588" s="449">
        <f t="shared" si="288"/>
        <v>17931.20175</v>
      </c>
      <c r="T588" s="452">
        <v>100010330028774</v>
      </c>
      <c r="U588" s="461" t="s">
        <v>3363</v>
      </c>
      <c r="V588" s="720">
        <f t="shared" si="282"/>
        <v>17931.20175</v>
      </c>
      <c r="W588" s="463">
        <v>22500610096</v>
      </c>
      <c r="X588" s="455"/>
      <c r="Y588" s="428">
        <v>0</v>
      </c>
      <c r="Z588" s="456">
        <v>0</v>
      </c>
      <c r="AA588" s="402">
        <f t="shared" si="289"/>
        <v>1126.2982499999998</v>
      </c>
      <c r="AB588" s="402">
        <f t="shared" si="290"/>
        <v>17931.20175</v>
      </c>
      <c r="AC588" s="449"/>
      <c r="AD588" s="428"/>
      <c r="AE588" s="428"/>
      <c r="AF588" s="402">
        <f t="shared" si="293"/>
        <v>0</v>
      </c>
      <c r="AG588" s="449"/>
      <c r="AH588" s="402">
        <f t="shared" si="294"/>
        <v>0</v>
      </c>
      <c r="AI588" s="457">
        <f t="shared" si="298"/>
        <v>0</v>
      </c>
      <c r="AK588" s="990">
        <f t="shared" si="296"/>
        <v>15246</v>
      </c>
    </row>
    <row r="589" spans="1:37" ht="15" customHeight="1" x14ac:dyDescent="0.25">
      <c r="A589" s="443">
        <v>511</v>
      </c>
      <c r="B589" s="443" t="s">
        <v>2398</v>
      </c>
      <c r="C589" s="443" t="s">
        <v>3763</v>
      </c>
      <c r="D589" s="446">
        <v>34416</v>
      </c>
      <c r="E589" s="446">
        <v>41897</v>
      </c>
      <c r="F589" s="443">
        <f t="shared" si="285"/>
        <v>20</v>
      </c>
      <c r="G589" s="428" t="s">
        <v>2399</v>
      </c>
      <c r="H589" s="447" t="s">
        <v>1941</v>
      </c>
      <c r="I589" s="428" t="s">
        <v>2366</v>
      </c>
      <c r="J589" s="448">
        <f t="shared" si="295"/>
        <v>19057.5</v>
      </c>
      <c r="K589" s="449">
        <f t="shared" si="284"/>
        <v>1351.1767499999999</v>
      </c>
      <c r="L589" s="449">
        <f t="shared" si="291"/>
        <v>19057.5</v>
      </c>
      <c r="M589" s="402"/>
      <c r="N589" s="450">
        <f t="shared" si="286"/>
        <v>579.34799999999996</v>
      </c>
      <c r="O589" s="450">
        <f t="shared" si="287"/>
        <v>546.95024999999998</v>
      </c>
      <c r="P589" s="450"/>
      <c r="Q589" s="449"/>
      <c r="R589" s="451">
        <f t="shared" si="297"/>
        <v>1126.2982499999998</v>
      </c>
      <c r="S589" s="449">
        <f t="shared" si="288"/>
        <v>17931.20175</v>
      </c>
      <c r="T589" s="452">
        <v>100010330028774</v>
      </c>
      <c r="U589" s="487" t="s">
        <v>3364</v>
      </c>
      <c r="V589" s="720">
        <f t="shared" si="282"/>
        <v>17931.20175</v>
      </c>
      <c r="W589" s="463">
        <v>40224010492</v>
      </c>
      <c r="X589" s="455"/>
      <c r="Y589" s="428">
        <v>0</v>
      </c>
      <c r="Z589" s="456">
        <v>0</v>
      </c>
      <c r="AA589" s="402">
        <f t="shared" si="289"/>
        <v>1126.2982499999998</v>
      </c>
      <c r="AB589" s="402">
        <f t="shared" si="290"/>
        <v>17931.20175</v>
      </c>
      <c r="AC589" s="449"/>
      <c r="AD589" s="428"/>
      <c r="AE589" s="428"/>
      <c r="AF589" s="402">
        <f t="shared" si="293"/>
        <v>0</v>
      </c>
      <c r="AG589" s="449"/>
      <c r="AH589" s="402">
        <f t="shared" si="294"/>
        <v>0</v>
      </c>
      <c r="AI589" s="457">
        <f t="shared" si="298"/>
        <v>0</v>
      </c>
      <c r="AK589" s="990">
        <f t="shared" si="296"/>
        <v>15246</v>
      </c>
    </row>
    <row r="590" spans="1:37" ht="15" customHeight="1" x14ac:dyDescent="0.25">
      <c r="A590" s="443">
        <v>512</v>
      </c>
      <c r="B590" s="443" t="s">
        <v>2400</v>
      </c>
      <c r="C590" s="443" t="s">
        <v>3763</v>
      </c>
      <c r="D590" s="446">
        <v>33776</v>
      </c>
      <c r="E590" s="446">
        <v>41897</v>
      </c>
      <c r="F590" s="443">
        <f t="shared" si="285"/>
        <v>22</v>
      </c>
      <c r="G590" s="428" t="s">
        <v>2401</v>
      </c>
      <c r="H590" s="447" t="s">
        <v>1941</v>
      </c>
      <c r="I590" s="428" t="s">
        <v>2366</v>
      </c>
      <c r="J590" s="448">
        <f t="shared" si="295"/>
        <v>19057.5</v>
      </c>
      <c r="K590" s="449">
        <f t="shared" si="284"/>
        <v>1351.1767499999999</v>
      </c>
      <c r="L590" s="449">
        <f t="shared" si="291"/>
        <v>19057.5</v>
      </c>
      <c r="M590" s="402"/>
      <c r="N590" s="450">
        <f t="shared" si="286"/>
        <v>579.34799999999996</v>
      </c>
      <c r="O590" s="450">
        <f t="shared" si="287"/>
        <v>546.95024999999998</v>
      </c>
      <c r="P590" s="450">
        <v>844.89</v>
      </c>
      <c r="Q590" s="449"/>
      <c r="R590" s="451">
        <f t="shared" si="297"/>
        <v>1971.1882499999997</v>
      </c>
      <c r="S590" s="449">
        <f t="shared" si="288"/>
        <v>17086.311750000001</v>
      </c>
      <c r="T590" s="452">
        <v>100010330028774</v>
      </c>
      <c r="U590" s="461" t="s">
        <v>3365</v>
      </c>
      <c r="V590" s="720">
        <f t="shared" si="282"/>
        <v>17086.311750000001</v>
      </c>
      <c r="W590" s="463">
        <v>40221078401</v>
      </c>
      <c r="X590" s="455"/>
      <c r="Y590" s="428">
        <v>0</v>
      </c>
      <c r="Z590" s="456">
        <v>0</v>
      </c>
      <c r="AA590" s="402">
        <f t="shared" si="289"/>
        <v>1971.1882499999997</v>
      </c>
      <c r="AB590" s="402">
        <f t="shared" si="290"/>
        <v>17086.311750000001</v>
      </c>
      <c r="AC590" s="449"/>
      <c r="AD590" s="428"/>
      <c r="AE590" s="428"/>
      <c r="AF590" s="402">
        <f t="shared" si="293"/>
        <v>0</v>
      </c>
      <c r="AG590" s="449"/>
      <c r="AH590" s="402">
        <f t="shared" si="294"/>
        <v>0</v>
      </c>
      <c r="AI590" s="457">
        <f t="shared" si="298"/>
        <v>0</v>
      </c>
      <c r="AK590" s="990">
        <f t="shared" si="296"/>
        <v>15246</v>
      </c>
    </row>
    <row r="591" spans="1:37" ht="15" customHeight="1" x14ac:dyDescent="0.25">
      <c r="A591" s="443">
        <v>513</v>
      </c>
      <c r="B591" s="443" t="s">
        <v>2402</v>
      </c>
      <c r="C591" s="443" t="s">
        <v>3763</v>
      </c>
      <c r="D591" s="446">
        <v>29866</v>
      </c>
      <c r="E591" s="446">
        <v>41897</v>
      </c>
      <c r="F591" s="443">
        <f t="shared" si="285"/>
        <v>32</v>
      </c>
      <c r="G591" s="428" t="s">
        <v>2403</v>
      </c>
      <c r="H591" s="447" t="s">
        <v>1941</v>
      </c>
      <c r="I591" s="428" t="s">
        <v>2366</v>
      </c>
      <c r="J591" s="448">
        <f t="shared" si="295"/>
        <v>19057.5</v>
      </c>
      <c r="K591" s="449">
        <f t="shared" si="284"/>
        <v>1351.1767499999999</v>
      </c>
      <c r="L591" s="449">
        <f t="shared" si="291"/>
        <v>19057.5</v>
      </c>
      <c r="M591" s="402"/>
      <c r="N591" s="450">
        <f t="shared" si="286"/>
        <v>579.34799999999996</v>
      </c>
      <c r="O591" s="450">
        <f t="shared" si="287"/>
        <v>546.95024999999998</v>
      </c>
      <c r="P591" s="450"/>
      <c r="Q591" s="449"/>
      <c r="R591" s="451">
        <f t="shared" si="297"/>
        <v>1126.2982499999998</v>
      </c>
      <c r="S591" s="449">
        <f t="shared" si="288"/>
        <v>17931.20175</v>
      </c>
      <c r="T591" s="452">
        <v>100010330028774</v>
      </c>
      <c r="U591" s="461" t="s">
        <v>3366</v>
      </c>
      <c r="V591" s="720">
        <f t="shared" si="282"/>
        <v>17931.20175</v>
      </c>
      <c r="W591" s="463" t="s">
        <v>3943</v>
      </c>
      <c r="X591" s="455"/>
      <c r="Y591" s="428">
        <v>0</v>
      </c>
      <c r="Z591" s="456">
        <v>0</v>
      </c>
      <c r="AA591" s="402">
        <f t="shared" si="289"/>
        <v>1126.2982499999998</v>
      </c>
      <c r="AB591" s="402">
        <f t="shared" si="290"/>
        <v>17931.20175</v>
      </c>
      <c r="AC591" s="449"/>
      <c r="AD591" s="428"/>
      <c r="AE591" s="428"/>
      <c r="AF591" s="402">
        <f t="shared" si="293"/>
        <v>0</v>
      </c>
      <c r="AG591" s="449"/>
      <c r="AH591" s="402">
        <f t="shared" si="294"/>
        <v>0</v>
      </c>
      <c r="AI591" s="457">
        <f t="shared" si="298"/>
        <v>0</v>
      </c>
      <c r="AK591" s="990">
        <f t="shared" si="296"/>
        <v>15246</v>
      </c>
    </row>
    <row r="592" spans="1:37" ht="15" customHeight="1" x14ac:dyDescent="0.25">
      <c r="A592" s="443">
        <v>514</v>
      </c>
      <c r="B592" s="443" t="s">
        <v>2404</v>
      </c>
      <c r="C592" s="443" t="s">
        <v>3763</v>
      </c>
      <c r="D592" s="446">
        <v>27280</v>
      </c>
      <c r="E592" s="446">
        <v>41897</v>
      </c>
      <c r="F592" s="443">
        <f t="shared" si="285"/>
        <v>40</v>
      </c>
      <c r="G592" s="428" t="s">
        <v>2405</v>
      </c>
      <c r="H592" s="447" t="s">
        <v>1941</v>
      </c>
      <c r="I592" s="428" t="s">
        <v>2920</v>
      </c>
      <c r="J592" s="448">
        <v>31762.5</v>
      </c>
      <c r="K592" s="449">
        <f t="shared" si="284"/>
        <v>2251.9612499999998</v>
      </c>
      <c r="L592" s="449">
        <f t="shared" si="291"/>
        <v>31762.5</v>
      </c>
      <c r="M592" s="402"/>
      <c r="N592" s="450">
        <f t="shared" si="286"/>
        <v>965.58</v>
      </c>
      <c r="O592" s="450">
        <f t="shared" si="287"/>
        <v>911.58375000000001</v>
      </c>
      <c r="P592" s="450"/>
      <c r="Q592" s="449"/>
      <c r="R592" s="451">
        <f t="shared" si="297"/>
        <v>1877.1637500000002</v>
      </c>
      <c r="S592" s="449">
        <f t="shared" si="288"/>
        <v>29885.33625</v>
      </c>
      <c r="T592" s="452">
        <v>100010330028774</v>
      </c>
      <c r="U592" s="461" t="s">
        <v>3367</v>
      </c>
      <c r="V592" s="720">
        <f t="shared" si="282"/>
        <v>29885.33625</v>
      </c>
      <c r="W592" s="463" t="s">
        <v>4327</v>
      </c>
      <c r="X592" s="455"/>
      <c r="Y592" s="428">
        <v>0</v>
      </c>
      <c r="Z592" s="456">
        <v>0</v>
      </c>
      <c r="AA592" s="402">
        <f t="shared" si="289"/>
        <v>1877.1637500000002</v>
      </c>
      <c r="AB592" s="402">
        <f t="shared" si="290"/>
        <v>29885.33625</v>
      </c>
      <c r="AC592" s="449"/>
      <c r="AD592" s="428"/>
      <c r="AE592" s="428"/>
      <c r="AF592" s="402">
        <f t="shared" si="293"/>
        <v>0</v>
      </c>
      <c r="AG592" s="449"/>
      <c r="AH592" s="402">
        <f t="shared" si="294"/>
        <v>0</v>
      </c>
      <c r="AI592" s="457">
        <f t="shared" si="298"/>
        <v>0</v>
      </c>
      <c r="AK592" s="990">
        <f>+J592*60%</f>
        <v>19057.5</v>
      </c>
    </row>
    <row r="593" spans="1:37" ht="15" customHeight="1" x14ac:dyDescent="0.25">
      <c r="A593" s="443">
        <v>515</v>
      </c>
      <c r="B593" s="443" t="s">
        <v>2406</v>
      </c>
      <c r="C593" s="443" t="s">
        <v>3763</v>
      </c>
      <c r="D593" s="446">
        <v>32588</v>
      </c>
      <c r="E593" s="446">
        <v>41897</v>
      </c>
      <c r="F593" s="443">
        <f t="shared" si="285"/>
        <v>25</v>
      </c>
      <c r="G593" s="428" t="s">
        <v>2407</v>
      </c>
      <c r="H593" s="447" t="s">
        <v>1941</v>
      </c>
      <c r="I593" s="428" t="s">
        <v>2366</v>
      </c>
      <c r="J593" s="448">
        <f t="shared" si="295"/>
        <v>19057.5</v>
      </c>
      <c r="K593" s="449">
        <f t="shared" si="284"/>
        <v>1351.1767499999999</v>
      </c>
      <c r="L593" s="449">
        <f t="shared" si="291"/>
        <v>19057.5</v>
      </c>
      <c r="M593" s="402"/>
      <c r="N593" s="450">
        <f t="shared" si="286"/>
        <v>579.34799999999996</v>
      </c>
      <c r="O593" s="450">
        <f t="shared" si="287"/>
        <v>546.95024999999998</v>
      </c>
      <c r="P593" s="450"/>
      <c r="Q593" s="449"/>
      <c r="R593" s="451">
        <f t="shared" si="297"/>
        <v>1126.2982499999998</v>
      </c>
      <c r="S593" s="449">
        <f t="shared" si="288"/>
        <v>17931.20175</v>
      </c>
      <c r="T593" s="452">
        <v>100010330028774</v>
      </c>
      <c r="U593" s="461" t="s">
        <v>3368</v>
      </c>
      <c r="V593" s="720">
        <f t="shared" si="282"/>
        <v>17931.20175</v>
      </c>
      <c r="W593" s="463">
        <v>22500381482</v>
      </c>
      <c r="X593" s="455"/>
      <c r="Y593" s="428">
        <v>0</v>
      </c>
      <c r="Z593" s="456">
        <v>0</v>
      </c>
      <c r="AA593" s="402">
        <f t="shared" si="289"/>
        <v>1126.2982499999998</v>
      </c>
      <c r="AB593" s="402">
        <f t="shared" si="290"/>
        <v>17931.20175</v>
      </c>
      <c r="AC593" s="449"/>
      <c r="AD593" s="428"/>
      <c r="AE593" s="428"/>
      <c r="AF593" s="402">
        <f t="shared" si="293"/>
        <v>0</v>
      </c>
      <c r="AG593" s="449"/>
      <c r="AH593" s="402">
        <f t="shared" si="294"/>
        <v>0</v>
      </c>
      <c r="AI593" s="457">
        <f t="shared" si="298"/>
        <v>0</v>
      </c>
      <c r="AK593" s="990">
        <f t="shared" si="296"/>
        <v>15246</v>
      </c>
    </row>
    <row r="594" spans="1:37" ht="15" customHeight="1" x14ac:dyDescent="0.25">
      <c r="A594" s="443">
        <v>516</v>
      </c>
      <c r="B594" s="443" t="s">
        <v>2408</v>
      </c>
      <c r="C594" s="443" t="s">
        <v>3763</v>
      </c>
      <c r="D594" s="446">
        <v>34478</v>
      </c>
      <c r="E594" s="446">
        <v>41897</v>
      </c>
      <c r="F594" s="443">
        <f t="shared" si="285"/>
        <v>20</v>
      </c>
      <c r="G594" s="428" t="s">
        <v>2409</v>
      </c>
      <c r="H594" s="447" t="s">
        <v>1941</v>
      </c>
      <c r="I594" s="428" t="s">
        <v>2366</v>
      </c>
      <c r="J594" s="448">
        <f t="shared" si="295"/>
        <v>19057.5</v>
      </c>
      <c r="K594" s="449">
        <f t="shared" si="284"/>
        <v>1351.1767499999999</v>
      </c>
      <c r="L594" s="449">
        <f t="shared" si="291"/>
        <v>19057.5</v>
      </c>
      <c r="M594" s="402"/>
      <c r="N594" s="450">
        <f t="shared" si="286"/>
        <v>579.34799999999996</v>
      </c>
      <c r="O594" s="450">
        <f t="shared" si="287"/>
        <v>546.95024999999998</v>
      </c>
      <c r="P594" s="450"/>
      <c r="Q594" s="449"/>
      <c r="R594" s="451">
        <f t="shared" si="297"/>
        <v>1126.2982499999998</v>
      </c>
      <c r="S594" s="449">
        <f t="shared" si="288"/>
        <v>17931.20175</v>
      </c>
      <c r="T594" s="452">
        <v>100010330028774</v>
      </c>
      <c r="U594" s="461" t="s">
        <v>3369</v>
      </c>
      <c r="V594" s="720">
        <f t="shared" ref="V594:V657" si="299">+S594</f>
        <v>17931.20175</v>
      </c>
      <c r="W594" s="463">
        <v>40223054913</v>
      </c>
      <c r="X594" s="455"/>
      <c r="Y594" s="428">
        <v>0</v>
      </c>
      <c r="Z594" s="456">
        <v>0</v>
      </c>
      <c r="AA594" s="402">
        <f t="shared" si="289"/>
        <v>1126.2982499999998</v>
      </c>
      <c r="AB594" s="402">
        <f t="shared" si="290"/>
        <v>17931.20175</v>
      </c>
      <c r="AC594" s="449"/>
      <c r="AD594" s="428"/>
      <c r="AE594" s="428"/>
      <c r="AF594" s="402">
        <f t="shared" si="293"/>
        <v>0</v>
      </c>
      <c r="AG594" s="449"/>
      <c r="AH594" s="402">
        <f t="shared" si="294"/>
        <v>0</v>
      </c>
      <c r="AI594" s="457">
        <f t="shared" si="298"/>
        <v>0</v>
      </c>
      <c r="AK594" s="990">
        <f t="shared" si="296"/>
        <v>15246</v>
      </c>
    </row>
    <row r="595" spans="1:37" ht="15" customHeight="1" x14ac:dyDescent="0.25">
      <c r="A595" s="443">
        <v>517</v>
      </c>
      <c r="B595" s="443" t="s">
        <v>2410</v>
      </c>
      <c r="C595" s="443" t="s">
        <v>3763</v>
      </c>
      <c r="D595" s="446">
        <v>33509</v>
      </c>
      <c r="E595" s="446">
        <v>41897</v>
      </c>
      <c r="F595" s="443">
        <f t="shared" si="285"/>
        <v>22</v>
      </c>
      <c r="G595" s="428" t="s">
        <v>2411</v>
      </c>
      <c r="H595" s="447" t="s">
        <v>1941</v>
      </c>
      <c r="I595" s="428" t="s">
        <v>2366</v>
      </c>
      <c r="J595" s="448">
        <f t="shared" si="295"/>
        <v>19057.5</v>
      </c>
      <c r="K595" s="449">
        <f t="shared" si="284"/>
        <v>1351.1767499999999</v>
      </c>
      <c r="L595" s="449">
        <f t="shared" si="291"/>
        <v>19057.5</v>
      </c>
      <c r="M595" s="402"/>
      <c r="N595" s="450">
        <f t="shared" si="286"/>
        <v>579.34799999999996</v>
      </c>
      <c r="O595" s="450">
        <f t="shared" si="287"/>
        <v>546.95024999999998</v>
      </c>
      <c r="P595" s="450">
        <v>1689.78</v>
      </c>
      <c r="Q595" s="449"/>
      <c r="R595" s="451">
        <f t="shared" si="297"/>
        <v>2816.0782499999996</v>
      </c>
      <c r="S595" s="449">
        <f t="shared" si="288"/>
        <v>16241.421750000001</v>
      </c>
      <c r="T595" s="452">
        <v>100010330028774</v>
      </c>
      <c r="U595" s="461" t="s">
        <v>3370</v>
      </c>
      <c r="V595" s="720">
        <f t="shared" si="299"/>
        <v>16241.421750000001</v>
      </c>
      <c r="W595" s="463">
        <v>22700023405</v>
      </c>
      <c r="X595" s="455"/>
      <c r="Y595" s="428">
        <v>0</v>
      </c>
      <c r="Z595" s="456">
        <v>0</v>
      </c>
      <c r="AA595" s="402">
        <f t="shared" si="289"/>
        <v>2816.0782499999996</v>
      </c>
      <c r="AB595" s="402">
        <f t="shared" si="290"/>
        <v>16241.421750000001</v>
      </c>
      <c r="AC595" s="449"/>
      <c r="AD595" s="428"/>
      <c r="AE595" s="428"/>
      <c r="AF595" s="402">
        <f t="shared" si="293"/>
        <v>0</v>
      </c>
      <c r="AG595" s="449"/>
      <c r="AH595" s="402">
        <f t="shared" si="294"/>
        <v>0</v>
      </c>
      <c r="AI595" s="457">
        <f t="shared" si="298"/>
        <v>0</v>
      </c>
      <c r="AK595" s="990">
        <f t="shared" si="296"/>
        <v>15246</v>
      </c>
    </row>
    <row r="596" spans="1:37" ht="15" customHeight="1" x14ac:dyDescent="0.25">
      <c r="A596" s="443">
        <v>518</v>
      </c>
      <c r="B596" s="443" t="s">
        <v>2412</v>
      </c>
      <c r="C596" s="443" t="s">
        <v>3763</v>
      </c>
      <c r="D596" s="446">
        <v>33295</v>
      </c>
      <c r="E596" s="446">
        <v>41897</v>
      </c>
      <c r="F596" s="443">
        <f t="shared" si="285"/>
        <v>23</v>
      </c>
      <c r="G596" s="428" t="s">
        <v>2413</v>
      </c>
      <c r="H596" s="447" t="s">
        <v>1941</v>
      </c>
      <c r="I596" s="428" t="s">
        <v>2366</v>
      </c>
      <c r="J596" s="448">
        <f t="shared" si="295"/>
        <v>19057.5</v>
      </c>
      <c r="K596" s="449">
        <f t="shared" si="284"/>
        <v>1351.1767499999999</v>
      </c>
      <c r="L596" s="449">
        <f t="shared" si="291"/>
        <v>19057.5</v>
      </c>
      <c r="M596" s="402"/>
      <c r="N596" s="450">
        <f t="shared" si="286"/>
        <v>579.34799999999996</v>
      </c>
      <c r="O596" s="450">
        <f t="shared" si="287"/>
        <v>546.95024999999998</v>
      </c>
      <c r="P596" s="450"/>
      <c r="Q596" s="449"/>
      <c r="R596" s="451">
        <f t="shared" si="297"/>
        <v>1126.2982499999998</v>
      </c>
      <c r="S596" s="449">
        <f t="shared" si="288"/>
        <v>17931.20175</v>
      </c>
      <c r="T596" s="452">
        <v>100010330028774</v>
      </c>
      <c r="U596" s="461" t="s">
        <v>3371</v>
      </c>
      <c r="V596" s="720">
        <f t="shared" si="299"/>
        <v>17931.20175</v>
      </c>
      <c r="W596" s="463">
        <v>40220758854</v>
      </c>
      <c r="X596" s="455"/>
      <c r="Y596" s="428">
        <v>0</v>
      </c>
      <c r="Z596" s="456">
        <v>0</v>
      </c>
      <c r="AA596" s="402">
        <f t="shared" si="289"/>
        <v>1126.2982499999998</v>
      </c>
      <c r="AB596" s="402">
        <f t="shared" si="290"/>
        <v>17931.20175</v>
      </c>
      <c r="AC596" s="449"/>
      <c r="AD596" s="428"/>
      <c r="AE596" s="428"/>
      <c r="AF596" s="402">
        <f t="shared" si="293"/>
        <v>0</v>
      </c>
      <c r="AG596" s="449"/>
      <c r="AH596" s="402">
        <f t="shared" si="294"/>
        <v>0</v>
      </c>
      <c r="AI596" s="457">
        <f t="shared" si="298"/>
        <v>0</v>
      </c>
      <c r="AK596" s="990">
        <f t="shared" si="296"/>
        <v>15246</v>
      </c>
    </row>
    <row r="597" spans="1:37" ht="15" customHeight="1" x14ac:dyDescent="0.25">
      <c r="A597" s="443">
        <v>519</v>
      </c>
      <c r="B597" s="443" t="s">
        <v>2414</v>
      </c>
      <c r="C597" s="443" t="s">
        <v>3763</v>
      </c>
      <c r="D597" s="446">
        <v>26549</v>
      </c>
      <c r="E597" s="446">
        <v>41897</v>
      </c>
      <c r="F597" s="443">
        <f t="shared" si="285"/>
        <v>42</v>
      </c>
      <c r="G597" s="428" t="s">
        <v>3689</v>
      </c>
      <c r="H597" s="447" t="s">
        <v>1941</v>
      </c>
      <c r="I597" s="428" t="s">
        <v>4608</v>
      </c>
      <c r="J597" s="448">
        <v>31762.5</v>
      </c>
      <c r="K597" s="449">
        <f t="shared" si="284"/>
        <v>2251.9612499999998</v>
      </c>
      <c r="L597" s="449">
        <v>31762.5</v>
      </c>
      <c r="M597" s="402"/>
      <c r="N597" s="450">
        <f t="shared" si="286"/>
        <v>965.58</v>
      </c>
      <c r="O597" s="450">
        <f t="shared" si="287"/>
        <v>911.58375000000001</v>
      </c>
      <c r="P597" s="450"/>
      <c r="Q597" s="449"/>
      <c r="R597" s="451">
        <f t="shared" si="297"/>
        <v>1877.1637500000002</v>
      </c>
      <c r="S597" s="449">
        <f t="shared" si="288"/>
        <v>29885.33625</v>
      </c>
      <c r="T597" s="452">
        <v>100010330028774</v>
      </c>
      <c r="U597" s="461" t="s">
        <v>3372</v>
      </c>
      <c r="V597" s="720">
        <f t="shared" si="299"/>
        <v>29885.33625</v>
      </c>
      <c r="W597" s="463" t="s">
        <v>3942</v>
      </c>
      <c r="X597" s="455"/>
      <c r="Y597" s="428">
        <v>0</v>
      </c>
      <c r="Z597" s="456">
        <v>0</v>
      </c>
      <c r="AA597" s="402">
        <f t="shared" si="289"/>
        <v>1877.1637500000002</v>
      </c>
      <c r="AB597" s="402">
        <f t="shared" si="290"/>
        <v>29885.33625</v>
      </c>
      <c r="AC597" s="449"/>
      <c r="AD597" s="428"/>
      <c r="AE597" s="428"/>
      <c r="AF597" s="402">
        <f t="shared" si="293"/>
        <v>0</v>
      </c>
      <c r="AG597" s="449"/>
      <c r="AH597" s="402">
        <f t="shared" si="294"/>
        <v>0</v>
      </c>
      <c r="AI597" s="457">
        <f t="shared" si="298"/>
        <v>0</v>
      </c>
      <c r="AK597" s="990">
        <f>+J597*60%</f>
        <v>19057.5</v>
      </c>
    </row>
    <row r="598" spans="1:37" ht="15" customHeight="1" x14ac:dyDescent="0.25">
      <c r="A598" s="443">
        <v>520</v>
      </c>
      <c r="B598" s="443" t="s">
        <v>2415</v>
      </c>
      <c r="C598" s="443" t="s">
        <v>3763</v>
      </c>
      <c r="D598" s="446">
        <v>32881</v>
      </c>
      <c r="E598" s="446">
        <v>41897</v>
      </c>
      <c r="F598" s="443">
        <f t="shared" si="285"/>
        <v>24</v>
      </c>
      <c r="G598" s="428" t="s">
        <v>2416</v>
      </c>
      <c r="H598" s="447" t="s">
        <v>1941</v>
      </c>
      <c r="I598" s="428" t="s">
        <v>4608</v>
      </c>
      <c r="J598" s="448">
        <v>31762.5</v>
      </c>
      <c r="K598" s="449">
        <f t="shared" si="284"/>
        <v>2251.9612499999998</v>
      </c>
      <c r="L598" s="449">
        <f t="shared" si="291"/>
        <v>31762.5</v>
      </c>
      <c r="M598" s="402"/>
      <c r="N598" s="450">
        <f t="shared" si="286"/>
        <v>965.58</v>
      </c>
      <c r="O598" s="450">
        <f t="shared" si="287"/>
        <v>911.58375000000001</v>
      </c>
      <c r="P598" s="450"/>
      <c r="Q598" s="449"/>
      <c r="R598" s="451">
        <f t="shared" si="297"/>
        <v>1877.1637500000002</v>
      </c>
      <c r="S598" s="449">
        <f t="shared" si="288"/>
        <v>29885.33625</v>
      </c>
      <c r="T598" s="452">
        <v>100010330028774</v>
      </c>
      <c r="U598" s="461" t="s">
        <v>3373</v>
      </c>
      <c r="V598" s="720">
        <f t="shared" si="299"/>
        <v>29885.33625</v>
      </c>
      <c r="W598" s="463">
        <v>22300738212</v>
      </c>
      <c r="X598" s="455"/>
      <c r="Y598" s="428">
        <v>0</v>
      </c>
      <c r="Z598" s="456">
        <v>0</v>
      </c>
      <c r="AA598" s="402">
        <f t="shared" si="289"/>
        <v>1877.1637500000002</v>
      </c>
      <c r="AB598" s="402">
        <f t="shared" si="290"/>
        <v>29885.33625</v>
      </c>
      <c r="AC598" s="449"/>
      <c r="AD598" s="428"/>
      <c r="AE598" s="428"/>
      <c r="AF598" s="402">
        <f t="shared" si="293"/>
        <v>0</v>
      </c>
      <c r="AG598" s="449"/>
      <c r="AH598" s="402">
        <f t="shared" si="294"/>
        <v>0</v>
      </c>
      <c r="AI598" s="457">
        <f t="shared" si="298"/>
        <v>0</v>
      </c>
      <c r="AK598" s="990">
        <f>+J598*60%</f>
        <v>19057.5</v>
      </c>
    </row>
    <row r="599" spans="1:37" ht="15" customHeight="1" x14ac:dyDescent="0.25">
      <c r="A599" s="443">
        <v>521</v>
      </c>
      <c r="B599" s="443" t="s">
        <v>2417</v>
      </c>
      <c r="C599" s="443" t="s">
        <v>3763</v>
      </c>
      <c r="D599" s="446">
        <v>34158</v>
      </c>
      <c r="E599" s="446">
        <v>41897</v>
      </c>
      <c r="F599" s="443">
        <f t="shared" si="285"/>
        <v>21</v>
      </c>
      <c r="G599" s="428" t="s">
        <v>2418</v>
      </c>
      <c r="H599" s="447" t="s">
        <v>1941</v>
      </c>
      <c r="I599" s="428" t="s">
        <v>2366</v>
      </c>
      <c r="J599" s="448">
        <f t="shared" si="295"/>
        <v>19057.5</v>
      </c>
      <c r="K599" s="449">
        <f t="shared" si="284"/>
        <v>1351.1767499999999</v>
      </c>
      <c r="L599" s="449">
        <f t="shared" si="291"/>
        <v>19057.5</v>
      </c>
      <c r="M599" s="402"/>
      <c r="N599" s="450">
        <f t="shared" si="286"/>
        <v>579.34799999999996</v>
      </c>
      <c r="O599" s="450">
        <f t="shared" si="287"/>
        <v>546.95024999999998</v>
      </c>
      <c r="P599" s="450"/>
      <c r="Q599" s="449"/>
      <c r="R599" s="451">
        <f t="shared" si="297"/>
        <v>1126.2982499999998</v>
      </c>
      <c r="S599" s="449">
        <f t="shared" si="288"/>
        <v>17931.20175</v>
      </c>
      <c r="T599" s="452">
        <v>100010330028774</v>
      </c>
      <c r="U599" s="461" t="s">
        <v>3374</v>
      </c>
      <c r="V599" s="720">
        <f t="shared" si="299"/>
        <v>17931.20175</v>
      </c>
      <c r="W599" s="463">
        <v>22301603167</v>
      </c>
      <c r="X599" s="455"/>
      <c r="Y599" s="428">
        <v>0</v>
      </c>
      <c r="Z599" s="456">
        <v>0</v>
      </c>
      <c r="AA599" s="402">
        <f t="shared" si="289"/>
        <v>1126.2982499999998</v>
      </c>
      <c r="AB599" s="402">
        <f t="shared" si="290"/>
        <v>17931.20175</v>
      </c>
      <c r="AC599" s="449"/>
      <c r="AD599" s="428"/>
      <c r="AE599" s="428"/>
      <c r="AF599" s="402">
        <f t="shared" si="293"/>
        <v>0</v>
      </c>
      <c r="AG599" s="449"/>
      <c r="AH599" s="402">
        <f t="shared" si="294"/>
        <v>0</v>
      </c>
      <c r="AI599" s="457">
        <f t="shared" si="298"/>
        <v>0</v>
      </c>
      <c r="AK599" s="990">
        <f t="shared" ref="AK599:AK663" si="300">+J599*80%</f>
        <v>15246</v>
      </c>
    </row>
    <row r="600" spans="1:37" ht="15" customHeight="1" x14ac:dyDescent="0.25">
      <c r="A600" s="443">
        <v>522</v>
      </c>
      <c r="B600" s="444" t="s">
        <v>2419</v>
      </c>
      <c r="C600" s="443" t="s">
        <v>3763</v>
      </c>
      <c r="D600" s="445">
        <v>33188</v>
      </c>
      <c r="E600" s="446">
        <v>41897</v>
      </c>
      <c r="F600" s="443">
        <f t="shared" si="285"/>
        <v>23</v>
      </c>
      <c r="G600" s="429" t="s">
        <v>2420</v>
      </c>
      <c r="H600" s="447" t="s">
        <v>1941</v>
      </c>
      <c r="I600" s="429" t="s">
        <v>2363</v>
      </c>
      <c r="J600" s="448">
        <f t="shared" si="295"/>
        <v>19057.5</v>
      </c>
      <c r="K600" s="449">
        <f t="shared" si="284"/>
        <v>1351.1767499999999</v>
      </c>
      <c r="L600" s="449">
        <f t="shared" si="291"/>
        <v>19057.5</v>
      </c>
      <c r="M600" s="402"/>
      <c r="N600" s="450">
        <f t="shared" si="286"/>
        <v>579.34799999999996</v>
      </c>
      <c r="O600" s="450">
        <f t="shared" si="287"/>
        <v>546.95024999999998</v>
      </c>
      <c r="P600" s="467"/>
      <c r="Q600" s="449"/>
      <c r="R600" s="451">
        <f t="shared" si="297"/>
        <v>1126.2982499999998</v>
      </c>
      <c r="S600" s="449">
        <f t="shared" si="288"/>
        <v>17931.20175</v>
      </c>
      <c r="T600" s="452">
        <v>100010330028774</v>
      </c>
      <c r="U600" s="490" t="s">
        <v>3375</v>
      </c>
      <c r="V600" s="720">
        <f t="shared" si="299"/>
        <v>17931.20175</v>
      </c>
      <c r="W600" s="454">
        <v>22500423136</v>
      </c>
      <c r="X600" s="455"/>
      <c r="Y600" s="428">
        <v>0</v>
      </c>
      <c r="Z600" s="456">
        <v>0</v>
      </c>
      <c r="AA600" s="402">
        <f t="shared" si="289"/>
        <v>1126.2982499999998</v>
      </c>
      <c r="AB600" s="402">
        <f t="shared" si="290"/>
        <v>17931.20175</v>
      </c>
      <c r="AC600" s="449"/>
      <c r="AD600" s="428"/>
      <c r="AE600" s="428"/>
      <c r="AF600" s="402">
        <f t="shared" si="293"/>
        <v>0</v>
      </c>
      <c r="AG600" s="449"/>
      <c r="AH600" s="402">
        <f t="shared" si="294"/>
        <v>0</v>
      </c>
      <c r="AI600" s="457">
        <f t="shared" si="298"/>
        <v>0</v>
      </c>
      <c r="AK600" s="990">
        <f t="shared" si="300"/>
        <v>15246</v>
      </c>
    </row>
    <row r="601" spans="1:37" ht="15" customHeight="1" x14ac:dyDescent="0.25">
      <c r="A601" s="443">
        <v>523</v>
      </c>
      <c r="B601" s="444" t="s">
        <v>2421</v>
      </c>
      <c r="C601" s="444" t="s">
        <v>3764</v>
      </c>
      <c r="D601" s="445">
        <v>28742</v>
      </c>
      <c r="E601" s="446">
        <v>41897</v>
      </c>
      <c r="F601" s="443">
        <f t="shared" si="285"/>
        <v>36</v>
      </c>
      <c r="G601" s="429" t="s">
        <v>2422</v>
      </c>
      <c r="H601" s="447" t="s">
        <v>1941</v>
      </c>
      <c r="I601" s="429" t="s">
        <v>2363</v>
      </c>
      <c r="J601" s="448">
        <f t="shared" si="295"/>
        <v>19057.5</v>
      </c>
      <c r="K601" s="449">
        <f t="shared" si="284"/>
        <v>1351.1767499999999</v>
      </c>
      <c r="L601" s="449">
        <f t="shared" si="291"/>
        <v>19057.5</v>
      </c>
      <c r="M601" s="402"/>
      <c r="N601" s="450">
        <f t="shared" si="286"/>
        <v>579.34799999999996</v>
      </c>
      <c r="O601" s="450">
        <f t="shared" si="287"/>
        <v>546.95024999999998</v>
      </c>
      <c r="P601" s="467"/>
      <c r="Q601" s="449"/>
      <c r="R601" s="451">
        <f t="shared" si="297"/>
        <v>1126.2982499999998</v>
      </c>
      <c r="S601" s="449">
        <f t="shared" si="288"/>
        <v>17931.20175</v>
      </c>
      <c r="T601" s="452">
        <v>100010330028774</v>
      </c>
      <c r="U601" s="501" t="s">
        <v>3376</v>
      </c>
      <c r="V601" s="720">
        <f t="shared" si="299"/>
        <v>17931.20175</v>
      </c>
      <c r="W601" s="454" t="s">
        <v>3941</v>
      </c>
      <c r="X601" s="455"/>
      <c r="Y601" s="428">
        <v>0</v>
      </c>
      <c r="Z601" s="456">
        <v>0</v>
      </c>
      <c r="AA601" s="402">
        <f t="shared" si="289"/>
        <v>1126.2982499999998</v>
      </c>
      <c r="AB601" s="402">
        <f t="shared" si="290"/>
        <v>17931.20175</v>
      </c>
      <c r="AC601" s="449"/>
      <c r="AD601" s="428"/>
      <c r="AE601" s="428"/>
      <c r="AF601" s="402">
        <f t="shared" si="293"/>
        <v>0</v>
      </c>
      <c r="AG601" s="449"/>
      <c r="AH601" s="402">
        <f t="shared" si="294"/>
        <v>0</v>
      </c>
      <c r="AI601" s="457">
        <f t="shared" si="298"/>
        <v>0</v>
      </c>
      <c r="AK601" s="990">
        <f t="shared" si="300"/>
        <v>15246</v>
      </c>
    </row>
    <row r="602" spans="1:37" ht="15" customHeight="1" x14ac:dyDescent="0.25">
      <c r="A602" s="443">
        <v>524</v>
      </c>
      <c r="B602" s="444" t="s">
        <v>229</v>
      </c>
      <c r="C602" s="444" t="s">
        <v>3764</v>
      </c>
      <c r="D602" s="445">
        <v>25530</v>
      </c>
      <c r="E602" s="446">
        <v>41897</v>
      </c>
      <c r="F602" s="443">
        <f t="shared" si="285"/>
        <v>44</v>
      </c>
      <c r="G602" s="429" t="s">
        <v>230</v>
      </c>
      <c r="H602" s="447" t="s">
        <v>1941</v>
      </c>
      <c r="I602" s="429" t="s">
        <v>2363</v>
      </c>
      <c r="J602" s="448">
        <f t="shared" si="295"/>
        <v>19057.5</v>
      </c>
      <c r="K602" s="449">
        <f t="shared" si="284"/>
        <v>1351.1767499999999</v>
      </c>
      <c r="L602" s="449">
        <f t="shared" si="291"/>
        <v>19057.5</v>
      </c>
      <c r="M602" s="402"/>
      <c r="N602" s="467">
        <f t="shared" si="286"/>
        <v>579.34799999999996</v>
      </c>
      <c r="O602" s="467">
        <f t="shared" si="287"/>
        <v>546.95024999999998</v>
      </c>
      <c r="P602" s="467"/>
      <c r="Q602" s="449"/>
      <c r="R602" s="494">
        <f t="shared" si="297"/>
        <v>1126.2982499999998</v>
      </c>
      <c r="S602" s="402">
        <f t="shared" si="288"/>
        <v>17931.20175</v>
      </c>
      <c r="T602" s="452">
        <v>100010330028774</v>
      </c>
      <c r="U602" s="453" t="s">
        <v>3377</v>
      </c>
      <c r="V602" s="720">
        <f t="shared" si="299"/>
        <v>17931.20175</v>
      </c>
      <c r="W602" s="454" t="s">
        <v>3940</v>
      </c>
      <c r="X602" s="455"/>
      <c r="Y602" s="428">
        <v>0</v>
      </c>
      <c r="Z602" s="456">
        <v>0</v>
      </c>
      <c r="AA602" s="402">
        <f t="shared" si="289"/>
        <v>1126.2982499999998</v>
      </c>
      <c r="AB602" s="402">
        <f t="shared" si="290"/>
        <v>17931.20175</v>
      </c>
      <c r="AC602" s="449"/>
      <c r="AD602" s="428"/>
      <c r="AE602" s="428"/>
      <c r="AF602" s="402">
        <f t="shared" si="293"/>
        <v>0</v>
      </c>
      <c r="AG602" s="449"/>
      <c r="AH602" s="402">
        <f t="shared" si="294"/>
        <v>0</v>
      </c>
      <c r="AI602" s="457">
        <f t="shared" si="298"/>
        <v>0</v>
      </c>
      <c r="AK602" s="990">
        <f t="shared" si="300"/>
        <v>15246</v>
      </c>
    </row>
    <row r="603" spans="1:37" ht="15" customHeight="1" x14ac:dyDescent="0.25">
      <c r="A603" s="443">
        <v>525</v>
      </c>
      <c r="B603" s="444" t="s">
        <v>2423</v>
      </c>
      <c r="C603" s="444" t="s">
        <v>3764</v>
      </c>
      <c r="D603" s="445">
        <v>26544</v>
      </c>
      <c r="E603" s="446">
        <v>41897</v>
      </c>
      <c r="F603" s="443">
        <f t="shared" si="285"/>
        <v>42</v>
      </c>
      <c r="G603" s="429" t="s">
        <v>2424</v>
      </c>
      <c r="H603" s="447" t="s">
        <v>1941</v>
      </c>
      <c r="I603" s="429" t="s">
        <v>2363</v>
      </c>
      <c r="J603" s="448">
        <f t="shared" si="295"/>
        <v>19057.5</v>
      </c>
      <c r="K603" s="449">
        <f t="shared" si="284"/>
        <v>1351.1767499999999</v>
      </c>
      <c r="L603" s="449">
        <f t="shared" si="291"/>
        <v>19057.5</v>
      </c>
      <c r="M603" s="402"/>
      <c r="N603" s="467">
        <f t="shared" si="286"/>
        <v>579.34799999999996</v>
      </c>
      <c r="O603" s="467">
        <f t="shared" si="287"/>
        <v>546.95024999999998</v>
      </c>
      <c r="P603" s="467"/>
      <c r="Q603" s="449"/>
      <c r="R603" s="494">
        <f t="shared" si="297"/>
        <v>1126.2982499999998</v>
      </c>
      <c r="S603" s="402">
        <f t="shared" si="288"/>
        <v>17931.20175</v>
      </c>
      <c r="T603" s="452">
        <v>100010330028774</v>
      </c>
      <c r="U603" s="453" t="s">
        <v>3378</v>
      </c>
      <c r="V603" s="720">
        <f t="shared" si="299"/>
        <v>17931.20175</v>
      </c>
      <c r="W603" s="454" t="s">
        <v>4131</v>
      </c>
      <c r="X603" s="455"/>
      <c r="Y603" s="428">
        <v>0</v>
      </c>
      <c r="Z603" s="456">
        <v>0</v>
      </c>
      <c r="AA603" s="402">
        <f t="shared" si="289"/>
        <v>1126.2982499999998</v>
      </c>
      <c r="AB603" s="402">
        <f t="shared" si="290"/>
        <v>17931.20175</v>
      </c>
      <c r="AC603" s="449"/>
      <c r="AD603" s="428"/>
      <c r="AE603" s="428"/>
      <c r="AF603" s="402">
        <f t="shared" si="293"/>
        <v>0</v>
      </c>
      <c r="AG603" s="449"/>
      <c r="AH603" s="402">
        <f t="shared" si="294"/>
        <v>0</v>
      </c>
      <c r="AI603" s="457">
        <f t="shared" si="298"/>
        <v>0</v>
      </c>
      <c r="AK603" s="990">
        <f t="shared" si="300"/>
        <v>15246</v>
      </c>
    </row>
    <row r="604" spans="1:37" ht="15" customHeight="1" x14ac:dyDescent="0.25">
      <c r="A604" s="443">
        <v>526</v>
      </c>
      <c r="B604" s="444" t="s">
        <v>2425</v>
      </c>
      <c r="C604" s="444" t="s">
        <v>3763</v>
      </c>
      <c r="D604" s="445">
        <v>25984</v>
      </c>
      <c r="E604" s="446">
        <v>41897</v>
      </c>
      <c r="F604" s="443">
        <f t="shared" si="285"/>
        <v>43</v>
      </c>
      <c r="G604" s="429" t="s">
        <v>2426</v>
      </c>
      <c r="H604" s="447" t="s">
        <v>1941</v>
      </c>
      <c r="I604" s="429" t="s">
        <v>2363</v>
      </c>
      <c r="J604" s="448">
        <f t="shared" si="295"/>
        <v>19057.5</v>
      </c>
      <c r="K604" s="449">
        <f t="shared" si="284"/>
        <v>1351.1767499999999</v>
      </c>
      <c r="L604" s="449">
        <f t="shared" si="291"/>
        <v>19057.5</v>
      </c>
      <c r="M604" s="402"/>
      <c r="N604" s="467">
        <f t="shared" si="286"/>
        <v>579.34799999999996</v>
      </c>
      <c r="O604" s="467">
        <f t="shared" si="287"/>
        <v>546.95024999999998</v>
      </c>
      <c r="P604" s="467"/>
      <c r="Q604" s="449"/>
      <c r="R604" s="451">
        <f t="shared" si="297"/>
        <v>1126.2982499999998</v>
      </c>
      <c r="S604" s="402">
        <f t="shared" si="288"/>
        <v>17931.20175</v>
      </c>
      <c r="T604" s="452">
        <v>100010330028774</v>
      </c>
      <c r="U604" s="453" t="s">
        <v>3379</v>
      </c>
      <c r="V604" s="720">
        <f t="shared" si="299"/>
        <v>17931.20175</v>
      </c>
      <c r="W604" s="454" t="s">
        <v>4173</v>
      </c>
      <c r="X604" s="455"/>
      <c r="Y604" s="428">
        <v>0</v>
      </c>
      <c r="Z604" s="456">
        <v>0</v>
      </c>
      <c r="AA604" s="402">
        <f t="shared" si="289"/>
        <v>1126.2982499999998</v>
      </c>
      <c r="AB604" s="402">
        <f t="shared" si="290"/>
        <v>17931.20175</v>
      </c>
      <c r="AC604" s="449"/>
      <c r="AD604" s="428"/>
      <c r="AE604" s="428"/>
      <c r="AF604" s="402">
        <f t="shared" si="293"/>
        <v>0</v>
      </c>
      <c r="AG604" s="449"/>
      <c r="AH604" s="402">
        <f t="shared" si="294"/>
        <v>0</v>
      </c>
      <c r="AI604" s="457">
        <f t="shared" si="298"/>
        <v>0</v>
      </c>
      <c r="AK604" s="990">
        <f t="shared" si="300"/>
        <v>15246</v>
      </c>
    </row>
    <row r="605" spans="1:37" ht="15" customHeight="1" x14ac:dyDescent="0.25">
      <c r="A605" s="443">
        <v>527</v>
      </c>
      <c r="B605" s="444" t="s">
        <v>2427</v>
      </c>
      <c r="C605" s="444" t="s">
        <v>3763</v>
      </c>
      <c r="D605" s="445">
        <v>33952</v>
      </c>
      <c r="E605" s="446">
        <v>41897</v>
      </c>
      <c r="F605" s="443">
        <f t="shared" si="285"/>
        <v>21</v>
      </c>
      <c r="G605" s="429" t="s">
        <v>4309</v>
      </c>
      <c r="H605" s="447" t="s">
        <v>1941</v>
      </c>
      <c r="I605" s="429" t="s">
        <v>2363</v>
      </c>
      <c r="J605" s="448">
        <v>19057.5</v>
      </c>
      <c r="K605" s="449">
        <f t="shared" si="284"/>
        <v>1351.1767499999999</v>
      </c>
      <c r="L605" s="449">
        <f t="shared" si="291"/>
        <v>19057.5</v>
      </c>
      <c r="M605" s="402"/>
      <c r="N605" s="467">
        <f t="shared" si="286"/>
        <v>579.34799999999996</v>
      </c>
      <c r="O605" s="467">
        <f t="shared" si="287"/>
        <v>546.95024999999998</v>
      </c>
      <c r="P605" s="467"/>
      <c r="Q605" s="449"/>
      <c r="R605" s="451">
        <f>M605+N605+O605+P605+Q605</f>
        <v>1126.2982499999998</v>
      </c>
      <c r="S605" s="402">
        <f t="shared" si="288"/>
        <v>17931.20175</v>
      </c>
      <c r="T605" s="452">
        <v>100010330028774</v>
      </c>
      <c r="U605" s="453" t="s">
        <v>3380</v>
      </c>
      <c r="V605" s="720">
        <f t="shared" si="299"/>
        <v>17931.20175</v>
      </c>
      <c r="W605" s="454">
        <v>22500780899</v>
      </c>
      <c r="X605" s="455"/>
      <c r="Y605" s="428">
        <v>0</v>
      </c>
      <c r="Z605" s="456">
        <v>0</v>
      </c>
      <c r="AA605" s="402">
        <f t="shared" si="289"/>
        <v>1126.2982499999998</v>
      </c>
      <c r="AB605" s="402">
        <f t="shared" si="290"/>
        <v>17931.20175</v>
      </c>
      <c r="AC605" s="449"/>
      <c r="AD605" s="428"/>
      <c r="AE605" s="428"/>
      <c r="AF605" s="402">
        <f t="shared" si="293"/>
        <v>0</v>
      </c>
      <c r="AG605" s="449"/>
      <c r="AH605" s="402">
        <f t="shared" si="294"/>
        <v>0</v>
      </c>
      <c r="AI605" s="457">
        <f t="shared" si="298"/>
        <v>0</v>
      </c>
      <c r="AK605" s="990">
        <f t="shared" si="300"/>
        <v>15246</v>
      </c>
    </row>
    <row r="606" spans="1:37" ht="15" customHeight="1" x14ac:dyDescent="0.25">
      <c r="A606" s="443">
        <v>528</v>
      </c>
      <c r="B606" s="444" t="s">
        <v>2428</v>
      </c>
      <c r="C606" s="444" t="s">
        <v>3763</v>
      </c>
      <c r="D606" s="445">
        <v>31165</v>
      </c>
      <c r="E606" s="446">
        <v>41897</v>
      </c>
      <c r="F606" s="443">
        <f t="shared" si="285"/>
        <v>29</v>
      </c>
      <c r="G606" s="429" t="s">
        <v>2429</v>
      </c>
      <c r="H606" s="447" t="s">
        <v>1941</v>
      </c>
      <c r="I606" s="429" t="s">
        <v>2363</v>
      </c>
      <c r="J606" s="448">
        <f t="shared" si="295"/>
        <v>19057.5</v>
      </c>
      <c r="K606" s="449">
        <f t="shared" si="284"/>
        <v>1351.1767499999999</v>
      </c>
      <c r="L606" s="449">
        <f t="shared" si="291"/>
        <v>19057.5</v>
      </c>
      <c r="M606" s="402"/>
      <c r="N606" s="467">
        <f t="shared" si="286"/>
        <v>579.34799999999996</v>
      </c>
      <c r="O606" s="467">
        <f t="shared" si="287"/>
        <v>546.95024999999998</v>
      </c>
      <c r="P606" s="467"/>
      <c r="Q606" s="449"/>
      <c r="R606" s="451">
        <f t="shared" ref="R606:R618" si="301">M606+N606+O606+P606</f>
        <v>1126.2982499999998</v>
      </c>
      <c r="S606" s="402">
        <f t="shared" si="288"/>
        <v>17931.20175</v>
      </c>
      <c r="T606" s="452">
        <v>100010330028774</v>
      </c>
      <c r="U606" s="453" t="s">
        <v>3381</v>
      </c>
      <c r="V606" s="720">
        <f t="shared" si="299"/>
        <v>17931.20175</v>
      </c>
      <c r="W606" s="454">
        <v>22500187251</v>
      </c>
      <c r="X606" s="455"/>
      <c r="Y606" s="428">
        <v>0</v>
      </c>
      <c r="Z606" s="456">
        <v>0</v>
      </c>
      <c r="AA606" s="402">
        <f t="shared" si="289"/>
        <v>1126.2982499999998</v>
      </c>
      <c r="AB606" s="402">
        <f t="shared" si="290"/>
        <v>17931.20175</v>
      </c>
      <c r="AC606" s="449"/>
      <c r="AD606" s="428"/>
      <c r="AE606" s="428"/>
      <c r="AF606" s="402">
        <f t="shared" si="293"/>
        <v>0</v>
      </c>
      <c r="AG606" s="449"/>
      <c r="AH606" s="402">
        <f t="shared" si="294"/>
        <v>0</v>
      </c>
      <c r="AI606" s="457">
        <f t="shared" si="298"/>
        <v>0</v>
      </c>
      <c r="AK606" s="990">
        <f t="shared" si="300"/>
        <v>15246</v>
      </c>
    </row>
    <row r="607" spans="1:37" ht="15" customHeight="1" x14ac:dyDescent="0.25">
      <c r="A607" s="443">
        <v>529</v>
      </c>
      <c r="B607" s="444" t="s">
        <v>2430</v>
      </c>
      <c r="C607" s="444" t="s">
        <v>3763</v>
      </c>
      <c r="D607" s="445">
        <v>29554</v>
      </c>
      <c r="E607" s="446">
        <v>41897</v>
      </c>
      <c r="F607" s="443">
        <f t="shared" si="285"/>
        <v>33</v>
      </c>
      <c r="G607" s="429" t="s">
        <v>2431</v>
      </c>
      <c r="H607" s="447" t="s">
        <v>1941</v>
      </c>
      <c r="I607" s="429" t="s">
        <v>2363</v>
      </c>
      <c r="J607" s="448">
        <f t="shared" si="295"/>
        <v>19057.5</v>
      </c>
      <c r="K607" s="449">
        <f t="shared" si="284"/>
        <v>1351.1767499999999</v>
      </c>
      <c r="L607" s="449">
        <f t="shared" si="291"/>
        <v>19057.5</v>
      </c>
      <c r="M607" s="402"/>
      <c r="N607" s="467">
        <f t="shared" si="286"/>
        <v>579.34799999999996</v>
      </c>
      <c r="O607" s="467">
        <f t="shared" si="287"/>
        <v>546.95024999999998</v>
      </c>
      <c r="P607" s="467"/>
      <c r="Q607" s="449"/>
      <c r="R607" s="451">
        <f t="shared" si="301"/>
        <v>1126.2982499999998</v>
      </c>
      <c r="S607" s="402">
        <f t="shared" si="288"/>
        <v>17931.20175</v>
      </c>
      <c r="T607" s="452">
        <v>100010330028774</v>
      </c>
      <c r="U607" s="651" t="s">
        <v>3382</v>
      </c>
      <c r="V607" s="720">
        <f t="shared" si="299"/>
        <v>17931.20175</v>
      </c>
      <c r="W607" s="454" t="s">
        <v>3939</v>
      </c>
      <c r="X607" s="455"/>
      <c r="Y607" s="428">
        <v>0</v>
      </c>
      <c r="Z607" s="456">
        <v>0</v>
      </c>
      <c r="AA607" s="402">
        <f t="shared" si="289"/>
        <v>1126.2982499999998</v>
      </c>
      <c r="AB607" s="402">
        <f t="shared" si="290"/>
        <v>17931.20175</v>
      </c>
      <c r="AC607" s="449"/>
      <c r="AD607" s="428"/>
      <c r="AE607" s="428"/>
      <c r="AF607" s="402">
        <f t="shared" si="293"/>
        <v>0</v>
      </c>
      <c r="AG607" s="449"/>
      <c r="AH607" s="402">
        <f t="shared" si="294"/>
        <v>0</v>
      </c>
      <c r="AI607" s="457">
        <f t="shared" si="298"/>
        <v>0</v>
      </c>
      <c r="AK607" s="990">
        <f t="shared" si="300"/>
        <v>15246</v>
      </c>
    </row>
    <row r="608" spans="1:37" ht="15" customHeight="1" x14ac:dyDescent="0.25">
      <c r="A608" s="443">
        <v>530</v>
      </c>
      <c r="B608" s="444" t="s">
        <v>2432</v>
      </c>
      <c r="C608" s="444" t="s">
        <v>3763</v>
      </c>
      <c r="D608" s="445">
        <v>30798</v>
      </c>
      <c r="E608" s="446">
        <v>41897</v>
      </c>
      <c r="F608" s="443">
        <f t="shared" si="285"/>
        <v>30</v>
      </c>
      <c r="G608" s="429" t="s">
        <v>2433</v>
      </c>
      <c r="H608" s="447" t="s">
        <v>1941</v>
      </c>
      <c r="I608" s="429" t="s">
        <v>2363</v>
      </c>
      <c r="J608" s="448">
        <f t="shared" si="295"/>
        <v>19057.5</v>
      </c>
      <c r="K608" s="449">
        <f t="shared" si="284"/>
        <v>1351.1767499999999</v>
      </c>
      <c r="L608" s="449">
        <f t="shared" si="291"/>
        <v>19057.5</v>
      </c>
      <c r="M608" s="402"/>
      <c r="N608" s="467">
        <f t="shared" si="286"/>
        <v>579.34799999999996</v>
      </c>
      <c r="O608" s="467">
        <f t="shared" si="287"/>
        <v>546.95024999999998</v>
      </c>
      <c r="P608" s="467"/>
      <c r="Q608" s="449"/>
      <c r="R608" s="451">
        <f t="shared" si="301"/>
        <v>1126.2982499999998</v>
      </c>
      <c r="S608" s="402">
        <f t="shared" si="288"/>
        <v>17931.20175</v>
      </c>
      <c r="T608" s="452">
        <v>100010330028774</v>
      </c>
      <c r="U608" s="651" t="s">
        <v>3383</v>
      </c>
      <c r="V608" s="720">
        <f t="shared" si="299"/>
        <v>17931.20175</v>
      </c>
      <c r="W608" s="454">
        <v>22500139864</v>
      </c>
      <c r="X608" s="455"/>
      <c r="Y608" s="428">
        <v>0</v>
      </c>
      <c r="Z608" s="456">
        <v>0</v>
      </c>
      <c r="AA608" s="402">
        <f t="shared" si="289"/>
        <v>1126.2982499999998</v>
      </c>
      <c r="AB608" s="402">
        <f t="shared" si="290"/>
        <v>17931.20175</v>
      </c>
      <c r="AC608" s="449"/>
      <c r="AD608" s="428"/>
      <c r="AE608" s="428"/>
      <c r="AF608" s="402">
        <f t="shared" si="293"/>
        <v>0</v>
      </c>
      <c r="AG608" s="449"/>
      <c r="AH608" s="402">
        <f t="shared" si="294"/>
        <v>0</v>
      </c>
      <c r="AI608" s="457">
        <f t="shared" si="298"/>
        <v>0</v>
      </c>
      <c r="AK608" s="990">
        <f t="shared" si="300"/>
        <v>15246</v>
      </c>
    </row>
    <row r="609" spans="1:37" ht="15" customHeight="1" x14ac:dyDescent="0.25">
      <c r="A609" s="443">
        <v>531</v>
      </c>
      <c r="B609" s="444" t="s">
        <v>2434</v>
      </c>
      <c r="C609" s="444" t="s">
        <v>3764</v>
      </c>
      <c r="D609" s="445">
        <v>34219</v>
      </c>
      <c r="E609" s="446">
        <v>41897</v>
      </c>
      <c r="F609" s="443">
        <f t="shared" si="285"/>
        <v>21</v>
      </c>
      <c r="G609" s="429" t="s">
        <v>2435</v>
      </c>
      <c r="H609" s="447" t="s">
        <v>1941</v>
      </c>
      <c r="I609" s="429" t="s">
        <v>2363</v>
      </c>
      <c r="J609" s="448">
        <f t="shared" si="295"/>
        <v>19057.5</v>
      </c>
      <c r="K609" s="449">
        <f t="shared" si="284"/>
        <v>1351.1767499999999</v>
      </c>
      <c r="L609" s="449">
        <f t="shared" si="291"/>
        <v>19057.5</v>
      </c>
      <c r="M609" s="402"/>
      <c r="N609" s="467">
        <f t="shared" si="286"/>
        <v>579.34799999999996</v>
      </c>
      <c r="O609" s="467">
        <f t="shared" si="287"/>
        <v>546.95024999999998</v>
      </c>
      <c r="P609" s="467"/>
      <c r="Q609" s="449"/>
      <c r="R609" s="451">
        <f t="shared" si="301"/>
        <v>1126.2982499999998</v>
      </c>
      <c r="S609" s="402">
        <f t="shared" si="288"/>
        <v>17931.20175</v>
      </c>
      <c r="T609" s="452">
        <v>100010330028774</v>
      </c>
      <c r="U609" s="651" t="s">
        <v>3384</v>
      </c>
      <c r="V609" s="720">
        <f t="shared" si="299"/>
        <v>17931.20175</v>
      </c>
      <c r="W609" s="454">
        <v>22500664317</v>
      </c>
      <c r="X609" s="455"/>
      <c r="Y609" s="428">
        <v>0</v>
      </c>
      <c r="Z609" s="456">
        <v>0</v>
      </c>
      <c r="AA609" s="402">
        <f t="shared" si="289"/>
        <v>1126.2982499999998</v>
      </c>
      <c r="AB609" s="402">
        <f t="shared" si="290"/>
        <v>17931.20175</v>
      </c>
      <c r="AC609" s="449"/>
      <c r="AD609" s="428"/>
      <c r="AE609" s="428"/>
      <c r="AF609" s="402">
        <f t="shared" si="293"/>
        <v>0</v>
      </c>
      <c r="AG609" s="449"/>
      <c r="AH609" s="402">
        <f t="shared" si="294"/>
        <v>0</v>
      </c>
      <c r="AI609" s="457" t="e">
        <f>#REF!-#REF!</f>
        <v>#REF!</v>
      </c>
      <c r="AK609" s="990">
        <f t="shared" si="300"/>
        <v>15246</v>
      </c>
    </row>
    <row r="610" spans="1:37" ht="15" customHeight="1" x14ac:dyDescent="0.25">
      <c r="A610" s="443">
        <v>532</v>
      </c>
      <c r="B610" s="444" t="s">
        <v>2436</v>
      </c>
      <c r="C610" s="444" t="s">
        <v>3763</v>
      </c>
      <c r="D610" s="445">
        <v>34678</v>
      </c>
      <c r="E610" s="446">
        <v>41897</v>
      </c>
      <c r="F610" s="443">
        <f t="shared" si="285"/>
        <v>19</v>
      </c>
      <c r="G610" s="429" t="s">
        <v>2437</v>
      </c>
      <c r="H610" s="447" t="s">
        <v>1941</v>
      </c>
      <c r="I610" s="429" t="s">
        <v>2363</v>
      </c>
      <c r="J610" s="448">
        <f t="shared" si="295"/>
        <v>19057.5</v>
      </c>
      <c r="K610" s="449">
        <f t="shared" si="284"/>
        <v>1351.1767499999999</v>
      </c>
      <c r="L610" s="449">
        <f t="shared" si="291"/>
        <v>19057.5</v>
      </c>
      <c r="M610" s="402"/>
      <c r="N610" s="467">
        <f t="shared" si="286"/>
        <v>579.34799999999996</v>
      </c>
      <c r="O610" s="467">
        <f t="shared" si="287"/>
        <v>546.95024999999998</v>
      </c>
      <c r="P610" s="467"/>
      <c r="Q610" s="449"/>
      <c r="R610" s="451">
        <f t="shared" si="301"/>
        <v>1126.2982499999998</v>
      </c>
      <c r="S610" s="402">
        <f t="shared" si="288"/>
        <v>17931.20175</v>
      </c>
      <c r="T610" s="452">
        <v>100010330028774</v>
      </c>
      <c r="U610" s="463" t="s">
        <v>3385</v>
      </c>
      <c r="V610" s="720">
        <f t="shared" si="299"/>
        <v>17931.20175</v>
      </c>
      <c r="W610" s="454">
        <v>40225231360</v>
      </c>
      <c r="X610" s="455"/>
      <c r="Y610" s="428">
        <v>0</v>
      </c>
      <c r="Z610" s="456">
        <v>0</v>
      </c>
      <c r="AA610" s="402">
        <f t="shared" si="289"/>
        <v>1126.2982499999998</v>
      </c>
      <c r="AB610" s="402">
        <f t="shared" si="290"/>
        <v>17931.20175</v>
      </c>
      <c r="AC610" s="449"/>
      <c r="AD610" s="428"/>
      <c r="AE610" s="428"/>
      <c r="AF610" s="402">
        <f t="shared" si="293"/>
        <v>0</v>
      </c>
      <c r="AG610" s="449"/>
      <c r="AH610" s="402">
        <f t="shared" si="294"/>
        <v>0</v>
      </c>
      <c r="AI610" s="457">
        <f>AH615-M615</f>
        <v>0</v>
      </c>
      <c r="AK610" s="990">
        <f t="shared" si="300"/>
        <v>15246</v>
      </c>
    </row>
    <row r="611" spans="1:37" ht="15" customHeight="1" x14ac:dyDescent="0.25">
      <c r="A611" s="443">
        <v>533</v>
      </c>
      <c r="B611" s="444" t="s">
        <v>2438</v>
      </c>
      <c r="C611" s="444" t="s">
        <v>3763</v>
      </c>
      <c r="D611" s="445">
        <v>32558</v>
      </c>
      <c r="E611" s="446">
        <v>41897</v>
      </c>
      <c r="F611" s="443">
        <f t="shared" si="285"/>
        <v>25</v>
      </c>
      <c r="G611" s="429" t="s">
        <v>2439</v>
      </c>
      <c r="H611" s="447" t="s">
        <v>1941</v>
      </c>
      <c r="I611" s="429" t="s">
        <v>2440</v>
      </c>
      <c r="J611" s="448">
        <f t="shared" si="295"/>
        <v>19057.5</v>
      </c>
      <c r="K611" s="449">
        <f t="shared" si="284"/>
        <v>1351.1767499999999</v>
      </c>
      <c r="L611" s="449">
        <f t="shared" si="291"/>
        <v>19057.5</v>
      </c>
      <c r="M611" s="402"/>
      <c r="N611" s="450">
        <f t="shared" si="286"/>
        <v>579.34799999999996</v>
      </c>
      <c r="O611" s="450">
        <f t="shared" si="287"/>
        <v>546.95024999999998</v>
      </c>
      <c r="P611" s="450"/>
      <c r="Q611" s="449"/>
      <c r="R611" s="451">
        <f t="shared" si="301"/>
        <v>1126.2982499999998</v>
      </c>
      <c r="S611" s="449">
        <f t="shared" si="288"/>
        <v>17931.20175</v>
      </c>
      <c r="T611" s="452">
        <v>100010330028774</v>
      </c>
      <c r="U611" s="490" t="s">
        <v>3386</v>
      </c>
      <c r="V611" s="720">
        <f t="shared" si="299"/>
        <v>17931.20175</v>
      </c>
      <c r="W611" s="454">
        <v>22301064147</v>
      </c>
      <c r="X611" s="455"/>
      <c r="Y611" s="428">
        <v>0</v>
      </c>
      <c r="Z611" s="456">
        <v>0</v>
      </c>
      <c r="AA611" s="402">
        <f t="shared" si="289"/>
        <v>1126.2982499999998</v>
      </c>
      <c r="AB611" s="402">
        <f t="shared" si="290"/>
        <v>17931.20175</v>
      </c>
      <c r="AC611" s="449"/>
      <c r="AD611" s="428"/>
      <c r="AE611" s="428"/>
      <c r="AF611" s="402">
        <f t="shared" si="293"/>
        <v>0</v>
      </c>
      <c r="AG611" s="449"/>
      <c r="AH611" s="402">
        <f t="shared" si="294"/>
        <v>0</v>
      </c>
      <c r="AI611" s="457">
        <f>AH616-M616</f>
        <v>0</v>
      </c>
      <c r="AK611" s="990">
        <f t="shared" si="300"/>
        <v>15246</v>
      </c>
    </row>
    <row r="612" spans="1:37" ht="15" customHeight="1" x14ac:dyDescent="0.25">
      <c r="A612" s="443">
        <v>534</v>
      </c>
      <c r="B612" s="444" t="s">
        <v>2441</v>
      </c>
      <c r="C612" s="444" t="s">
        <v>3763</v>
      </c>
      <c r="D612" s="445">
        <v>25359</v>
      </c>
      <c r="E612" s="446">
        <v>41897</v>
      </c>
      <c r="F612" s="443">
        <f t="shared" si="285"/>
        <v>45</v>
      </c>
      <c r="G612" s="429" t="s">
        <v>2442</v>
      </c>
      <c r="H612" s="447" t="s">
        <v>1941</v>
      </c>
      <c r="I612" s="429" t="s">
        <v>2443</v>
      </c>
      <c r="J612" s="448">
        <f t="shared" si="295"/>
        <v>19057.5</v>
      </c>
      <c r="K612" s="449">
        <f t="shared" si="284"/>
        <v>1351.1767499999999</v>
      </c>
      <c r="L612" s="449">
        <f t="shared" si="291"/>
        <v>19057.5</v>
      </c>
      <c r="M612" s="402"/>
      <c r="N612" s="450">
        <f t="shared" si="286"/>
        <v>579.34799999999996</v>
      </c>
      <c r="O612" s="450">
        <f t="shared" si="287"/>
        <v>546.95024999999998</v>
      </c>
      <c r="P612" s="450"/>
      <c r="Q612" s="449"/>
      <c r="R612" s="451">
        <f t="shared" si="301"/>
        <v>1126.2982499999998</v>
      </c>
      <c r="S612" s="449">
        <f t="shared" si="288"/>
        <v>17931.20175</v>
      </c>
      <c r="T612" s="452">
        <v>100010330028774</v>
      </c>
      <c r="U612" s="490" t="s">
        <v>3387</v>
      </c>
      <c r="V612" s="720">
        <f t="shared" si="299"/>
        <v>17931.20175</v>
      </c>
      <c r="W612" s="454" t="s">
        <v>3938</v>
      </c>
      <c r="X612" s="455"/>
      <c r="Y612" s="428">
        <v>0</v>
      </c>
      <c r="Z612" s="456">
        <v>0</v>
      </c>
      <c r="AA612" s="402">
        <f t="shared" si="289"/>
        <v>1126.2982499999998</v>
      </c>
      <c r="AB612" s="402">
        <f t="shared" si="290"/>
        <v>17931.20175</v>
      </c>
      <c r="AC612" s="449"/>
      <c r="AD612" s="428"/>
      <c r="AE612" s="428"/>
      <c r="AF612" s="402">
        <f t="shared" si="293"/>
        <v>0</v>
      </c>
      <c r="AG612" s="449"/>
      <c r="AH612" s="402">
        <f t="shared" si="294"/>
        <v>0</v>
      </c>
      <c r="AI612" s="457">
        <f>AH617-M617</f>
        <v>0</v>
      </c>
      <c r="AK612" s="990">
        <f t="shared" si="300"/>
        <v>15246</v>
      </c>
    </row>
    <row r="613" spans="1:37" ht="15" customHeight="1" x14ac:dyDescent="0.25">
      <c r="A613" s="443">
        <v>535</v>
      </c>
      <c r="B613" s="444" t="s">
        <v>2444</v>
      </c>
      <c r="C613" s="444" t="s">
        <v>3763</v>
      </c>
      <c r="D613" s="445">
        <v>28565</v>
      </c>
      <c r="E613" s="446">
        <v>41897</v>
      </c>
      <c r="F613" s="443">
        <f t="shared" si="285"/>
        <v>36</v>
      </c>
      <c r="G613" s="429" t="s">
        <v>2445</v>
      </c>
      <c r="H613" s="447" t="s">
        <v>1941</v>
      </c>
      <c r="I613" s="429" t="s">
        <v>2443</v>
      </c>
      <c r="J613" s="448">
        <f t="shared" si="295"/>
        <v>19057.5</v>
      </c>
      <c r="K613" s="449">
        <f t="shared" si="284"/>
        <v>1351.1767499999999</v>
      </c>
      <c r="L613" s="449">
        <f t="shared" si="291"/>
        <v>19057.5</v>
      </c>
      <c r="M613" s="402"/>
      <c r="N613" s="450">
        <f t="shared" si="286"/>
        <v>579.34799999999996</v>
      </c>
      <c r="O613" s="450">
        <f t="shared" si="287"/>
        <v>546.95024999999998</v>
      </c>
      <c r="P613" s="450"/>
      <c r="Q613" s="449"/>
      <c r="R613" s="451">
        <f t="shared" si="301"/>
        <v>1126.2982499999998</v>
      </c>
      <c r="S613" s="449">
        <f t="shared" si="288"/>
        <v>17931.20175</v>
      </c>
      <c r="T613" s="452">
        <v>100010330028774</v>
      </c>
      <c r="U613" s="490" t="s">
        <v>3388</v>
      </c>
      <c r="V613" s="720">
        <f t="shared" si="299"/>
        <v>17931.20175</v>
      </c>
      <c r="W613" s="454" t="s">
        <v>3937</v>
      </c>
      <c r="X613" s="455"/>
      <c r="Y613" s="428">
        <v>0</v>
      </c>
      <c r="Z613" s="456">
        <v>0</v>
      </c>
      <c r="AA613" s="402">
        <f t="shared" si="289"/>
        <v>1126.2982499999998</v>
      </c>
      <c r="AB613" s="402">
        <f t="shared" si="290"/>
        <v>17931.20175</v>
      </c>
      <c r="AC613" s="449"/>
      <c r="AD613" s="428"/>
      <c r="AE613" s="428"/>
      <c r="AF613" s="402">
        <f t="shared" si="293"/>
        <v>0</v>
      </c>
      <c r="AG613" s="449"/>
      <c r="AH613" s="402">
        <f t="shared" si="294"/>
        <v>0</v>
      </c>
      <c r="AI613" s="457">
        <f>AH618-M618</f>
        <v>0</v>
      </c>
      <c r="AK613" s="990">
        <f t="shared" si="300"/>
        <v>15246</v>
      </c>
    </row>
    <row r="614" spans="1:37" ht="15" customHeight="1" x14ac:dyDescent="0.25">
      <c r="A614" s="443">
        <v>536</v>
      </c>
      <c r="B614" s="444" t="s">
        <v>2446</v>
      </c>
      <c r="C614" s="444" t="s">
        <v>3763</v>
      </c>
      <c r="D614" s="445">
        <v>28014</v>
      </c>
      <c r="E614" s="446">
        <v>41897</v>
      </c>
      <c r="F614" s="443">
        <f t="shared" si="285"/>
        <v>38</v>
      </c>
      <c r="G614" s="429" t="s">
        <v>2447</v>
      </c>
      <c r="H614" s="447" t="s">
        <v>1941</v>
      </c>
      <c r="I614" s="429" t="s">
        <v>2920</v>
      </c>
      <c r="J614" s="448">
        <v>31762.5</v>
      </c>
      <c r="K614" s="449">
        <f t="shared" si="284"/>
        <v>2251.9612499999998</v>
      </c>
      <c r="L614" s="449">
        <f t="shared" si="291"/>
        <v>31762.5</v>
      </c>
      <c r="M614" s="402"/>
      <c r="N614" s="450">
        <f t="shared" si="286"/>
        <v>965.58</v>
      </c>
      <c r="O614" s="450">
        <f t="shared" si="287"/>
        <v>911.58375000000001</v>
      </c>
      <c r="P614" s="450"/>
      <c r="Q614" s="449"/>
      <c r="R614" s="451">
        <f t="shared" si="301"/>
        <v>1877.1637500000002</v>
      </c>
      <c r="S614" s="449">
        <f t="shared" si="288"/>
        <v>29885.33625</v>
      </c>
      <c r="T614" s="452">
        <v>100010330028774</v>
      </c>
      <c r="U614" s="501" t="s">
        <v>3389</v>
      </c>
      <c r="V614" s="720">
        <f t="shared" si="299"/>
        <v>29885.33625</v>
      </c>
      <c r="W614" s="454" t="s">
        <v>4132</v>
      </c>
      <c r="X614" s="455"/>
      <c r="Y614" s="428">
        <v>0</v>
      </c>
      <c r="Z614" s="456">
        <v>0</v>
      </c>
      <c r="AA614" s="402">
        <f t="shared" si="289"/>
        <v>1877.1637500000002</v>
      </c>
      <c r="AB614" s="402">
        <f t="shared" si="290"/>
        <v>29885.33625</v>
      </c>
      <c r="AC614" s="449"/>
      <c r="AD614" s="428"/>
      <c r="AE614" s="428"/>
      <c r="AF614" s="402">
        <f t="shared" si="293"/>
        <v>0</v>
      </c>
      <c r="AG614" s="449"/>
      <c r="AH614" s="402">
        <f t="shared" si="294"/>
        <v>0</v>
      </c>
      <c r="AI614" s="457">
        <f>AH619-M619</f>
        <v>0</v>
      </c>
      <c r="AK614" s="990">
        <f>+J614*60%</f>
        <v>19057.5</v>
      </c>
    </row>
    <row r="615" spans="1:37" ht="15" customHeight="1" x14ac:dyDescent="0.25">
      <c r="A615" s="443">
        <v>537</v>
      </c>
      <c r="B615" s="444" t="s">
        <v>2448</v>
      </c>
      <c r="C615" s="444" t="s">
        <v>3763</v>
      </c>
      <c r="D615" s="445">
        <v>27626</v>
      </c>
      <c r="E615" s="446">
        <v>41897</v>
      </c>
      <c r="F615" s="443">
        <f t="shared" si="285"/>
        <v>39</v>
      </c>
      <c r="G615" s="429" t="s">
        <v>2449</v>
      </c>
      <c r="H615" s="447" t="s">
        <v>1941</v>
      </c>
      <c r="I615" s="429" t="s">
        <v>2443</v>
      </c>
      <c r="J615" s="448">
        <f t="shared" si="295"/>
        <v>19057.5</v>
      </c>
      <c r="K615" s="449">
        <f t="shared" si="284"/>
        <v>1351.1767499999999</v>
      </c>
      <c r="L615" s="449">
        <f t="shared" si="291"/>
        <v>19057.5</v>
      </c>
      <c r="M615" s="402"/>
      <c r="N615" s="450">
        <f t="shared" si="286"/>
        <v>579.34799999999996</v>
      </c>
      <c r="O615" s="450">
        <f t="shared" si="287"/>
        <v>546.95024999999998</v>
      </c>
      <c r="P615" s="450"/>
      <c r="Q615" s="449"/>
      <c r="R615" s="451">
        <f t="shared" si="301"/>
        <v>1126.2982499999998</v>
      </c>
      <c r="S615" s="449">
        <f t="shared" si="288"/>
        <v>17931.20175</v>
      </c>
      <c r="T615" s="452">
        <v>100010330028774</v>
      </c>
      <c r="U615" s="490" t="s">
        <v>3390</v>
      </c>
      <c r="V615" s="720">
        <f t="shared" si="299"/>
        <v>17931.20175</v>
      </c>
      <c r="W615" s="454" t="s">
        <v>3936</v>
      </c>
      <c r="X615" s="455"/>
      <c r="Y615" s="428">
        <v>0</v>
      </c>
      <c r="Z615" s="456">
        <v>0</v>
      </c>
      <c r="AA615" s="402">
        <f t="shared" si="289"/>
        <v>1126.2982499999998</v>
      </c>
      <c r="AB615" s="402">
        <f t="shared" si="290"/>
        <v>17931.20175</v>
      </c>
      <c r="AC615" s="449"/>
      <c r="AD615" s="428"/>
      <c r="AE615" s="428"/>
      <c r="AF615" s="402">
        <f t="shared" si="293"/>
        <v>0</v>
      </c>
      <c r="AG615" s="449"/>
      <c r="AH615" s="402">
        <f t="shared" si="294"/>
        <v>0</v>
      </c>
      <c r="AI615" s="457">
        <f t="shared" ref="AI615:AI625" si="302">AH621-M621</f>
        <v>0</v>
      </c>
      <c r="AK615" s="990">
        <f t="shared" si="300"/>
        <v>15246</v>
      </c>
    </row>
    <row r="616" spans="1:37" ht="15" customHeight="1" x14ac:dyDescent="0.25">
      <c r="A616" s="443">
        <v>538</v>
      </c>
      <c r="B616" s="444" t="s">
        <v>2450</v>
      </c>
      <c r="C616" s="444" t="s">
        <v>3763</v>
      </c>
      <c r="D616" s="445">
        <v>33762</v>
      </c>
      <c r="E616" s="446">
        <v>41897</v>
      </c>
      <c r="F616" s="443">
        <f t="shared" si="285"/>
        <v>22</v>
      </c>
      <c r="G616" s="429" t="s">
        <v>2451</v>
      </c>
      <c r="H616" s="447" t="s">
        <v>1941</v>
      </c>
      <c r="I616" s="429" t="s">
        <v>2443</v>
      </c>
      <c r="J616" s="448">
        <f t="shared" si="295"/>
        <v>19057.5</v>
      </c>
      <c r="K616" s="449">
        <f t="shared" si="284"/>
        <v>1351.1767499999999</v>
      </c>
      <c r="L616" s="449">
        <f t="shared" si="291"/>
        <v>19057.5</v>
      </c>
      <c r="M616" s="402"/>
      <c r="N616" s="450">
        <f t="shared" si="286"/>
        <v>579.34799999999996</v>
      </c>
      <c r="O616" s="450">
        <f t="shared" si="287"/>
        <v>546.95024999999998</v>
      </c>
      <c r="P616" s="450"/>
      <c r="Q616" s="449"/>
      <c r="R616" s="451">
        <f t="shared" si="301"/>
        <v>1126.2982499999998</v>
      </c>
      <c r="S616" s="449">
        <f t="shared" si="288"/>
        <v>17931.20175</v>
      </c>
      <c r="T616" s="452">
        <v>100010330028774</v>
      </c>
      <c r="U616" s="478" t="s">
        <v>3391</v>
      </c>
      <c r="V616" s="720">
        <f t="shared" si="299"/>
        <v>17931.20175</v>
      </c>
      <c r="W616" s="454">
        <v>40222277879</v>
      </c>
      <c r="X616" s="455"/>
      <c r="Y616" s="428">
        <v>0</v>
      </c>
      <c r="Z616" s="456">
        <v>0</v>
      </c>
      <c r="AA616" s="402">
        <f t="shared" si="289"/>
        <v>1126.2982499999998</v>
      </c>
      <c r="AB616" s="402">
        <f t="shared" si="290"/>
        <v>17931.20175</v>
      </c>
      <c r="AC616" s="449"/>
      <c r="AD616" s="428"/>
      <c r="AE616" s="428"/>
      <c r="AF616" s="402">
        <f t="shared" si="293"/>
        <v>0</v>
      </c>
      <c r="AG616" s="449"/>
      <c r="AH616" s="402">
        <f t="shared" si="294"/>
        <v>0</v>
      </c>
      <c r="AI616" s="457">
        <f t="shared" si="302"/>
        <v>0</v>
      </c>
      <c r="AK616" s="990">
        <f t="shared" si="300"/>
        <v>15246</v>
      </c>
    </row>
    <row r="617" spans="1:37" ht="15" customHeight="1" x14ac:dyDescent="0.25">
      <c r="A617" s="443">
        <v>539</v>
      </c>
      <c r="B617" s="444" t="s">
        <v>2452</v>
      </c>
      <c r="C617" s="444" t="s">
        <v>3763</v>
      </c>
      <c r="D617" s="445">
        <v>33997</v>
      </c>
      <c r="E617" s="446">
        <v>41897</v>
      </c>
      <c r="F617" s="443">
        <f t="shared" si="285"/>
        <v>21</v>
      </c>
      <c r="G617" s="429" t="s">
        <v>2453</v>
      </c>
      <c r="H617" s="447" t="s">
        <v>1941</v>
      </c>
      <c r="I617" s="429" t="s">
        <v>2443</v>
      </c>
      <c r="J617" s="448">
        <f t="shared" si="295"/>
        <v>19057.5</v>
      </c>
      <c r="K617" s="449">
        <f t="shared" si="284"/>
        <v>1351.1767499999999</v>
      </c>
      <c r="L617" s="449">
        <f t="shared" si="291"/>
        <v>19057.5</v>
      </c>
      <c r="M617" s="402"/>
      <c r="N617" s="450">
        <f t="shared" si="286"/>
        <v>579.34799999999996</v>
      </c>
      <c r="O617" s="450">
        <f t="shared" si="287"/>
        <v>546.95024999999998</v>
      </c>
      <c r="P617" s="450"/>
      <c r="Q617" s="449"/>
      <c r="R617" s="451">
        <f t="shared" si="301"/>
        <v>1126.2982499999998</v>
      </c>
      <c r="S617" s="449">
        <f t="shared" si="288"/>
        <v>17931.20175</v>
      </c>
      <c r="T617" s="452">
        <v>100010330028774</v>
      </c>
      <c r="U617" s="490" t="s">
        <v>3392</v>
      </c>
      <c r="V617" s="720">
        <f t="shared" si="299"/>
        <v>17931.20175</v>
      </c>
      <c r="W617" s="454">
        <v>40222789774</v>
      </c>
      <c r="X617" s="455"/>
      <c r="Y617" s="428">
        <v>0</v>
      </c>
      <c r="Z617" s="456">
        <v>0</v>
      </c>
      <c r="AA617" s="402">
        <f t="shared" si="289"/>
        <v>1126.2982499999998</v>
      </c>
      <c r="AB617" s="402">
        <f t="shared" si="290"/>
        <v>17931.20175</v>
      </c>
      <c r="AC617" s="449"/>
      <c r="AD617" s="428"/>
      <c r="AE617" s="428"/>
      <c r="AF617" s="402">
        <f t="shared" si="293"/>
        <v>0</v>
      </c>
      <c r="AG617" s="449"/>
      <c r="AH617" s="402">
        <f t="shared" si="294"/>
        <v>0</v>
      </c>
      <c r="AI617" s="457">
        <f t="shared" si="302"/>
        <v>0</v>
      </c>
      <c r="AK617" s="990">
        <f t="shared" si="300"/>
        <v>15246</v>
      </c>
    </row>
    <row r="618" spans="1:37" ht="15" customHeight="1" x14ac:dyDescent="0.25">
      <c r="A618" s="443">
        <v>540</v>
      </c>
      <c r="B618" s="444" t="s">
        <v>2454</v>
      </c>
      <c r="C618" s="444" t="s">
        <v>3763</v>
      </c>
      <c r="D618" s="445">
        <v>23916</v>
      </c>
      <c r="E618" s="446">
        <v>41897</v>
      </c>
      <c r="F618" s="443">
        <f t="shared" si="285"/>
        <v>49</v>
      </c>
      <c r="G618" s="429" t="s">
        <v>2455</v>
      </c>
      <c r="H618" s="447" t="s">
        <v>1941</v>
      </c>
      <c r="I618" s="429" t="s">
        <v>2443</v>
      </c>
      <c r="J618" s="448">
        <f t="shared" si="295"/>
        <v>19057.5</v>
      </c>
      <c r="K618" s="449">
        <f t="shared" ref="K618:K681" si="303">J618/100*7.09</f>
        <v>1351.1767499999999</v>
      </c>
      <c r="L618" s="449">
        <f t="shared" si="291"/>
        <v>19057.5</v>
      </c>
      <c r="M618" s="402"/>
      <c r="N618" s="450">
        <f t="shared" si="286"/>
        <v>579.34799999999996</v>
      </c>
      <c r="O618" s="450">
        <f t="shared" si="287"/>
        <v>546.95024999999998</v>
      </c>
      <c r="P618" s="450"/>
      <c r="Q618" s="449"/>
      <c r="R618" s="451">
        <f t="shared" si="301"/>
        <v>1126.2982499999998</v>
      </c>
      <c r="S618" s="449">
        <f t="shared" si="288"/>
        <v>17931.20175</v>
      </c>
      <c r="T618" s="452">
        <v>100010330028774</v>
      </c>
      <c r="U618" s="490" t="s">
        <v>3393</v>
      </c>
      <c r="V618" s="720">
        <f t="shared" si="299"/>
        <v>17931.20175</v>
      </c>
      <c r="W618" s="454" t="s">
        <v>3935</v>
      </c>
      <c r="X618" s="455"/>
      <c r="Y618" s="428">
        <v>0</v>
      </c>
      <c r="Z618" s="456">
        <v>0</v>
      </c>
      <c r="AA618" s="402">
        <f t="shared" si="289"/>
        <v>1126.2982499999998</v>
      </c>
      <c r="AB618" s="402">
        <f t="shared" si="290"/>
        <v>17931.20175</v>
      </c>
      <c r="AC618" s="449"/>
      <c r="AD618" s="428"/>
      <c r="AE618" s="428"/>
      <c r="AF618" s="402">
        <f t="shared" si="293"/>
        <v>0</v>
      </c>
      <c r="AG618" s="449"/>
      <c r="AH618" s="402">
        <f t="shared" si="294"/>
        <v>0</v>
      </c>
      <c r="AI618" s="457">
        <f t="shared" si="302"/>
        <v>0</v>
      </c>
      <c r="AK618" s="990">
        <f t="shared" si="300"/>
        <v>15246</v>
      </c>
    </row>
    <row r="619" spans="1:37" ht="15" customHeight="1" x14ac:dyDescent="0.25">
      <c r="A619" s="443">
        <v>541</v>
      </c>
      <c r="B619" s="444" t="s">
        <v>2456</v>
      </c>
      <c r="C619" s="444" t="s">
        <v>3763</v>
      </c>
      <c r="D619" s="445">
        <v>32906</v>
      </c>
      <c r="E619" s="446">
        <v>41897</v>
      </c>
      <c r="F619" s="443">
        <f t="shared" si="285"/>
        <v>24</v>
      </c>
      <c r="G619" s="429" t="s">
        <v>2457</v>
      </c>
      <c r="H619" s="447" t="s">
        <v>1941</v>
      </c>
      <c r="I619" s="429" t="s">
        <v>2443</v>
      </c>
      <c r="J619" s="448">
        <f t="shared" si="295"/>
        <v>19057.5</v>
      </c>
      <c r="K619" s="449">
        <f t="shared" si="303"/>
        <v>1351.1767499999999</v>
      </c>
      <c r="L619" s="449">
        <f t="shared" si="291"/>
        <v>19057.5</v>
      </c>
      <c r="M619" s="402"/>
      <c r="N619" s="450">
        <f t="shared" si="286"/>
        <v>579.34799999999996</v>
      </c>
      <c r="O619" s="450">
        <f t="shared" si="287"/>
        <v>546.95024999999998</v>
      </c>
      <c r="P619" s="450"/>
      <c r="Q619" s="449"/>
      <c r="R619" s="451">
        <f t="shared" ref="R619:R635" si="304">M619+N619+O619+P619+Q619</f>
        <v>1126.2982499999998</v>
      </c>
      <c r="S619" s="449">
        <f t="shared" si="288"/>
        <v>17931.20175</v>
      </c>
      <c r="T619" s="452">
        <v>100010330028774</v>
      </c>
      <c r="U619" s="490" t="s">
        <v>3394</v>
      </c>
      <c r="V619" s="720">
        <f t="shared" si="299"/>
        <v>17931.20175</v>
      </c>
      <c r="W619" s="454">
        <v>22500478908</v>
      </c>
      <c r="X619" s="455"/>
      <c r="Y619" s="428">
        <v>0</v>
      </c>
      <c r="Z619" s="456">
        <v>0</v>
      </c>
      <c r="AA619" s="402">
        <f t="shared" si="289"/>
        <v>1126.2982499999998</v>
      </c>
      <c r="AB619" s="402">
        <f t="shared" si="290"/>
        <v>17931.20175</v>
      </c>
      <c r="AC619" s="449"/>
      <c r="AD619" s="428"/>
      <c r="AE619" s="428"/>
      <c r="AF619" s="402">
        <f t="shared" si="293"/>
        <v>0</v>
      </c>
      <c r="AG619" s="449"/>
      <c r="AH619" s="402">
        <f t="shared" si="294"/>
        <v>0</v>
      </c>
      <c r="AI619" s="457">
        <f t="shared" si="302"/>
        <v>0</v>
      </c>
      <c r="AK619" s="990">
        <f t="shared" si="300"/>
        <v>15246</v>
      </c>
    </row>
    <row r="620" spans="1:37" ht="15" customHeight="1" x14ac:dyDescent="0.25">
      <c r="A620" s="443">
        <v>542</v>
      </c>
      <c r="B620" s="444" t="s">
        <v>2458</v>
      </c>
      <c r="C620" s="444" t="s">
        <v>3763</v>
      </c>
      <c r="D620" s="445">
        <v>26842</v>
      </c>
      <c r="E620" s="446">
        <v>41897</v>
      </c>
      <c r="F620" s="443">
        <f t="shared" si="285"/>
        <v>41</v>
      </c>
      <c r="G620" s="429" t="s">
        <v>2459</v>
      </c>
      <c r="H620" s="447" t="s">
        <v>1941</v>
      </c>
      <c r="I620" s="429" t="s">
        <v>2443</v>
      </c>
      <c r="J620" s="448">
        <f t="shared" si="295"/>
        <v>19057.5</v>
      </c>
      <c r="K620" s="449">
        <f t="shared" si="303"/>
        <v>1351.1767499999999</v>
      </c>
      <c r="L620" s="449">
        <f t="shared" si="291"/>
        <v>19057.5</v>
      </c>
      <c r="M620" s="402"/>
      <c r="N620" s="450">
        <f t="shared" si="286"/>
        <v>579.34799999999996</v>
      </c>
      <c r="O620" s="450">
        <f t="shared" si="287"/>
        <v>546.95024999999998</v>
      </c>
      <c r="P620" s="450"/>
      <c r="Q620" s="449"/>
      <c r="R620" s="451">
        <f t="shared" si="304"/>
        <v>1126.2982499999998</v>
      </c>
      <c r="S620" s="449">
        <f t="shared" si="288"/>
        <v>17931.20175</v>
      </c>
      <c r="T620" s="452">
        <v>100010330028774</v>
      </c>
      <c r="U620" s="490" t="s">
        <v>3395</v>
      </c>
      <c r="V620" s="720">
        <f t="shared" si="299"/>
        <v>17931.20175</v>
      </c>
      <c r="W620" s="454" t="s">
        <v>4133</v>
      </c>
      <c r="X620" s="455"/>
      <c r="Y620" s="428">
        <v>0</v>
      </c>
      <c r="Z620" s="456">
        <v>0</v>
      </c>
      <c r="AA620" s="402">
        <f t="shared" si="289"/>
        <v>1126.2982499999998</v>
      </c>
      <c r="AB620" s="402">
        <f t="shared" si="290"/>
        <v>17931.20175</v>
      </c>
      <c r="AC620" s="449"/>
      <c r="AD620" s="428"/>
      <c r="AE620" s="428"/>
      <c r="AF620" s="402">
        <f t="shared" si="293"/>
        <v>0</v>
      </c>
      <c r="AG620" s="449"/>
      <c r="AH620" s="402">
        <f t="shared" si="294"/>
        <v>0</v>
      </c>
      <c r="AI620" s="457">
        <f t="shared" si="302"/>
        <v>0</v>
      </c>
      <c r="AK620" s="990">
        <f t="shared" si="300"/>
        <v>15246</v>
      </c>
    </row>
    <row r="621" spans="1:37" ht="15" customHeight="1" x14ac:dyDescent="0.25">
      <c r="A621" s="443">
        <v>543</v>
      </c>
      <c r="B621" s="444" t="s">
        <v>2460</v>
      </c>
      <c r="C621" s="444" t="s">
        <v>3763</v>
      </c>
      <c r="D621" s="445">
        <v>23438</v>
      </c>
      <c r="E621" s="446">
        <v>41897</v>
      </c>
      <c r="F621" s="443">
        <f t="shared" si="285"/>
        <v>50</v>
      </c>
      <c r="G621" s="429" t="s">
        <v>2461</v>
      </c>
      <c r="H621" s="447" t="s">
        <v>1941</v>
      </c>
      <c r="I621" s="429" t="s">
        <v>2443</v>
      </c>
      <c r="J621" s="448">
        <f t="shared" si="295"/>
        <v>19057.5</v>
      </c>
      <c r="K621" s="449">
        <f t="shared" si="303"/>
        <v>1351.1767499999999</v>
      </c>
      <c r="L621" s="449">
        <f t="shared" si="291"/>
        <v>19057.5</v>
      </c>
      <c r="M621" s="402"/>
      <c r="N621" s="450">
        <f t="shared" si="286"/>
        <v>579.34799999999996</v>
      </c>
      <c r="O621" s="450">
        <f t="shared" si="287"/>
        <v>546.95024999999998</v>
      </c>
      <c r="P621" s="450"/>
      <c r="Q621" s="449"/>
      <c r="R621" s="451">
        <f t="shared" si="304"/>
        <v>1126.2982499999998</v>
      </c>
      <c r="S621" s="449">
        <f t="shared" si="288"/>
        <v>17931.20175</v>
      </c>
      <c r="T621" s="452">
        <v>100010330028774</v>
      </c>
      <c r="U621" s="501" t="s">
        <v>3396</v>
      </c>
      <c r="V621" s="720">
        <f t="shared" si="299"/>
        <v>17931.20175</v>
      </c>
      <c r="W621" s="454" t="s">
        <v>3934</v>
      </c>
      <c r="X621" s="455"/>
      <c r="Y621" s="428">
        <v>0</v>
      </c>
      <c r="Z621" s="456">
        <v>0</v>
      </c>
      <c r="AA621" s="402">
        <f t="shared" si="289"/>
        <v>1126.2982499999998</v>
      </c>
      <c r="AB621" s="402">
        <f t="shared" si="290"/>
        <v>17931.20175</v>
      </c>
      <c r="AC621" s="449"/>
      <c r="AD621" s="428"/>
      <c r="AE621" s="428"/>
      <c r="AF621" s="402">
        <f t="shared" si="293"/>
        <v>0</v>
      </c>
      <c r="AG621" s="449"/>
      <c r="AH621" s="402">
        <f t="shared" si="294"/>
        <v>0</v>
      </c>
      <c r="AI621" s="457">
        <f t="shared" si="302"/>
        <v>0</v>
      </c>
      <c r="AK621" s="990">
        <f t="shared" si="300"/>
        <v>15246</v>
      </c>
    </row>
    <row r="622" spans="1:37" ht="15" customHeight="1" x14ac:dyDescent="0.25">
      <c r="A622" s="443">
        <v>544</v>
      </c>
      <c r="B622" s="444" t="s">
        <v>2462</v>
      </c>
      <c r="C622" s="444" t="s">
        <v>3763</v>
      </c>
      <c r="D622" s="445">
        <v>23396</v>
      </c>
      <c r="E622" s="446">
        <v>41897</v>
      </c>
      <c r="F622" s="443">
        <f t="shared" si="285"/>
        <v>50</v>
      </c>
      <c r="G622" s="429" t="s">
        <v>2463</v>
      </c>
      <c r="H622" s="447" t="s">
        <v>1941</v>
      </c>
      <c r="I622" s="429" t="s">
        <v>2443</v>
      </c>
      <c r="J622" s="448">
        <f t="shared" si="295"/>
        <v>19057.5</v>
      </c>
      <c r="K622" s="449">
        <f t="shared" si="303"/>
        <v>1351.1767499999999</v>
      </c>
      <c r="L622" s="449">
        <f t="shared" si="291"/>
        <v>19057.5</v>
      </c>
      <c r="M622" s="402"/>
      <c r="N622" s="450">
        <f t="shared" si="286"/>
        <v>579.34799999999996</v>
      </c>
      <c r="O622" s="450">
        <f t="shared" si="287"/>
        <v>546.95024999999998</v>
      </c>
      <c r="P622" s="450"/>
      <c r="Q622" s="449"/>
      <c r="R622" s="451">
        <f t="shared" si="304"/>
        <v>1126.2982499999998</v>
      </c>
      <c r="S622" s="449">
        <f t="shared" si="288"/>
        <v>17931.20175</v>
      </c>
      <c r="T622" s="452">
        <v>100010330028774</v>
      </c>
      <c r="U622" s="490" t="s">
        <v>3397</v>
      </c>
      <c r="V622" s="720">
        <f t="shared" si="299"/>
        <v>17931.20175</v>
      </c>
      <c r="W622" s="454" t="s">
        <v>3933</v>
      </c>
      <c r="X622" s="455"/>
      <c r="Y622" s="428">
        <v>0</v>
      </c>
      <c r="Z622" s="456">
        <v>0</v>
      </c>
      <c r="AA622" s="402">
        <f t="shared" si="289"/>
        <v>1126.2982499999998</v>
      </c>
      <c r="AB622" s="402">
        <f t="shared" si="290"/>
        <v>17931.20175</v>
      </c>
      <c r="AC622" s="449"/>
      <c r="AD622" s="428"/>
      <c r="AE622" s="428"/>
      <c r="AF622" s="402">
        <f t="shared" si="293"/>
        <v>0</v>
      </c>
      <c r="AG622" s="449"/>
      <c r="AH622" s="402">
        <f t="shared" si="294"/>
        <v>0</v>
      </c>
      <c r="AI622" s="457">
        <f t="shared" si="302"/>
        <v>0</v>
      </c>
      <c r="AK622" s="990">
        <f t="shared" si="300"/>
        <v>15246</v>
      </c>
    </row>
    <row r="623" spans="1:37" ht="15" customHeight="1" x14ac:dyDescent="0.25">
      <c r="A623" s="443">
        <v>545</v>
      </c>
      <c r="B623" s="444" t="s">
        <v>2464</v>
      </c>
      <c r="C623" s="444" t="s">
        <v>3763</v>
      </c>
      <c r="D623" s="445">
        <v>27997</v>
      </c>
      <c r="E623" s="446">
        <v>41897</v>
      </c>
      <c r="F623" s="443">
        <f t="shared" si="285"/>
        <v>38</v>
      </c>
      <c r="G623" s="429" t="s">
        <v>2465</v>
      </c>
      <c r="H623" s="447" t="s">
        <v>1941</v>
      </c>
      <c r="I623" s="429" t="s">
        <v>2443</v>
      </c>
      <c r="J623" s="448">
        <f t="shared" si="295"/>
        <v>19057.5</v>
      </c>
      <c r="K623" s="449">
        <f t="shared" si="303"/>
        <v>1351.1767499999999</v>
      </c>
      <c r="L623" s="449">
        <f t="shared" si="291"/>
        <v>19057.5</v>
      </c>
      <c r="M623" s="402"/>
      <c r="N623" s="450">
        <f t="shared" si="286"/>
        <v>579.34799999999996</v>
      </c>
      <c r="O623" s="450">
        <f t="shared" si="287"/>
        <v>546.95024999999998</v>
      </c>
      <c r="P623" s="450"/>
      <c r="Q623" s="449"/>
      <c r="R623" s="451">
        <f t="shared" si="304"/>
        <v>1126.2982499999998</v>
      </c>
      <c r="S623" s="449">
        <f t="shared" si="288"/>
        <v>17931.20175</v>
      </c>
      <c r="T623" s="452">
        <v>100010330028774</v>
      </c>
      <c r="U623" s="490" t="s">
        <v>3398</v>
      </c>
      <c r="V623" s="720">
        <f t="shared" si="299"/>
        <v>17931.20175</v>
      </c>
      <c r="W623" s="454" t="s">
        <v>3932</v>
      </c>
      <c r="X623" s="455"/>
      <c r="Y623" s="428">
        <v>0</v>
      </c>
      <c r="Z623" s="456">
        <v>0</v>
      </c>
      <c r="AA623" s="402">
        <f t="shared" si="289"/>
        <v>1126.2982499999998</v>
      </c>
      <c r="AB623" s="402">
        <f t="shared" si="290"/>
        <v>17931.20175</v>
      </c>
      <c r="AC623" s="449"/>
      <c r="AD623" s="428"/>
      <c r="AE623" s="428"/>
      <c r="AF623" s="402">
        <f t="shared" si="293"/>
        <v>0</v>
      </c>
      <c r="AG623" s="449"/>
      <c r="AH623" s="402">
        <f t="shared" si="294"/>
        <v>0</v>
      </c>
      <c r="AI623" s="457">
        <f t="shared" si="302"/>
        <v>0</v>
      </c>
      <c r="AK623" s="990">
        <f t="shared" si="300"/>
        <v>15246</v>
      </c>
    </row>
    <row r="624" spans="1:37" ht="15" customHeight="1" x14ac:dyDescent="0.25">
      <c r="A624" s="443">
        <v>546</v>
      </c>
      <c r="B624" s="444" t="s">
        <v>2466</v>
      </c>
      <c r="C624" s="444" t="s">
        <v>3763</v>
      </c>
      <c r="D624" s="445">
        <v>25459</v>
      </c>
      <c r="E624" s="446">
        <v>41897</v>
      </c>
      <c r="F624" s="443">
        <f t="shared" si="285"/>
        <v>45</v>
      </c>
      <c r="G624" s="429" t="s">
        <v>2467</v>
      </c>
      <c r="H624" s="447" t="s">
        <v>1941</v>
      </c>
      <c r="I624" s="429" t="s">
        <v>2443</v>
      </c>
      <c r="J624" s="448">
        <f t="shared" si="295"/>
        <v>19057.5</v>
      </c>
      <c r="K624" s="449">
        <f t="shared" si="303"/>
        <v>1351.1767499999999</v>
      </c>
      <c r="L624" s="449">
        <f t="shared" si="291"/>
        <v>19057.5</v>
      </c>
      <c r="M624" s="402"/>
      <c r="N624" s="450">
        <f t="shared" si="286"/>
        <v>579.34799999999996</v>
      </c>
      <c r="O624" s="450">
        <f t="shared" si="287"/>
        <v>546.95024999999998</v>
      </c>
      <c r="P624" s="450"/>
      <c r="Q624" s="449"/>
      <c r="R624" s="451">
        <f t="shared" si="304"/>
        <v>1126.2982499999998</v>
      </c>
      <c r="S624" s="449">
        <f t="shared" si="288"/>
        <v>17931.20175</v>
      </c>
      <c r="T624" s="452">
        <v>100010330028774</v>
      </c>
      <c r="U624" s="478" t="s">
        <v>3399</v>
      </c>
      <c r="V624" s="720">
        <f t="shared" si="299"/>
        <v>17931.20175</v>
      </c>
      <c r="W624" s="454" t="s">
        <v>4197</v>
      </c>
      <c r="X624" s="455"/>
      <c r="Y624" s="428">
        <v>0</v>
      </c>
      <c r="Z624" s="456">
        <v>0</v>
      </c>
      <c r="AA624" s="402">
        <f t="shared" si="289"/>
        <v>1126.2982499999998</v>
      </c>
      <c r="AB624" s="402">
        <f t="shared" si="290"/>
        <v>17931.20175</v>
      </c>
      <c r="AC624" s="449"/>
      <c r="AD624" s="428"/>
      <c r="AE624" s="428"/>
      <c r="AF624" s="402">
        <f t="shared" si="293"/>
        <v>0</v>
      </c>
      <c r="AG624" s="449"/>
      <c r="AH624" s="402">
        <f t="shared" si="294"/>
        <v>0</v>
      </c>
      <c r="AI624" s="457">
        <f t="shared" si="302"/>
        <v>0</v>
      </c>
      <c r="AK624" s="990">
        <f t="shared" si="300"/>
        <v>15246</v>
      </c>
    </row>
    <row r="625" spans="1:37" ht="15" customHeight="1" x14ac:dyDescent="0.25">
      <c r="A625" s="443">
        <v>547</v>
      </c>
      <c r="B625" s="444" t="s">
        <v>2468</v>
      </c>
      <c r="C625" s="444" t="s">
        <v>3763</v>
      </c>
      <c r="D625" s="445">
        <v>31936</v>
      </c>
      <c r="E625" s="446">
        <v>41897</v>
      </c>
      <c r="F625" s="443">
        <f t="shared" ref="F625:F678" si="305">DATEDIF(D625,E625,"Y")</f>
        <v>27</v>
      </c>
      <c r="G625" s="429" t="s">
        <v>2469</v>
      </c>
      <c r="H625" s="447" t="s">
        <v>1941</v>
      </c>
      <c r="I625" s="429" t="s">
        <v>2443</v>
      </c>
      <c r="J625" s="448">
        <f t="shared" si="295"/>
        <v>19057.5</v>
      </c>
      <c r="K625" s="449">
        <f t="shared" si="303"/>
        <v>1351.1767499999999</v>
      </c>
      <c r="L625" s="449">
        <f t="shared" si="291"/>
        <v>19057.5</v>
      </c>
      <c r="M625" s="402"/>
      <c r="N625" s="450">
        <f t="shared" ref="N625:N684" si="306">J625/100*3.04</f>
        <v>579.34799999999996</v>
      </c>
      <c r="O625" s="450">
        <f t="shared" ref="O625:O684" si="307">J625/100*2.87</f>
        <v>546.95024999999998</v>
      </c>
      <c r="P625" s="450"/>
      <c r="Q625" s="449"/>
      <c r="R625" s="451">
        <f t="shared" si="304"/>
        <v>1126.2982499999998</v>
      </c>
      <c r="S625" s="449">
        <f t="shared" ref="S625:S683" si="308">J625-R625</f>
        <v>17931.20175</v>
      </c>
      <c r="T625" s="452">
        <v>100010330028774</v>
      </c>
      <c r="U625" s="490" t="s">
        <v>3400</v>
      </c>
      <c r="V625" s="720">
        <f t="shared" si="299"/>
        <v>17931.20175</v>
      </c>
      <c r="W625" s="454" t="s">
        <v>3931</v>
      </c>
      <c r="X625" s="455"/>
      <c r="Y625" s="428">
        <v>0</v>
      </c>
      <c r="Z625" s="456">
        <v>0</v>
      </c>
      <c r="AA625" s="402">
        <f t="shared" ref="AA625:AA631" si="309">N625+O625+P625</f>
        <v>1126.2982499999998</v>
      </c>
      <c r="AB625" s="402">
        <f t="shared" ref="AB625:AB631" si="310">J625-AA625</f>
        <v>17931.20175</v>
      </c>
      <c r="AC625" s="449"/>
      <c r="AD625" s="428"/>
      <c r="AE625" s="428"/>
      <c r="AF625" s="402">
        <f t="shared" si="293"/>
        <v>0</v>
      </c>
      <c r="AG625" s="449"/>
      <c r="AH625" s="402">
        <f t="shared" si="294"/>
        <v>0</v>
      </c>
      <c r="AI625" s="457">
        <f t="shared" si="302"/>
        <v>0</v>
      </c>
      <c r="AK625" s="990">
        <f t="shared" si="300"/>
        <v>15246</v>
      </c>
    </row>
    <row r="626" spans="1:37" ht="15" customHeight="1" x14ac:dyDescent="0.25">
      <c r="A626" s="443">
        <v>548</v>
      </c>
      <c r="B626" s="444" t="s">
        <v>2470</v>
      </c>
      <c r="C626" s="444" t="s">
        <v>3764</v>
      </c>
      <c r="D626" s="445">
        <v>34170</v>
      </c>
      <c r="E626" s="446">
        <v>41897</v>
      </c>
      <c r="F626" s="443">
        <f t="shared" si="305"/>
        <v>21</v>
      </c>
      <c r="G626" s="429" t="s">
        <v>2471</v>
      </c>
      <c r="H626" s="447" t="s">
        <v>1941</v>
      </c>
      <c r="I626" s="429" t="s">
        <v>2472</v>
      </c>
      <c r="J626" s="448">
        <f t="shared" si="295"/>
        <v>19057.5</v>
      </c>
      <c r="K626" s="449">
        <f t="shared" si="303"/>
        <v>1351.1767499999999</v>
      </c>
      <c r="L626" s="449">
        <f t="shared" ref="L626:L684" si="311">J626</f>
        <v>19057.5</v>
      </c>
      <c r="M626" s="402"/>
      <c r="N626" s="450">
        <f t="shared" si="306"/>
        <v>579.34799999999996</v>
      </c>
      <c r="O626" s="450">
        <f t="shared" si="307"/>
        <v>546.95024999999998</v>
      </c>
      <c r="P626" s="450"/>
      <c r="Q626" s="449"/>
      <c r="R626" s="451">
        <f t="shared" si="304"/>
        <v>1126.2982499999998</v>
      </c>
      <c r="S626" s="449">
        <f t="shared" si="308"/>
        <v>17931.20175</v>
      </c>
      <c r="T626" s="452">
        <v>100010330028774</v>
      </c>
      <c r="U626" s="604" t="s">
        <v>3401</v>
      </c>
      <c r="V626" s="720">
        <f t="shared" si="299"/>
        <v>17931.20175</v>
      </c>
      <c r="W626" s="454">
        <v>40224004909</v>
      </c>
      <c r="X626" s="455"/>
      <c r="Y626" s="428">
        <v>0</v>
      </c>
      <c r="Z626" s="456">
        <v>0</v>
      </c>
      <c r="AA626" s="402">
        <f t="shared" si="309"/>
        <v>1126.2982499999998</v>
      </c>
      <c r="AB626" s="402">
        <f t="shared" si="310"/>
        <v>17931.20175</v>
      </c>
      <c r="AC626" s="449"/>
      <c r="AD626" s="428"/>
      <c r="AE626" s="428"/>
      <c r="AF626" s="402">
        <f t="shared" si="293"/>
        <v>0</v>
      </c>
      <c r="AG626" s="449"/>
      <c r="AH626" s="402">
        <f t="shared" si="294"/>
        <v>0</v>
      </c>
      <c r="AI626" s="457">
        <f t="shared" ref="AI626:AI631" si="312">AH633-M633</f>
        <v>0</v>
      </c>
      <c r="AK626" s="990">
        <f t="shared" si="300"/>
        <v>15246</v>
      </c>
    </row>
    <row r="627" spans="1:37" ht="15" customHeight="1" x14ac:dyDescent="0.25">
      <c r="A627" s="443">
        <v>549</v>
      </c>
      <c r="B627" s="444" t="s">
        <v>2473</v>
      </c>
      <c r="C627" s="444" t="s">
        <v>3764</v>
      </c>
      <c r="D627" s="445">
        <v>34585</v>
      </c>
      <c r="E627" s="446">
        <v>41897</v>
      </c>
      <c r="F627" s="443">
        <f t="shared" si="305"/>
        <v>20</v>
      </c>
      <c r="G627" s="429" t="s">
        <v>2474</v>
      </c>
      <c r="H627" s="447" t="s">
        <v>1941</v>
      </c>
      <c r="I627" s="429" t="s">
        <v>2475</v>
      </c>
      <c r="J627" s="448">
        <f t="shared" si="295"/>
        <v>19057.5</v>
      </c>
      <c r="K627" s="449">
        <f t="shared" si="303"/>
        <v>1351.1767499999999</v>
      </c>
      <c r="L627" s="449">
        <f t="shared" si="311"/>
        <v>19057.5</v>
      </c>
      <c r="M627" s="402"/>
      <c r="N627" s="450">
        <f t="shared" si="306"/>
        <v>579.34799999999996</v>
      </c>
      <c r="O627" s="450">
        <f t="shared" si="307"/>
        <v>546.95024999999998</v>
      </c>
      <c r="P627" s="450"/>
      <c r="Q627" s="449"/>
      <c r="R627" s="451">
        <f t="shared" si="304"/>
        <v>1126.2982499999998</v>
      </c>
      <c r="S627" s="449">
        <f t="shared" si="308"/>
        <v>17931.20175</v>
      </c>
      <c r="T627" s="452">
        <v>100010330028774</v>
      </c>
      <c r="U627" s="604" t="s">
        <v>3402</v>
      </c>
      <c r="V627" s="720">
        <f t="shared" si="299"/>
        <v>17931.20175</v>
      </c>
      <c r="W627" s="454">
        <v>40224405692</v>
      </c>
      <c r="X627" s="455"/>
      <c r="Y627" s="428">
        <v>0</v>
      </c>
      <c r="Z627" s="456">
        <v>0</v>
      </c>
      <c r="AA627" s="402">
        <f t="shared" si="309"/>
        <v>1126.2982499999998</v>
      </c>
      <c r="AB627" s="402">
        <f t="shared" si="310"/>
        <v>17931.20175</v>
      </c>
      <c r="AC627" s="449"/>
      <c r="AD627" s="428"/>
      <c r="AE627" s="428"/>
      <c r="AF627" s="402">
        <f t="shared" si="293"/>
        <v>0</v>
      </c>
      <c r="AG627" s="449"/>
      <c r="AH627" s="402">
        <f t="shared" si="294"/>
        <v>0</v>
      </c>
      <c r="AI627" s="457">
        <f t="shared" si="312"/>
        <v>0</v>
      </c>
      <c r="AK627" s="990">
        <f t="shared" si="300"/>
        <v>15246</v>
      </c>
    </row>
    <row r="628" spans="1:37" ht="15" customHeight="1" x14ac:dyDescent="0.25">
      <c r="A628" s="443">
        <v>550</v>
      </c>
      <c r="B628" s="444" t="s">
        <v>2476</v>
      </c>
      <c r="C628" s="444" t="s">
        <v>3764</v>
      </c>
      <c r="D628" s="445">
        <v>27985</v>
      </c>
      <c r="E628" s="446">
        <v>41897</v>
      </c>
      <c r="F628" s="443">
        <f t="shared" si="305"/>
        <v>38</v>
      </c>
      <c r="G628" s="429" t="s">
        <v>2477</v>
      </c>
      <c r="H628" s="447" t="s">
        <v>1941</v>
      </c>
      <c r="I628" s="429" t="s">
        <v>2478</v>
      </c>
      <c r="J628" s="448">
        <f t="shared" si="295"/>
        <v>19057.5</v>
      </c>
      <c r="K628" s="449">
        <f t="shared" si="303"/>
        <v>1351.1767499999999</v>
      </c>
      <c r="L628" s="449">
        <f t="shared" si="311"/>
        <v>19057.5</v>
      </c>
      <c r="M628" s="402"/>
      <c r="N628" s="450">
        <f t="shared" si="306"/>
        <v>579.34799999999996</v>
      </c>
      <c r="O628" s="450">
        <f t="shared" si="307"/>
        <v>546.95024999999998</v>
      </c>
      <c r="P628" s="450"/>
      <c r="Q628" s="449"/>
      <c r="R628" s="451">
        <f t="shared" si="304"/>
        <v>1126.2982499999998</v>
      </c>
      <c r="S628" s="449">
        <f t="shared" si="308"/>
        <v>17931.20175</v>
      </c>
      <c r="T628" s="452">
        <v>100010330028774</v>
      </c>
      <c r="U628" s="453" t="s">
        <v>3403</v>
      </c>
      <c r="V628" s="720">
        <f t="shared" si="299"/>
        <v>17931.20175</v>
      </c>
      <c r="W628" s="454" t="s">
        <v>3930</v>
      </c>
      <c r="X628" s="455"/>
      <c r="Y628" s="428">
        <v>0</v>
      </c>
      <c r="Z628" s="456">
        <v>0</v>
      </c>
      <c r="AA628" s="402">
        <f t="shared" si="309"/>
        <v>1126.2982499999998</v>
      </c>
      <c r="AB628" s="402">
        <f t="shared" si="310"/>
        <v>17931.20175</v>
      </c>
      <c r="AC628" s="449"/>
      <c r="AD628" s="428"/>
      <c r="AE628" s="428"/>
      <c r="AF628" s="402">
        <f t="shared" si="293"/>
        <v>0</v>
      </c>
      <c r="AG628" s="449"/>
      <c r="AH628" s="402">
        <f t="shared" si="294"/>
        <v>0</v>
      </c>
      <c r="AI628" s="457">
        <f t="shared" si="312"/>
        <v>0</v>
      </c>
      <c r="AK628" s="990">
        <f t="shared" si="300"/>
        <v>15246</v>
      </c>
    </row>
    <row r="629" spans="1:37" ht="15" customHeight="1" x14ac:dyDescent="0.25">
      <c r="A629" s="443">
        <v>551</v>
      </c>
      <c r="B629" s="444" t="s">
        <v>2479</v>
      </c>
      <c r="C629" s="444" t="s">
        <v>3764</v>
      </c>
      <c r="D629" s="445">
        <v>29770</v>
      </c>
      <c r="E629" s="446">
        <v>41897</v>
      </c>
      <c r="F629" s="443">
        <f t="shared" si="305"/>
        <v>33</v>
      </c>
      <c r="G629" s="429" t="s">
        <v>2480</v>
      </c>
      <c r="H629" s="447" t="s">
        <v>1941</v>
      </c>
      <c r="I629" s="429" t="s">
        <v>2478</v>
      </c>
      <c r="J629" s="448">
        <f t="shared" si="295"/>
        <v>19057.5</v>
      </c>
      <c r="K629" s="449">
        <f t="shared" si="303"/>
        <v>1351.1767499999999</v>
      </c>
      <c r="L629" s="449">
        <f t="shared" si="311"/>
        <v>19057.5</v>
      </c>
      <c r="M629" s="402"/>
      <c r="N629" s="450">
        <f t="shared" si="306"/>
        <v>579.34799999999996</v>
      </c>
      <c r="O629" s="450">
        <f t="shared" si="307"/>
        <v>546.95024999999998</v>
      </c>
      <c r="P629" s="450"/>
      <c r="Q629" s="449"/>
      <c r="R629" s="451">
        <f t="shared" si="304"/>
        <v>1126.2982499999998</v>
      </c>
      <c r="S629" s="449">
        <f t="shared" si="308"/>
        <v>17931.20175</v>
      </c>
      <c r="T629" s="452">
        <v>100010330028774</v>
      </c>
      <c r="U629" s="453" t="s">
        <v>3404</v>
      </c>
      <c r="V629" s="720">
        <f t="shared" si="299"/>
        <v>17931.20175</v>
      </c>
      <c r="W629" s="454" t="s">
        <v>4208</v>
      </c>
      <c r="X629" s="455"/>
      <c r="Y629" s="428">
        <v>0</v>
      </c>
      <c r="Z629" s="456">
        <v>0</v>
      </c>
      <c r="AA629" s="402">
        <f t="shared" si="309"/>
        <v>1126.2982499999998</v>
      </c>
      <c r="AB629" s="402">
        <f t="shared" si="310"/>
        <v>17931.20175</v>
      </c>
      <c r="AC629" s="449"/>
      <c r="AD629" s="428"/>
      <c r="AE629" s="428"/>
      <c r="AF629" s="402">
        <f t="shared" si="293"/>
        <v>0</v>
      </c>
      <c r="AG629" s="449"/>
      <c r="AH629" s="402">
        <f t="shared" si="294"/>
        <v>0</v>
      </c>
      <c r="AI629" s="457">
        <f t="shared" si="312"/>
        <v>0</v>
      </c>
      <c r="AK629" s="990">
        <f t="shared" si="300"/>
        <v>15246</v>
      </c>
    </row>
    <row r="630" spans="1:37" ht="15" customHeight="1" x14ac:dyDescent="0.25">
      <c r="A630" s="443">
        <v>552</v>
      </c>
      <c r="B630" s="444" t="s">
        <v>2481</v>
      </c>
      <c r="C630" s="444" t="s">
        <v>3764</v>
      </c>
      <c r="D630" s="445">
        <v>32717</v>
      </c>
      <c r="E630" s="446">
        <v>41897</v>
      </c>
      <c r="F630" s="443">
        <f t="shared" si="305"/>
        <v>25</v>
      </c>
      <c r="G630" s="429" t="s">
        <v>2482</v>
      </c>
      <c r="H630" s="447" t="s">
        <v>1941</v>
      </c>
      <c r="I630" s="429" t="s">
        <v>2478</v>
      </c>
      <c r="J630" s="448">
        <f t="shared" si="295"/>
        <v>19057.5</v>
      </c>
      <c r="K630" s="449">
        <f t="shared" si="303"/>
        <v>1351.1767499999999</v>
      </c>
      <c r="L630" s="449">
        <f t="shared" si="311"/>
        <v>19057.5</v>
      </c>
      <c r="M630" s="402"/>
      <c r="N630" s="450">
        <f t="shared" si="306"/>
        <v>579.34799999999996</v>
      </c>
      <c r="O630" s="450">
        <f t="shared" si="307"/>
        <v>546.95024999999998</v>
      </c>
      <c r="P630" s="450"/>
      <c r="Q630" s="449"/>
      <c r="R630" s="451">
        <f t="shared" si="304"/>
        <v>1126.2982499999998</v>
      </c>
      <c r="S630" s="449">
        <f t="shared" si="308"/>
        <v>17931.20175</v>
      </c>
      <c r="T630" s="452">
        <v>100010330028774</v>
      </c>
      <c r="U630" s="453" t="s">
        <v>3405</v>
      </c>
      <c r="V630" s="720">
        <f t="shared" si="299"/>
        <v>17931.20175</v>
      </c>
      <c r="W630" s="454" t="s">
        <v>3929</v>
      </c>
      <c r="X630" s="455"/>
      <c r="Y630" s="428">
        <v>0</v>
      </c>
      <c r="Z630" s="456">
        <v>0</v>
      </c>
      <c r="AA630" s="402">
        <f t="shared" si="309"/>
        <v>1126.2982499999998</v>
      </c>
      <c r="AB630" s="402">
        <f t="shared" si="310"/>
        <v>17931.20175</v>
      </c>
      <c r="AC630" s="449"/>
      <c r="AD630" s="428"/>
      <c r="AE630" s="428"/>
      <c r="AF630" s="402">
        <f t="shared" si="293"/>
        <v>0</v>
      </c>
      <c r="AG630" s="449"/>
      <c r="AH630" s="402">
        <f t="shared" si="294"/>
        <v>0</v>
      </c>
      <c r="AI630" s="457">
        <f t="shared" si="312"/>
        <v>0</v>
      </c>
      <c r="AK630" s="990">
        <f t="shared" si="300"/>
        <v>15246</v>
      </c>
    </row>
    <row r="631" spans="1:37" ht="15" customHeight="1" x14ac:dyDescent="0.25">
      <c r="A631" s="443">
        <v>553</v>
      </c>
      <c r="B631" s="444" t="s">
        <v>2483</v>
      </c>
      <c r="C631" s="444" t="s">
        <v>3764</v>
      </c>
      <c r="D631" s="445">
        <v>34231</v>
      </c>
      <c r="E631" s="446">
        <v>41897</v>
      </c>
      <c r="F631" s="443">
        <f t="shared" si="305"/>
        <v>20</v>
      </c>
      <c r="G631" s="429" t="s">
        <v>2484</v>
      </c>
      <c r="H631" s="447" t="s">
        <v>1941</v>
      </c>
      <c r="I631" s="429" t="s">
        <v>2478</v>
      </c>
      <c r="J631" s="448">
        <f t="shared" si="295"/>
        <v>19057.5</v>
      </c>
      <c r="K631" s="449">
        <f t="shared" si="303"/>
        <v>1351.1767499999999</v>
      </c>
      <c r="L631" s="449">
        <f t="shared" si="311"/>
        <v>19057.5</v>
      </c>
      <c r="M631" s="402"/>
      <c r="N631" s="450">
        <f t="shared" si="306"/>
        <v>579.34799999999996</v>
      </c>
      <c r="O631" s="450">
        <f t="shared" si="307"/>
        <v>546.95024999999998</v>
      </c>
      <c r="P631" s="450"/>
      <c r="Q631" s="449"/>
      <c r="R631" s="451">
        <f t="shared" si="304"/>
        <v>1126.2982499999998</v>
      </c>
      <c r="S631" s="449">
        <f t="shared" si="308"/>
        <v>17931.20175</v>
      </c>
      <c r="T631" s="452">
        <v>100010330028774</v>
      </c>
      <c r="U631" s="650" t="s">
        <v>3406</v>
      </c>
      <c r="V631" s="720">
        <f t="shared" si="299"/>
        <v>17931.20175</v>
      </c>
      <c r="W631" s="454">
        <v>22500742691</v>
      </c>
      <c r="X631" s="455"/>
      <c r="Y631" s="428">
        <v>0</v>
      </c>
      <c r="Z631" s="456">
        <v>0</v>
      </c>
      <c r="AA631" s="402">
        <f t="shared" si="309"/>
        <v>1126.2982499999998</v>
      </c>
      <c r="AB631" s="402">
        <f t="shared" si="310"/>
        <v>17931.20175</v>
      </c>
      <c r="AC631" s="449"/>
      <c r="AD631" s="428"/>
      <c r="AE631" s="428"/>
      <c r="AF631" s="402">
        <f t="shared" si="293"/>
        <v>0</v>
      </c>
      <c r="AG631" s="449"/>
      <c r="AH631" s="402">
        <f t="shared" si="294"/>
        <v>0</v>
      </c>
      <c r="AI631" s="457">
        <f t="shared" si="312"/>
        <v>0</v>
      </c>
      <c r="AK631" s="990">
        <f t="shared" si="300"/>
        <v>15246</v>
      </c>
    </row>
    <row r="632" spans="1:37" ht="15" customHeight="1" x14ac:dyDescent="0.25">
      <c r="A632" s="443">
        <v>554</v>
      </c>
      <c r="B632" s="444" t="s">
        <v>3714</v>
      </c>
      <c r="C632" s="444" t="s">
        <v>3764</v>
      </c>
      <c r="D632" s="445">
        <v>34198</v>
      </c>
      <c r="E632" s="446">
        <v>41897</v>
      </c>
      <c r="F632" s="443">
        <f t="shared" si="305"/>
        <v>21</v>
      </c>
      <c r="G632" s="429" t="s">
        <v>3715</v>
      </c>
      <c r="H632" s="447" t="s">
        <v>1941</v>
      </c>
      <c r="I632" s="429" t="s">
        <v>2478</v>
      </c>
      <c r="J632" s="448">
        <v>19057.5</v>
      </c>
      <c r="K632" s="449">
        <f>J632/100*7.09</f>
        <v>1351.1767499999999</v>
      </c>
      <c r="L632" s="449">
        <f>J632</f>
        <v>19057.5</v>
      </c>
      <c r="M632" s="402"/>
      <c r="N632" s="450">
        <f t="shared" si="306"/>
        <v>579.34799999999996</v>
      </c>
      <c r="O632" s="450">
        <f t="shared" si="307"/>
        <v>546.95024999999998</v>
      </c>
      <c r="P632" s="450"/>
      <c r="Q632" s="449"/>
      <c r="R632" s="451">
        <f t="shared" si="304"/>
        <v>1126.2982499999998</v>
      </c>
      <c r="S632" s="449">
        <f t="shared" si="308"/>
        <v>17931.20175</v>
      </c>
      <c r="T632" s="452">
        <v>100010330028774</v>
      </c>
      <c r="U632" s="483" t="s">
        <v>4252</v>
      </c>
      <c r="V632" s="720">
        <f t="shared" si="299"/>
        <v>17931.20175</v>
      </c>
      <c r="W632" s="454" t="s">
        <v>4305</v>
      </c>
      <c r="X632" s="455"/>
      <c r="Y632" s="428"/>
      <c r="Z632" s="456"/>
      <c r="AA632" s="402"/>
      <c r="AB632" s="402"/>
      <c r="AC632" s="449"/>
      <c r="AD632" s="428"/>
      <c r="AE632" s="428"/>
      <c r="AF632" s="402"/>
      <c r="AG632" s="449"/>
      <c r="AH632" s="402"/>
      <c r="AI632" s="457"/>
      <c r="AK632" s="990">
        <f t="shared" si="300"/>
        <v>15246</v>
      </c>
    </row>
    <row r="633" spans="1:37" ht="15" customHeight="1" x14ac:dyDescent="0.25">
      <c r="A633" s="443">
        <v>555</v>
      </c>
      <c r="B633" s="444" t="s">
        <v>2485</v>
      </c>
      <c r="C633" s="444" t="s">
        <v>3763</v>
      </c>
      <c r="D633" s="445">
        <v>24767</v>
      </c>
      <c r="E633" s="446">
        <v>41897</v>
      </c>
      <c r="F633" s="443">
        <f t="shared" si="305"/>
        <v>46</v>
      </c>
      <c r="G633" s="429" t="s">
        <v>2486</v>
      </c>
      <c r="H633" s="447" t="s">
        <v>1941</v>
      </c>
      <c r="I633" s="429" t="s">
        <v>2487</v>
      </c>
      <c r="J633" s="448">
        <f t="shared" si="295"/>
        <v>19057.5</v>
      </c>
      <c r="K633" s="449">
        <f t="shared" si="303"/>
        <v>1351.1767499999999</v>
      </c>
      <c r="L633" s="449">
        <f t="shared" si="311"/>
        <v>19057.5</v>
      </c>
      <c r="M633" s="402"/>
      <c r="N633" s="450">
        <f t="shared" si="306"/>
        <v>579.34799999999996</v>
      </c>
      <c r="O633" s="450">
        <f t="shared" si="307"/>
        <v>546.95024999999998</v>
      </c>
      <c r="P633" s="450"/>
      <c r="Q633" s="449"/>
      <c r="R633" s="451">
        <f t="shared" si="304"/>
        <v>1126.2982499999998</v>
      </c>
      <c r="S633" s="449">
        <f t="shared" si="308"/>
        <v>17931.20175</v>
      </c>
      <c r="T633" s="452">
        <v>100010330028774</v>
      </c>
      <c r="U633" s="490" t="s">
        <v>3407</v>
      </c>
      <c r="V633" s="720">
        <f t="shared" si="299"/>
        <v>17931.20175</v>
      </c>
      <c r="W633" s="454" t="s">
        <v>3928</v>
      </c>
      <c r="X633" s="455"/>
      <c r="Y633" s="428">
        <v>0</v>
      </c>
      <c r="Z633" s="456">
        <v>0</v>
      </c>
      <c r="AA633" s="402">
        <f t="shared" ref="AA633:AA678" si="313">N633+O633+P633</f>
        <v>1126.2982499999998</v>
      </c>
      <c r="AB633" s="402">
        <f t="shared" ref="AB633:AB678" si="314">J633-AA633</f>
        <v>17931.20175</v>
      </c>
      <c r="AC633" s="449"/>
      <c r="AD633" s="428"/>
      <c r="AE633" s="428"/>
      <c r="AF633" s="402">
        <f t="shared" ref="AF633:AF651" si="315">AD633*15%</f>
        <v>0</v>
      </c>
      <c r="AG633" s="449"/>
      <c r="AH633" s="402">
        <f t="shared" ref="AH633:AH651" si="316">AF633+AG633</f>
        <v>0</v>
      </c>
      <c r="AI633" s="457">
        <f t="shared" ref="AI633:AI645" si="317">AH639-M639</f>
        <v>0</v>
      </c>
      <c r="AK633" s="990">
        <f t="shared" si="300"/>
        <v>15246</v>
      </c>
    </row>
    <row r="634" spans="1:37" ht="15" customHeight="1" x14ac:dyDescent="0.25">
      <c r="A634" s="443">
        <v>556</v>
      </c>
      <c r="B634" s="444" t="s">
        <v>2488</v>
      </c>
      <c r="C634" s="444" t="s">
        <v>3763</v>
      </c>
      <c r="D634" s="445">
        <v>29963</v>
      </c>
      <c r="E634" s="446">
        <v>41897</v>
      </c>
      <c r="F634" s="443">
        <f t="shared" si="305"/>
        <v>32</v>
      </c>
      <c r="G634" s="429" t="s">
        <v>2489</v>
      </c>
      <c r="H634" s="447" t="s">
        <v>1941</v>
      </c>
      <c r="I634" s="429" t="s">
        <v>2487</v>
      </c>
      <c r="J634" s="448">
        <f t="shared" si="295"/>
        <v>19057.5</v>
      </c>
      <c r="K634" s="449">
        <f t="shared" si="303"/>
        <v>1351.1767499999999</v>
      </c>
      <c r="L634" s="449">
        <f t="shared" si="311"/>
        <v>19057.5</v>
      </c>
      <c r="M634" s="402"/>
      <c r="N634" s="450">
        <f t="shared" si="306"/>
        <v>579.34799999999996</v>
      </c>
      <c r="O634" s="450">
        <f t="shared" si="307"/>
        <v>546.95024999999998</v>
      </c>
      <c r="P634" s="450"/>
      <c r="Q634" s="449"/>
      <c r="R634" s="451">
        <f t="shared" si="304"/>
        <v>1126.2982499999998</v>
      </c>
      <c r="S634" s="449">
        <f t="shared" si="308"/>
        <v>17931.20175</v>
      </c>
      <c r="T634" s="452">
        <v>100010330028774</v>
      </c>
      <c r="U634" s="490" t="s">
        <v>3408</v>
      </c>
      <c r="V634" s="720">
        <f t="shared" si="299"/>
        <v>17931.20175</v>
      </c>
      <c r="W634" s="454" t="s">
        <v>3927</v>
      </c>
      <c r="X634" s="455"/>
      <c r="Y634" s="428">
        <v>0</v>
      </c>
      <c r="Z634" s="456">
        <v>0</v>
      </c>
      <c r="AA634" s="402">
        <f t="shared" si="313"/>
        <v>1126.2982499999998</v>
      </c>
      <c r="AB634" s="402">
        <f t="shared" si="314"/>
        <v>17931.20175</v>
      </c>
      <c r="AC634" s="449"/>
      <c r="AD634" s="428"/>
      <c r="AE634" s="428"/>
      <c r="AF634" s="402">
        <f t="shared" si="315"/>
        <v>0</v>
      </c>
      <c r="AG634" s="449"/>
      <c r="AH634" s="402">
        <f t="shared" si="316"/>
        <v>0</v>
      </c>
      <c r="AI634" s="457">
        <f t="shared" si="317"/>
        <v>0</v>
      </c>
      <c r="AK634" s="990">
        <f t="shared" si="300"/>
        <v>15246</v>
      </c>
    </row>
    <row r="635" spans="1:37" ht="15" customHeight="1" x14ac:dyDescent="0.25">
      <c r="A635" s="443">
        <v>557</v>
      </c>
      <c r="B635" s="444" t="s">
        <v>2490</v>
      </c>
      <c r="C635" s="444" t="s">
        <v>3763</v>
      </c>
      <c r="D635" s="445">
        <v>26288</v>
      </c>
      <c r="E635" s="446">
        <v>41897</v>
      </c>
      <c r="F635" s="443">
        <f t="shared" si="305"/>
        <v>42</v>
      </c>
      <c r="G635" s="429" t="s">
        <v>2491</v>
      </c>
      <c r="H635" s="447" t="s">
        <v>1941</v>
      </c>
      <c r="I635" s="429" t="s">
        <v>2487</v>
      </c>
      <c r="J635" s="448">
        <f t="shared" si="295"/>
        <v>19057.5</v>
      </c>
      <c r="K635" s="449">
        <f t="shared" si="303"/>
        <v>1351.1767499999999</v>
      </c>
      <c r="L635" s="449">
        <f t="shared" si="311"/>
        <v>19057.5</v>
      </c>
      <c r="M635" s="402"/>
      <c r="N635" s="450">
        <f t="shared" si="306"/>
        <v>579.34799999999996</v>
      </c>
      <c r="O635" s="450">
        <f t="shared" si="307"/>
        <v>546.95024999999998</v>
      </c>
      <c r="P635" s="450"/>
      <c r="Q635" s="449"/>
      <c r="R635" s="451">
        <f t="shared" si="304"/>
        <v>1126.2982499999998</v>
      </c>
      <c r="S635" s="449">
        <f t="shared" si="308"/>
        <v>17931.20175</v>
      </c>
      <c r="T635" s="452">
        <v>100010330028774</v>
      </c>
      <c r="U635" s="490" t="s">
        <v>3409</v>
      </c>
      <c r="V635" s="720">
        <f t="shared" si="299"/>
        <v>17931.20175</v>
      </c>
      <c r="W635" s="454" t="s">
        <v>3926</v>
      </c>
      <c r="X635" s="455"/>
      <c r="Y635" s="428">
        <v>0</v>
      </c>
      <c r="Z635" s="456">
        <v>0</v>
      </c>
      <c r="AA635" s="402">
        <f t="shared" si="313"/>
        <v>1126.2982499999998</v>
      </c>
      <c r="AB635" s="402">
        <f t="shared" si="314"/>
        <v>17931.20175</v>
      </c>
      <c r="AC635" s="449"/>
      <c r="AD635" s="428"/>
      <c r="AE635" s="428"/>
      <c r="AF635" s="402">
        <f t="shared" si="315"/>
        <v>0</v>
      </c>
      <c r="AG635" s="449"/>
      <c r="AH635" s="402">
        <f t="shared" si="316"/>
        <v>0</v>
      </c>
      <c r="AI635" s="457">
        <f t="shared" si="317"/>
        <v>0</v>
      </c>
      <c r="AK635" s="990">
        <f t="shared" si="300"/>
        <v>15246</v>
      </c>
    </row>
    <row r="636" spans="1:37" ht="15" customHeight="1" x14ac:dyDescent="0.25">
      <c r="A636" s="443">
        <v>558</v>
      </c>
      <c r="B636" s="444" t="s">
        <v>2492</v>
      </c>
      <c r="C636" s="444" t="s">
        <v>3763</v>
      </c>
      <c r="D636" s="445">
        <v>29812</v>
      </c>
      <c r="E636" s="446">
        <v>41897</v>
      </c>
      <c r="F636" s="443">
        <f t="shared" si="305"/>
        <v>33</v>
      </c>
      <c r="G636" s="429" t="s">
        <v>2493</v>
      </c>
      <c r="H636" s="447" t="s">
        <v>1941</v>
      </c>
      <c r="I636" s="429" t="s">
        <v>2487</v>
      </c>
      <c r="J636" s="448">
        <f t="shared" si="295"/>
        <v>19057.5</v>
      </c>
      <c r="K636" s="449">
        <f t="shared" si="303"/>
        <v>1351.1767499999999</v>
      </c>
      <c r="L636" s="449">
        <f t="shared" si="311"/>
        <v>19057.5</v>
      </c>
      <c r="M636" s="402"/>
      <c r="N636" s="450">
        <f t="shared" si="306"/>
        <v>579.34799999999996</v>
      </c>
      <c r="O636" s="450">
        <f t="shared" si="307"/>
        <v>546.95024999999998</v>
      </c>
      <c r="P636" s="450"/>
      <c r="Q636" s="449"/>
      <c r="R636" s="451">
        <f t="shared" ref="R636:R641" si="318">M636+N636+O636+P636</f>
        <v>1126.2982499999998</v>
      </c>
      <c r="S636" s="449">
        <f t="shared" si="308"/>
        <v>17931.20175</v>
      </c>
      <c r="T636" s="452">
        <v>100010330028774</v>
      </c>
      <c r="U636" s="490" t="s">
        <v>3410</v>
      </c>
      <c r="V636" s="720">
        <f t="shared" si="299"/>
        <v>17931.20175</v>
      </c>
      <c r="W636" s="454" t="s">
        <v>3925</v>
      </c>
      <c r="X636" s="455"/>
      <c r="Y636" s="428">
        <v>0</v>
      </c>
      <c r="Z636" s="456">
        <v>0</v>
      </c>
      <c r="AA636" s="402">
        <f t="shared" si="313"/>
        <v>1126.2982499999998</v>
      </c>
      <c r="AB636" s="402">
        <f t="shared" si="314"/>
        <v>17931.20175</v>
      </c>
      <c r="AC636" s="449"/>
      <c r="AD636" s="428"/>
      <c r="AE636" s="428"/>
      <c r="AF636" s="402">
        <f t="shared" si="315"/>
        <v>0</v>
      </c>
      <c r="AG636" s="449"/>
      <c r="AH636" s="402">
        <f t="shared" si="316"/>
        <v>0</v>
      </c>
      <c r="AI636" s="457">
        <f t="shared" si="317"/>
        <v>0</v>
      </c>
      <c r="AK636" s="990">
        <f t="shared" si="300"/>
        <v>15246</v>
      </c>
    </row>
    <row r="637" spans="1:37" ht="15" customHeight="1" x14ac:dyDescent="0.25">
      <c r="A637" s="443">
        <v>559</v>
      </c>
      <c r="B637" s="444" t="s">
        <v>2494</v>
      </c>
      <c r="C637" s="444" t="s">
        <v>3763</v>
      </c>
      <c r="D637" s="445">
        <v>27866</v>
      </c>
      <c r="E637" s="446">
        <v>41897</v>
      </c>
      <c r="F637" s="443">
        <f t="shared" si="305"/>
        <v>38</v>
      </c>
      <c r="G637" s="429" t="s">
        <v>2495</v>
      </c>
      <c r="H637" s="447" t="s">
        <v>1941</v>
      </c>
      <c r="I637" s="429" t="s">
        <v>2496</v>
      </c>
      <c r="J637" s="448">
        <f t="shared" si="295"/>
        <v>19057.5</v>
      </c>
      <c r="K637" s="449">
        <f t="shared" si="303"/>
        <v>1351.1767499999999</v>
      </c>
      <c r="L637" s="449">
        <f t="shared" si="311"/>
        <v>19057.5</v>
      </c>
      <c r="M637" s="402"/>
      <c r="N637" s="450">
        <f t="shared" si="306"/>
        <v>579.34799999999996</v>
      </c>
      <c r="O637" s="450">
        <f t="shared" si="307"/>
        <v>546.95024999999998</v>
      </c>
      <c r="P637" s="450"/>
      <c r="Q637" s="449"/>
      <c r="R637" s="451">
        <f t="shared" si="318"/>
        <v>1126.2982499999998</v>
      </c>
      <c r="S637" s="449">
        <f t="shared" si="308"/>
        <v>17931.20175</v>
      </c>
      <c r="T637" s="452">
        <v>100010330028774</v>
      </c>
      <c r="U637" s="490" t="s">
        <v>3411</v>
      </c>
      <c r="V637" s="720">
        <f t="shared" si="299"/>
        <v>17931.20175</v>
      </c>
      <c r="W637" s="454" t="s">
        <v>4198</v>
      </c>
      <c r="X637" s="455"/>
      <c r="Y637" s="428">
        <v>0</v>
      </c>
      <c r="Z637" s="456">
        <v>0</v>
      </c>
      <c r="AA637" s="402">
        <f t="shared" si="313"/>
        <v>1126.2982499999998</v>
      </c>
      <c r="AB637" s="402">
        <f t="shared" si="314"/>
        <v>17931.20175</v>
      </c>
      <c r="AC637" s="449"/>
      <c r="AD637" s="428"/>
      <c r="AE637" s="428"/>
      <c r="AF637" s="402">
        <f t="shared" si="315"/>
        <v>0</v>
      </c>
      <c r="AG637" s="449"/>
      <c r="AH637" s="402">
        <f t="shared" si="316"/>
        <v>0</v>
      </c>
      <c r="AI637" s="457" t="e">
        <f>#REF!-#REF!</f>
        <v>#REF!</v>
      </c>
      <c r="AK637" s="990">
        <f t="shared" si="300"/>
        <v>15246</v>
      </c>
    </row>
    <row r="638" spans="1:37" ht="15" customHeight="1" x14ac:dyDescent="0.25">
      <c r="A638" s="443">
        <v>560</v>
      </c>
      <c r="B638" s="444" t="s">
        <v>2497</v>
      </c>
      <c r="C638" s="444" t="s">
        <v>3763</v>
      </c>
      <c r="D638" s="445">
        <v>24885</v>
      </c>
      <c r="E638" s="446">
        <v>41897</v>
      </c>
      <c r="F638" s="443">
        <f t="shared" si="305"/>
        <v>46</v>
      </c>
      <c r="G638" s="429" t="s">
        <v>2498</v>
      </c>
      <c r="H638" s="447" t="s">
        <v>1941</v>
      </c>
      <c r="I638" s="429" t="s">
        <v>2499</v>
      </c>
      <c r="J638" s="448">
        <f t="shared" ref="J638:J671" si="319">17325*1.1</f>
        <v>19057.5</v>
      </c>
      <c r="K638" s="449">
        <f t="shared" si="303"/>
        <v>1351.1767499999999</v>
      </c>
      <c r="L638" s="449">
        <f t="shared" si="311"/>
        <v>19057.5</v>
      </c>
      <c r="M638" s="402"/>
      <c r="N638" s="450">
        <f t="shared" si="306"/>
        <v>579.34799999999996</v>
      </c>
      <c r="O638" s="450">
        <f t="shared" si="307"/>
        <v>546.95024999999998</v>
      </c>
      <c r="P638" s="450"/>
      <c r="Q638" s="449"/>
      <c r="R638" s="451">
        <f t="shared" si="318"/>
        <v>1126.2982499999998</v>
      </c>
      <c r="S638" s="449">
        <f t="shared" si="308"/>
        <v>17931.20175</v>
      </c>
      <c r="T638" s="452">
        <v>100010330028774</v>
      </c>
      <c r="U638" s="490" t="s">
        <v>3412</v>
      </c>
      <c r="V638" s="720">
        <f t="shared" si="299"/>
        <v>17931.20175</v>
      </c>
      <c r="W638" s="454" t="s">
        <v>3924</v>
      </c>
      <c r="X638" s="455"/>
      <c r="Y638" s="428">
        <v>0</v>
      </c>
      <c r="Z638" s="456">
        <v>0</v>
      </c>
      <c r="AA638" s="402">
        <f t="shared" si="313"/>
        <v>1126.2982499999998</v>
      </c>
      <c r="AB638" s="402">
        <f t="shared" si="314"/>
        <v>17931.20175</v>
      </c>
      <c r="AC638" s="449"/>
      <c r="AD638" s="428"/>
      <c r="AE638" s="428"/>
      <c r="AF638" s="402">
        <f t="shared" si="315"/>
        <v>0</v>
      </c>
      <c r="AG638" s="449"/>
      <c r="AH638" s="402">
        <f t="shared" si="316"/>
        <v>0</v>
      </c>
      <c r="AI638" s="457">
        <f>AH643-M643</f>
        <v>0</v>
      </c>
      <c r="AK638" s="990">
        <f t="shared" si="300"/>
        <v>15246</v>
      </c>
    </row>
    <row r="639" spans="1:37" ht="15" customHeight="1" x14ac:dyDescent="0.25">
      <c r="A639" s="443">
        <v>561</v>
      </c>
      <c r="B639" s="444" t="s">
        <v>2500</v>
      </c>
      <c r="C639" s="444" t="s">
        <v>3763</v>
      </c>
      <c r="D639" s="445">
        <v>23959</v>
      </c>
      <c r="E639" s="446">
        <v>41897</v>
      </c>
      <c r="F639" s="443">
        <f t="shared" si="305"/>
        <v>49</v>
      </c>
      <c r="G639" s="429" t="s">
        <v>2501</v>
      </c>
      <c r="H639" s="447" t="s">
        <v>1941</v>
      </c>
      <c r="I639" s="429" t="s">
        <v>2499</v>
      </c>
      <c r="J639" s="448">
        <f t="shared" si="319"/>
        <v>19057.5</v>
      </c>
      <c r="K639" s="449">
        <f t="shared" si="303"/>
        <v>1351.1767499999999</v>
      </c>
      <c r="L639" s="449">
        <f t="shared" si="311"/>
        <v>19057.5</v>
      </c>
      <c r="M639" s="402"/>
      <c r="N639" s="450">
        <f t="shared" si="306"/>
        <v>579.34799999999996</v>
      </c>
      <c r="O639" s="450">
        <f t="shared" si="307"/>
        <v>546.95024999999998</v>
      </c>
      <c r="P639" s="450"/>
      <c r="Q639" s="449"/>
      <c r="R639" s="451">
        <f t="shared" si="318"/>
        <v>1126.2982499999998</v>
      </c>
      <c r="S639" s="449">
        <f t="shared" si="308"/>
        <v>17931.20175</v>
      </c>
      <c r="T639" s="452">
        <v>100010330028774</v>
      </c>
      <c r="U639" s="652" t="s">
        <v>3413</v>
      </c>
      <c r="V639" s="720">
        <f t="shared" si="299"/>
        <v>17931.20175</v>
      </c>
      <c r="W639" s="454" t="s">
        <v>4134</v>
      </c>
      <c r="X639" s="455"/>
      <c r="Y639" s="428">
        <v>0</v>
      </c>
      <c r="Z639" s="456">
        <v>0</v>
      </c>
      <c r="AA639" s="402">
        <f t="shared" si="313"/>
        <v>1126.2982499999998</v>
      </c>
      <c r="AB639" s="402">
        <f t="shared" si="314"/>
        <v>17931.20175</v>
      </c>
      <c r="AC639" s="449"/>
      <c r="AD639" s="428"/>
      <c r="AE639" s="428"/>
      <c r="AF639" s="402">
        <f t="shared" si="315"/>
        <v>0</v>
      </c>
      <c r="AG639" s="449"/>
      <c r="AH639" s="402">
        <f t="shared" si="316"/>
        <v>0</v>
      </c>
      <c r="AI639" s="457">
        <f>AH644-M644</f>
        <v>0</v>
      </c>
      <c r="AK639" s="990">
        <f t="shared" si="300"/>
        <v>15246</v>
      </c>
    </row>
    <row r="640" spans="1:37" ht="15" customHeight="1" x14ac:dyDescent="0.25">
      <c r="A640" s="443">
        <v>562</v>
      </c>
      <c r="B640" s="444" t="s">
        <v>2502</v>
      </c>
      <c r="C640" s="444" t="s">
        <v>3764</v>
      </c>
      <c r="D640" s="445">
        <v>33982</v>
      </c>
      <c r="E640" s="446">
        <v>41897</v>
      </c>
      <c r="F640" s="443">
        <f t="shared" si="305"/>
        <v>21</v>
      </c>
      <c r="G640" s="429" t="s">
        <v>2503</v>
      </c>
      <c r="H640" s="447" t="s">
        <v>1941</v>
      </c>
      <c r="I640" s="429" t="s">
        <v>2504</v>
      </c>
      <c r="J640" s="448">
        <f t="shared" si="319"/>
        <v>19057.5</v>
      </c>
      <c r="K640" s="449">
        <f t="shared" si="303"/>
        <v>1351.1767499999999</v>
      </c>
      <c r="L640" s="449">
        <f t="shared" si="311"/>
        <v>19057.5</v>
      </c>
      <c r="M640" s="402"/>
      <c r="N640" s="450">
        <f t="shared" si="306"/>
        <v>579.34799999999996</v>
      </c>
      <c r="O640" s="450">
        <f t="shared" si="307"/>
        <v>546.95024999999998</v>
      </c>
      <c r="P640" s="450"/>
      <c r="Q640" s="449"/>
      <c r="R640" s="451">
        <f t="shared" si="318"/>
        <v>1126.2982499999998</v>
      </c>
      <c r="S640" s="449">
        <f t="shared" si="308"/>
        <v>17931.20175</v>
      </c>
      <c r="T640" s="452">
        <v>100010330028774</v>
      </c>
      <c r="U640" s="490" t="s">
        <v>3414</v>
      </c>
      <c r="V640" s="720">
        <f t="shared" si="299"/>
        <v>17931.20175</v>
      </c>
      <c r="W640" s="454">
        <v>40223147352</v>
      </c>
      <c r="X640" s="455"/>
      <c r="Y640" s="428">
        <v>0</v>
      </c>
      <c r="Z640" s="456">
        <v>0</v>
      </c>
      <c r="AA640" s="402">
        <f t="shared" si="313"/>
        <v>1126.2982499999998</v>
      </c>
      <c r="AB640" s="402">
        <f t="shared" si="314"/>
        <v>17931.20175</v>
      </c>
      <c r="AC640" s="449"/>
      <c r="AD640" s="428"/>
      <c r="AE640" s="428"/>
      <c r="AF640" s="402">
        <f t="shared" si="315"/>
        <v>0</v>
      </c>
      <c r="AG640" s="449"/>
      <c r="AH640" s="402">
        <f t="shared" si="316"/>
        <v>0</v>
      </c>
      <c r="AI640" s="457">
        <f>AH645-M645</f>
        <v>0</v>
      </c>
      <c r="AK640" s="990">
        <f t="shared" si="300"/>
        <v>15246</v>
      </c>
    </row>
    <row r="641" spans="1:41" ht="15" customHeight="1" x14ac:dyDescent="0.25">
      <c r="A641" s="443">
        <v>563</v>
      </c>
      <c r="B641" s="444" t="s">
        <v>2505</v>
      </c>
      <c r="C641" s="444" t="s">
        <v>3764</v>
      </c>
      <c r="D641" s="445">
        <v>29559</v>
      </c>
      <c r="E641" s="446">
        <v>41897</v>
      </c>
      <c r="F641" s="443">
        <f t="shared" si="305"/>
        <v>33</v>
      </c>
      <c r="G641" s="429" t="s">
        <v>2506</v>
      </c>
      <c r="H641" s="447" t="s">
        <v>1941</v>
      </c>
      <c r="I641" s="429" t="s">
        <v>2504</v>
      </c>
      <c r="J641" s="448">
        <f t="shared" si="319"/>
        <v>19057.5</v>
      </c>
      <c r="K641" s="449">
        <f t="shared" si="303"/>
        <v>1351.1767499999999</v>
      </c>
      <c r="L641" s="449">
        <f t="shared" si="311"/>
        <v>19057.5</v>
      </c>
      <c r="M641" s="402"/>
      <c r="N641" s="450">
        <f t="shared" si="306"/>
        <v>579.34799999999996</v>
      </c>
      <c r="O641" s="450">
        <f t="shared" si="307"/>
        <v>546.95024999999998</v>
      </c>
      <c r="P641" s="450"/>
      <c r="Q641" s="449"/>
      <c r="R641" s="451">
        <f t="shared" si="318"/>
        <v>1126.2982499999998</v>
      </c>
      <c r="S641" s="449">
        <f t="shared" si="308"/>
        <v>17931.20175</v>
      </c>
      <c r="T641" s="452">
        <v>100010330028774</v>
      </c>
      <c r="U641" s="490" t="s">
        <v>3415</v>
      </c>
      <c r="V641" s="720">
        <f t="shared" si="299"/>
        <v>17931.20175</v>
      </c>
      <c r="W641" s="454" t="s">
        <v>3923</v>
      </c>
      <c r="X641" s="455"/>
      <c r="Y641" s="428">
        <v>0</v>
      </c>
      <c r="Z641" s="456">
        <v>0</v>
      </c>
      <c r="AA641" s="402">
        <f t="shared" si="313"/>
        <v>1126.2982499999998</v>
      </c>
      <c r="AB641" s="402">
        <f t="shared" si="314"/>
        <v>17931.20175</v>
      </c>
      <c r="AC641" s="449"/>
      <c r="AD641" s="428"/>
      <c r="AE641" s="428"/>
      <c r="AF641" s="402">
        <f t="shared" si="315"/>
        <v>0</v>
      </c>
      <c r="AG641" s="449"/>
      <c r="AH641" s="402">
        <f t="shared" si="316"/>
        <v>0</v>
      </c>
      <c r="AI641" s="457">
        <f>AH646-M646</f>
        <v>0</v>
      </c>
      <c r="AK641" s="990">
        <f t="shared" si="300"/>
        <v>15246</v>
      </c>
    </row>
    <row r="642" spans="1:41" ht="15" customHeight="1" x14ac:dyDescent="0.25">
      <c r="A642" s="443">
        <v>564</v>
      </c>
      <c r="B642" s="444" t="s">
        <v>2507</v>
      </c>
      <c r="C642" s="444" t="s">
        <v>3764</v>
      </c>
      <c r="D642" s="445">
        <v>33758</v>
      </c>
      <c r="E642" s="446">
        <v>41897</v>
      </c>
      <c r="F642" s="443">
        <f t="shared" si="305"/>
        <v>22</v>
      </c>
      <c r="G642" s="429" t="s">
        <v>2508</v>
      </c>
      <c r="H642" s="447" t="s">
        <v>1941</v>
      </c>
      <c r="I642" s="429" t="s">
        <v>2504</v>
      </c>
      <c r="J642" s="448">
        <f t="shared" si="319"/>
        <v>19057.5</v>
      </c>
      <c r="K642" s="449">
        <f t="shared" si="303"/>
        <v>1351.1767499999999</v>
      </c>
      <c r="L642" s="449">
        <f t="shared" si="311"/>
        <v>19057.5</v>
      </c>
      <c r="M642" s="402"/>
      <c r="N642" s="450">
        <f t="shared" si="306"/>
        <v>579.34799999999996</v>
      </c>
      <c r="O642" s="450">
        <f t="shared" si="307"/>
        <v>546.95024999999998</v>
      </c>
      <c r="P642" s="450"/>
      <c r="Q642" s="449"/>
      <c r="R642" s="451">
        <f>M642+N642+O642+P642+Q642</f>
        <v>1126.2982499999998</v>
      </c>
      <c r="S642" s="449">
        <f t="shared" si="308"/>
        <v>17931.20175</v>
      </c>
      <c r="T642" s="452">
        <v>100010330028774</v>
      </c>
      <c r="U642" s="490" t="s">
        <v>3416</v>
      </c>
      <c r="V642" s="720">
        <f t="shared" si="299"/>
        <v>17931.20175</v>
      </c>
      <c r="W642" s="454">
        <v>40221236058</v>
      </c>
      <c r="X642" s="455"/>
      <c r="Y642" s="428">
        <v>0</v>
      </c>
      <c r="Z642" s="456">
        <v>0</v>
      </c>
      <c r="AA642" s="402">
        <f t="shared" si="313"/>
        <v>1126.2982499999998</v>
      </c>
      <c r="AB642" s="402">
        <f t="shared" si="314"/>
        <v>17931.20175</v>
      </c>
      <c r="AC642" s="449"/>
      <c r="AD642" s="428"/>
      <c r="AE642" s="428"/>
      <c r="AF642" s="402">
        <f t="shared" si="315"/>
        <v>0</v>
      </c>
      <c r="AG642" s="449"/>
      <c r="AH642" s="402">
        <f t="shared" si="316"/>
        <v>0</v>
      </c>
      <c r="AI642" s="457">
        <f>AH647-M647</f>
        <v>0</v>
      </c>
      <c r="AK642" s="990">
        <f t="shared" si="300"/>
        <v>15246</v>
      </c>
    </row>
    <row r="643" spans="1:41" ht="15" customHeight="1" x14ac:dyDescent="0.25">
      <c r="A643" s="443">
        <v>565</v>
      </c>
      <c r="B643" s="444" t="s">
        <v>2509</v>
      </c>
      <c r="C643" s="444" t="s">
        <v>3764</v>
      </c>
      <c r="D643" s="445">
        <v>34025</v>
      </c>
      <c r="E643" s="446">
        <v>41897</v>
      </c>
      <c r="F643" s="443">
        <f t="shared" si="305"/>
        <v>21</v>
      </c>
      <c r="G643" s="429" t="s">
        <v>2510</v>
      </c>
      <c r="H643" s="447" t="s">
        <v>1941</v>
      </c>
      <c r="I643" s="429" t="s">
        <v>2472</v>
      </c>
      <c r="J643" s="448">
        <f t="shared" si="319"/>
        <v>19057.5</v>
      </c>
      <c r="K643" s="449">
        <f t="shared" si="303"/>
        <v>1351.1767499999999</v>
      </c>
      <c r="L643" s="449">
        <f t="shared" si="311"/>
        <v>19057.5</v>
      </c>
      <c r="M643" s="402"/>
      <c r="N643" s="450">
        <f t="shared" si="306"/>
        <v>579.34799999999996</v>
      </c>
      <c r="O643" s="450">
        <f t="shared" si="307"/>
        <v>546.95024999999998</v>
      </c>
      <c r="P643" s="450"/>
      <c r="Q643" s="449"/>
      <c r="R643" s="451">
        <f t="shared" ref="R643:R657" si="320">M643+N643+O643+P643</f>
        <v>1126.2982499999998</v>
      </c>
      <c r="S643" s="449">
        <f t="shared" si="308"/>
        <v>17931.20175</v>
      </c>
      <c r="T643" s="452">
        <v>100010330028774</v>
      </c>
      <c r="U643" s="490" t="s">
        <v>3417</v>
      </c>
      <c r="V643" s="720">
        <f t="shared" si="299"/>
        <v>17931.20175</v>
      </c>
      <c r="W643" s="454" t="s">
        <v>3922</v>
      </c>
      <c r="X643" s="455"/>
      <c r="Y643" s="428">
        <v>0</v>
      </c>
      <c r="Z643" s="456">
        <v>0</v>
      </c>
      <c r="AA643" s="402">
        <f t="shared" si="313"/>
        <v>1126.2982499999998</v>
      </c>
      <c r="AB643" s="402">
        <f t="shared" si="314"/>
        <v>17931.20175</v>
      </c>
      <c r="AC643" s="449"/>
      <c r="AD643" s="428"/>
      <c r="AE643" s="428"/>
      <c r="AF643" s="402">
        <f t="shared" si="315"/>
        <v>0</v>
      </c>
      <c r="AG643" s="449"/>
      <c r="AH643" s="402">
        <f t="shared" si="316"/>
        <v>0</v>
      </c>
      <c r="AI643" s="457">
        <f t="shared" si="317"/>
        <v>0</v>
      </c>
      <c r="AK643" s="990">
        <f t="shared" si="300"/>
        <v>15246</v>
      </c>
    </row>
    <row r="644" spans="1:41" ht="15" customHeight="1" x14ac:dyDescent="0.25">
      <c r="A644" s="443">
        <v>566</v>
      </c>
      <c r="B644" s="444" t="s">
        <v>2511</v>
      </c>
      <c r="C644" s="444" t="s">
        <v>3764</v>
      </c>
      <c r="D644" s="445">
        <v>31409</v>
      </c>
      <c r="E644" s="446">
        <v>41897</v>
      </c>
      <c r="F644" s="443">
        <f t="shared" si="305"/>
        <v>28</v>
      </c>
      <c r="G644" s="429" t="s">
        <v>2512</v>
      </c>
      <c r="H644" s="447" t="s">
        <v>1941</v>
      </c>
      <c r="I644" s="429" t="s">
        <v>2472</v>
      </c>
      <c r="J644" s="448">
        <f t="shared" si="319"/>
        <v>19057.5</v>
      </c>
      <c r="K644" s="449">
        <f t="shared" si="303"/>
        <v>1351.1767499999999</v>
      </c>
      <c r="L644" s="449">
        <f t="shared" si="311"/>
        <v>19057.5</v>
      </c>
      <c r="M644" s="402"/>
      <c r="N644" s="450">
        <f t="shared" si="306"/>
        <v>579.34799999999996</v>
      </c>
      <c r="O644" s="450">
        <f t="shared" si="307"/>
        <v>546.95024999999998</v>
      </c>
      <c r="P644" s="450"/>
      <c r="Q644" s="449"/>
      <c r="R644" s="451">
        <f t="shared" si="320"/>
        <v>1126.2982499999998</v>
      </c>
      <c r="S644" s="449">
        <f t="shared" si="308"/>
        <v>17931.20175</v>
      </c>
      <c r="T644" s="452">
        <v>100010330028774</v>
      </c>
      <c r="U644" s="490" t="s">
        <v>3418</v>
      </c>
      <c r="V644" s="720">
        <f t="shared" si="299"/>
        <v>17931.20175</v>
      </c>
      <c r="W644" s="454">
        <v>22500237635</v>
      </c>
      <c r="X644" s="455"/>
      <c r="Y644" s="428">
        <v>0</v>
      </c>
      <c r="Z644" s="456">
        <v>0</v>
      </c>
      <c r="AA644" s="402">
        <f t="shared" si="313"/>
        <v>1126.2982499999998</v>
      </c>
      <c r="AB644" s="402">
        <f t="shared" si="314"/>
        <v>17931.20175</v>
      </c>
      <c r="AC644" s="449"/>
      <c r="AD644" s="428"/>
      <c r="AE644" s="428"/>
      <c r="AF644" s="402">
        <f t="shared" si="315"/>
        <v>0</v>
      </c>
      <c r="AG644" s="449"/>
      <c r="AH644" s="402">
        <f t="shared" si="316"/>
        <v>0</v>
      </c>
      <c r="AI644" s="457">
        <f t="shared" si="317"/>
        <v>0</v>
      </c>
      <c r="AK644" s="990">
        <f t="shared" si="300"/>
        <v>15246</v>
      </c>
    </row>
    <row r="645" spans="1:41" ht="15" customHeight="1" x14ac:dyDescent="0.25">
      <c r="A645" s="443">
        <v>567</v>
      </c>
      <c r="B645" s="444" t="s">
        <v>2513</v>
      </c>
      <c r="C645" s="444" t="s">
        <v>3764</v>
      </c>
      <c r="D645" s="445">
        <v>28365</v>
      </c>
      <c r="E645" s="446">
        <v>41897</v>
      </c>
      <c r="F645" s="443">
        <f t="shared" si="305"/>
        <v>37</v>
      </c>
      <c r="G645" s="429" t="s">
        <v>2514</v>
      </c>
      <c r="H645" s="447" t="s">
        <v>1941</v>
      </c>
      <c r="I645" s="429" t="s">
        <v>2472</v>
      </c>
      <c r="J645" s="448">
        <f t="shared" si="319"/>
        <v>19057.5</v>
      </c>
      <c r="K645" s="449">
        <f t="shared" si="303"/>
        <v>1351.1767499999999</v>
      </c>
      <c r="L645" s="449">
        <f t="shared" si="311"/>
        <v>19057.5</v>
      </c>
      <c r="M645" s="402"/>
      <c r="N645" s="450">
        <f t="shared" si="306"/>
        <v>579.34799999999996</v>
      </c>
      <c r="O645" s="450">
        <f t="shared" si="307"/>
        <v>546.95024999999998</v>
      </c>
      <c r="P645" s="450"/>
      <c r="Q645" s="449"/>
      <c r="R645" s="451">
        <f t="shared" si="320"/>
        <v>1126.2982499999998</v>
      </c>
      <c r="S645" s="449">
        <f t="shared" si="308"/>
        <v>17931.20175</v>
      </c>
      <c r="T645" s="452">
        <v>100010330028774</v>
      </c>
      <c r="U645" s="490" t="s">
        <v>3419</v>
      </c>
      <c r="V645" s="720">
        <f t="shared" si="299"/>
        <v>17931.20175</v>
      </c>
      <c r="W645" s="454" t="s">
        <v>4174</v>
      </c>
      <c r="X645" s="455"/>
      <c r="Y645" s="428">
        <v>0</v>
      </c>
      <c r="Z645" s="456">
        <v>0</v>
      </c>
      <c r="AA645" s="402">
        <f t="shared" si="313"/>
        <v>1126.2982499999998</v>
      </c>
      <c r="AB645" s="402">
        <f t="shared" si="314"/>
        <v>17931.20175</v>
      </c>
      <c r="AC645" s="449"/>
      <c r="AD645" s="428"/>
      <c r="AE645" s="428"/>
      <c r="AF645" s="402">
        <f t="shared" si="315"/>
        <v>0</v>
      </c>
      <c r="AG645" s="449"/>
      <c r="AH645" s="402">
        <f t="shared" si="316"/>
        <v>0</v>
      </c>
      <c r="AI645" s="457">
        <f t="shared" si="317"/>
        <v>0</v>
      </c>
      <c r="AK645" s="990">
        <f t="shared" si="300"/>
        <v>15246</v>
      </c>
    </row>
    <row r="646" spans="1:41" ht="15" customHeight="1" x14ac:dyDescent="0.25">
      <c r="A646" s="443">
        <v>568</v>
      </c>
      <c r="B646" s="444" t="s">
        <v>2515</v>
      </c>
      <c r="C646" s="444" t="s">
        <v>3764</v>
      </c>
      <c r="D646" s="445">
        <v>31747</v>
      </c>
      <c r="E646" s="446">
        <v>41897</v>
      </c>
      <c r="F646" s="443">
        <f t="shared" si="305"/>
        <v>27</v>
      </c>
      <c r="G646" s="429" t="s">
        <v>2516</v>
      </c>
      <c r="H646" s="447" t="s">
        <v>1941</v>
      </c>
      <c r="I646" s="429" t="s">
        <v>2472</v>
      </c>
      <c r="J646" s="448">
        <f t="shared" si="319"/>
        <v>19057.5</v>
      </c>
      <c r="K646" s="449">
        <f t="shared" si="303"/>
        <v>1351.1767499999999</v>
      </c>
      <c r="L646" s="449">
        <f t="shared" si="311"/>
        <v>19057.5</v>
      </c>
      <c r="M646" s="402"/>
      <c r="N646" s="450">
        <f t="shared" si="306"/>
        <v>579.34799999999996</v>
      </c>
      <c r="O646" s="450">
        <f t="shared" si="307"/>
        <v>546.95024999999998</v>
      </c>
      <c r="P646" s="450"/>
      <c r="Q646" s="449"/>
      <c r="R646" s="451">
        <f t="shared" si="320"/>
        <v>1126.2982499999998</v>
      </c>
      <c r="S646" s="449">
        <f t="shared" si="308"/>
        <v>17931.20175</v>
      </c>
      <c r="T646" s="452">
        <v>100010330028774</v>
      </c>
      <c r="U646" s="490" t="s">
        <v>3420</v>
      </c>
      <c r="V646" s="720">
        <f t="shared" si="299"/>
        <v>17931.20175</v>
      </c>
      <c r="W646" s="454">
        <v>22500255637</v>
      </c>
      <c r="X646" s="455"/>
      <c r="Y646" s="428">
        <v>0</v>
      </c>
      <c r="Z646" s="456">
        <v>0</v>
      </c>
      <c r="AA646" s="402">
        <f t="shared" si="313"/>
        <v>1126.2982499999998</v>
      </c>
      <c r="AB646" s="402">
        <f t="shared" si="314"/>
        <v>17931.20175</v>
      </c>
      <c r="AC646" s="449"/>
      <c r="AD646" s="428"/>
      <c r="AE646" s="428"/>
      <c r="AF646" s="402">
        <f t="shared" si="315"/>
        <v>0</v>
      </c>
      <c r="AG646" s="449"/>
      <c r="AH646" s="402">
        <f t="shared" si="316"/>
        <v>0</v>
      </c>
      <c r="AI646" s="457">
        <f>AH765-M765</f>
        <v>0</v>
      </c>
      <c r="AK646" s="990">
        <f t="shared" si="300"/>
        <v>15246</v>
      </c>
    </row>
    <row r="647" spans="1:41" ht="15" customHeight="1" x14ac:dyDescent="0.25">
      <c r="A647" s="443">
        <v>569</v>
      </c>
      <c r="B647" s="444" t="s">
        <v>2517</v>
      </c>
      <c r="C647" s="444" t="s">
        <v>3764</v>
      </c>
      <c r="D647" s="445">
        <v>33953</v>
      </c>
      <c r="E647" s="446">
        <v>41897</v>
      </c>
      <c r="F647" s="443">
        <f t="shared" si="305"/>
        <v>21</v>
      </c>
      <c r="G647" s="429" t="s">
        <v>2518</v>
      </c>
      <c r="H647" s="447" t="s">
        <v>1941</v>
      </c>
      <c r="I647" s="429" t="s">
        <v>2472</v>
      </c>
      <c r="J647" s="448">
        <f t="shared" si="319"/>
        <v>19057.5</v>
      </c>
      <c r="K647" s="449">
        <f t="shared" si="303"/>
        <v>1351.1767499999999</v>
      </c>
      <c r="L647" s="449">
        <f t="shared" si="311"/>
        <v>19057.5</v>
      </c>
      <c r="M647" s="402"/>
      <c r="N647" s="450">
        <f t="shared" si="306"/>
        <v>579.34799999999996</v>
      </c>
      <c r="O647" s="450">
        <f t="shared" si="307"/>
        <v>546.95024999999998</v>
      </c>
      <c r="P647" s="450"/>
      <c r="Q647" s="449"/>
      <c r="R647" s="451">
        <f t="shared" si="320"/>
        <v>1126.2982499999998</v>
      </c>
      <c r="S647" s="449">
        <f t="shared" si="308"/>
        <v>17931.20175</v>
      </c>
      <c r="T647" s="452">
        <v>100010330028774</v>
      </c>
      <c r="U647" s="490" t="s">
        <v>3421</v>
      </c>
      <c r="V647" s="720">
        <f t="shared" si="299"/>
        <v>17931.20175</v>
      </c>
      <c r="W647" s="454">
        <v>40220732545</v>
      </c>
      <c r="X647" s="455"/>
      <c r="Y647" s="428">
        <v>0</v>
      </c>
      <c r="Z647" s="456">
        <v>0</v>
      </c>
      <c r="AA647" s="402">
        <f t="shared" si="313"/>
        <v>1126.2982499999998</v>
      </c>
      <c r="AB647" s="402">
        <f t="shared" si="314"/>
        <v>17931.20175</v>
      </c>
      <c r="AC647" s="449"/>
      <c r="AD647" s="428"/>
      <c r="AE647" s="428"/>
      <c r="AF647" s="402">
        <f t="shared" si="315"/>
        <v>0</v>
      </c>
      <c r="AG647" s="449"/>
      <c r="AH647" s="402">
        <f t="shared" si="316"/>
        <v>0</v>
      </c>
      <c r="AI647" s="457">
        <f>AH652-M652</f>
        <v>0</v>
      </c>
      <c r="AK647" s="990">
        <f t="shared" si="300"/>
        <v>15246</v>
      </c>
    </row>
    <row r="648" spans="1:41" s="513" customFormat="1" ht="15" customHeight="1" x14ac:dyDescent="0.25">
      <c r="A648" s="443">
        <v>570</v>
      </c>
      <c r="B648" s="444" t="s">
        <v>2519</v>
      </c>
      <c r="C648" s="444" t="s">
        <v>3764</v>
      </c>
      <c r="D648" s="445">
        <v>30199</v>
      </c>
      <c r="E648" s="446">
        <v>41897</v>
      </c>
      <c r="F648" s="443">
        <f t="shared" si="305"/>
        <v>32</v>
      </c>
      <c r="G648" s="429" t="s">
        <v>2520</v>
      </c>
      <c r="H648" s="447" t="s">
        <v>1941</v>
      </c>
      <c r="I648" s="429" t="s">
        <v>2472</v>
      </c>
      <c r="J648" s="448">
        <f t="shared" si="319"/>
        <v>19057.5</v>
      </c>
      <c r="K648" s="449">
        <f t="shared" si="303"/>
        <v>1351.1767499999999</v>
      </c>
      <c r="L648" s="449">
        <f t="shared" si="311"/>
        <v>19057.5</v>
      </c>
      <c r="M648" s="402"/>
      <c r="N648" s="450">
        <f t="shared" si="306"/>
        <v>579.34799999999996</v>
      </c>
      <c r="O648" s="450">
        <f t="shared" si="307"/>
        <v>546.95024999999998</v>
      </c>
      <c r="P648" s="450"/>
      <c r="Q648" s="449"/>
      <c r="R648" s="451">
        <f t="shared" si="320"/>
        <v>1126.2982499999998</v>
      </c>
      <c r="S648" s="449">
        <f t="shared" si="308"/>
        <v>17931.20175</v>
      </c>
      <c r="T648" s="452">
        <v>100010330028774</v>
      </c>
      <c r="U648" s="490" t="s">
        <v>3422</v>
      </c>
      <c r="V648" s="720">
        <f t="shared" si="299"/>
        <v>17931.20175</v>
      </c>
      <c r="W648" s="454" t="s">
        <v>3921</v>
      </c>
      <c r="X648" s="455"/>
      <c r="Y648" s="428">
        <v>0</v>
      </c>
      <c r="Z648" s="456">
        <v>0</v>
      </c>
      <c r="AA648" s="402">
        <f t="shared" si="313"/>
        <v>1126.2982499999998</v>
      </c>
      <c r="AB648" s="402">
        <f t="shared" si="314"/>
        <v>17931.20175</v>
      </c>
      <c r="AC648" s="449"/>
      <c r="AD648" s="428"/>
      <c r="AE648" s="428"/>
      <c r="AF648" s="402">
        <f t="shared" si="315"/>
        <v>0</v>
      </c>
      <c r="AG648" s="449"/>
      <c r="AH648" s="402">
        <f t="shared" si="316"/>
        <v>0</v>
      </c>
      <c r="AI648" s="402"/>
      <c r="AK648" s="990">
        <f t="shared" si="300"/>
        <v>15246</v>
      </c>
      <c r="AL648" s="542"/>
      <c r="AM648" s="542"/>
      <c r="AN648" s="542"/>
      <c r="AO648" s="542"/>
    </row>
    <row r="649" spans="1:41" s="513" customFormat="1" ht="15" customHeight="1" x14ac:dyDescent="0.25">
      <c r="A649" s="443">
        <v>571</v>
      </c>
      <c r="B649" s="444" t="s">
        <v>2521</v>
      </c>
      <c r="C649" s="444" t="s">
        <v>3764</v>
      </c>
      <c r="D649" s="445">
        <v>32426</v>
      </c>
      <c r="E649" s="446">
        <v>41897</v>
      </c>
      <c r="F649" s="443">
        <f t="shared" si="305"/>
        <v>25</v>
      </c>
      <c r="G649" s="429" t="s">
        <v>2522</v>
      </c>
      <c r="H649" s="447" t="s">
        <v>1941</v>
      </c>
      <c r="I649" s="429" t="s">
        <v>4610</v>
      </c>
      <c r="J649" s="448">
        <v>31762.5</v>
      </c>
      <c r="K649" s="449">
        <f t="shared" si="303"/>
        <v>2251.9612499999998</v>
      </c>
      <c r="L649" s="449">
        <f t="shared" si="311"/>
        <v>31762.5</v>
      </c>
      <c r="M649" s="402"/>
      <c r="N649" s="450">
        <f t="shared" si="306"/>
        <v>965.58</v>
      </c>
      <c r="O649" s="450">
        <f t="shared" si="307"/>
        <v>911.58375000000001</v>
      </c>
      <c r="P649" s="450"/>
      <c r="Q649" s="449"/>
      <c r="R649" s="451">
        <f t="shared" si="320"/>
        <v>1877.1637500000002</v>
      </c>
      <c r="S649" s="449">
        <f t="shared" si="308"/>
        <v>29885.33625</v>
      </c>
      <c r="T649" s="452">
        <v>100010330028774</v>
      </c>
      <c r="U649" s="501" t="s">
        <v>3423</v>
      </c>
      <c r="V649" s="720">
        <f t="shared" si="299"/>
        <v>29885.33625</v>
      </c>
      <c r="W649" s="454" t="s">
        <v>3920</v>
      </c>
      <c r="X649" s="455"/>
      <c r="Y649" s="428">
        <v>0</v>
      </c>
      <c r="Z649" s="456">
        <v>0</v>
      </c>
      <c r="AA649" s="402">
        <f t="shared" si="313"/>
        <v>1877.1637500000002</v>
      </c>
      <c r="AB649" s="402">
        <f t="shared" si="314"/>
        <v>29885.33625</v>
      </c>
      <c r="AC649" s="449"/>
      <c r="AD649" s="428"/>
      <c r="AE649" s="428"/>
      <c r="AF649" s="402">
        <f t="shared" si="315"/>
        <v>0</v>
      </c>
      <c r="AG649" s="449"/>
      <c r="AH649" s="402">
        <f t="shared" si="316"/>
        <v>0</v>
      </c>
      <c r="AI649" s="402"/>
      <c r="AK649" s="1001">
        <f>+J649*60%</f>
        <v>19057.5</v>
      </c>
      <c r="AL649" s="542"/>
      <c r="AM649" s="542"/>
      <c r="AN649" s="542"/>
      <c r="AO649" s="542"/>
    </row>
    <row r="650" spans="1:41" s="513" customFormat="1" ht="15" customHeight="1" x14ac:dyDescent="0.25">
      <c r="A650" s="443">
        <v>572</v>
      </c>
      <c r="B650" s="444" t="s">
        <v>2523</v>
      </c>
      <c r="C650" s="444" t="s">
        <v>3764</v>
      </c>
      <c r="D650" s="445">
        <v>29560</v>
      </c>
      <c r="E650" s="446">
        <v>41897</v>
      </c>
      <c r="F650" s="443">
        <f t="shared" si="305"/>
        <v>33</v>
      </c>
      <c r="G650" s="429" t="s">
        <v>2524</v>
      </c>
      <c r="H650" s="447" t="s">
        <v>1941</v>
      </c>
      <c r="I650" s="429" t="s">
        <v>2475</v>
      </c>
      <c r="J650" s="448">
        <f t="shared" si="319"/>
        <v>19057.5</v>
      </c>
      <c r="K650" s="449">
        <f t="shared" si="303"/>
        <v>1351.1767499999999</v>
      </c>
      <c r="L650" s="449">
        <f t="shared" si="311"/>
        <v>19057.5</v>
      </c>
      <c r="M650" s="402"/>
      <c r="N650" s="450">
        <f t="shared" si="306"/>
        <v>579.34799999999996</v>
      </c>
      <c r="O650" s="450">
        <f t="shared" si="307"/>
        <v>546.95024999999998</v>
      </c>
      <c r="P650" s="450"/>
      <c r="Q650" s="449"/>
      <c r="R650" s="451">
        <f t="shared" si="320"/>
        <v>1126.2982499999998</v>
      </c>
      <c r="S650" s="449">
        <f t="shared" si="308"/>
        <v>17931.20175</v>
      </c>
      <c r="T650" s="452">
        <v>100010330028774</v>
      </c>
      <c r="U650" s="501" t="s">
        <v>3424</v>
      </c>
      <c r="V650" s="720">
        <f t="shared" si="299"/>
        <v>17931.20175</v>
      </c>
      <c r="W650" s="454" t="s">
        <v>3919</v>
      </c>
      <c r="X650" s="455"/>
      <c r="Y650" s="428">
        <v>0</v>
      </c>
      <c r="Z650" s="456">
        <v>0</v>
      </c>
      <c r="AA650" s="402">
        <f t="shared" si="313"/>
        <v>1126.2982499999998</v>
      </c>
      <c r="AB650" s="402">
        <f t="shared" si="314"/>
        <v>17931.20175</v>
      </c>
      <c r="AC650" s="449"/>
      <c r="AD650" s="428"/>
      <c r="AE650" s="428"/>
      <c r="AF650" s="402">
        <f t="shared" si="315"/>
        <v>0</v>
      </c>
      <c r="AG650" s="449"/>
      <c r="AH650" s="402">
        <f t="shared" si="316"/>
        <v>0</v>
      </c>
      <c r="AI650" s="402"/>
      <c r="AK650" s="990">
        <f t="shared" si="300"/>
        <v>15246</v>
      </c>
      <c r="AL650" s="542"/>
      <c r="AM650" s="542"/>
      <c r="AN650" s="542"/>
      <c r="AO650" s="542"/>
    </row>
    <row r="651" spans="1:41" s="513" customFormat="1" ht="15" customHeight="1" x14ac:dyDescent="0.25">
      <c r="A651" s="443">
        <v>573</v>
      </c>
      <c r="B651" s="444" t="s">
        <v>2525</v>
      </c>
      <c r="C651" s="444" t="s">
        <v>3764</v>
      </c>
      <c r="D651" s="445">
        <v>33501</v>
      </c>
      <c r="E651" s="446">
        <v>41897</v>
      </c>
      <c r="F651" s="443">
        <f t="shared" si="305"/>
        <v>22</v>
      </c>
      <c r="G651" s="429" t="s">
        <v>2526</v>
      </c>
      <c r="H651" s="447" t="s">
        <v>1941</v>
      </c>
      <c r="I651" s="429" t="s">
        <v>2475</v>
      </c>
      <c r="J651" s="448">
        <f t="shared" si="319"/>
        <v>19057.5</v>
      </c>
      <c r="K651" s="449">
        <f t="shared" si="303"/>
        <v>1351.1767499999999</v>
      </c>
      <c r="L651" s="449">
        <f t="shared" si="311"/>
        <v>19057.5</v>
      </c>
      <c r="M651" s="402"/>
      <c r="N651" s="450">
        <f t="shared" si="306"/>
        <v>579.34799999999996</v>
      </c>
      <c r="O651" s="450">
        <f t="shared" si="307"/>
        <v>546.95024999999998</v>
      </c>
      <c r="P651" s="450"/>
      <c r="Q651" s="449"/>
      <c r="R651" s="451">
        <f t="shared" si="320"/>
        <v>1126.2982499999998</v>
      </c>
      <c r="S651" s="449">
        <f t="shared" si="308"/>
        <v>17931.20175</v>
      </c>
      <c r="T651" s="452">
        <v>100010330028774</v>
      </c>
      <c r="U651" s="490" t="s">
        <v>3425</v>
      </c>
      <c r="V651" s="720">
        <f t="shared" si="299"/>
        <v>17931.20175</v>
      </c>
      <c r="W651" s="454">
        <v>40222526291</v>
      </c>
      <c r="X651" s="455"/>
      <c r="Y651" s="428">
        <v>0</v>
      </c>
      <c r="Z651" s="456">
        <v>0</v>
      </c>
      <c r="AA651" s="402">
        <f t="shared" si="313"/>
        <v>1126.2982499999998</v>
      </c>
      <c r="AB651" s="402">
        <f t="shared" si="314"/>
        <v>17931.20175</v>
      </c>
      <c r="AC651" s="449"/>
      <c r="AD651" s="428"/>
      <c r="AE651" s="428"/>
      <c r="AF651" s="402">
        <f t="shared" si="315"/>
        <v>0</v>
      </c>
      <c r="AG651" s="449"/>
      <c r="AH651" s="402">
        <f t="shared" si="316"/>
        <v>0</v>
      </c>
      <c r="AI651" s="402"/>
      <c r="AK651" s="990">
        <f t="shared" si="300"/>
        <v>15246</v>
      </c>
      <c r="AL651" s="542"/>
      <c r="AM651" s="542"/>
      <c r="AN651" s="542"/>
      <c r="AO651" s="542"/>
    </row>
    <row r="652" spans="1:41" s="513" customFormat="1" ht="15" customHeight="1" x14ac:dyDescent="0.25">
      <c r="A652" s="443">
        <v>574</v>
      </c>
      <c r="B652" s="444" t="s">
        <v>4405</v>
      </c>
      <c r="C652" s="444" t="s">
        <v>3763</v>
      </c>
      <c r="D652" s="445">
        <v>26180</v>
      </c>
      <c r="E652" s="446">
        <v>41897</v>
      </c>
      <c r="F652" s="443">
        <f t="shared" si="305"/>
        <v>43</v>
      </c>
      <c r="G652" s="429" t="s">
        <v>4490</v>
      </c>
      <c r="H652" s="447" t="s">
        <v>1941</v>
      </c>
      <c r="I652" s="429" t="s">
        <v>2529</v>
      </c>
      <c r="J652" s="448">
        <v>19057.5</v>
      </c>
      <c r="K652" s="449">
        <f t="shared" si="303"/>
        <v>1351.1767499999999</v>
      </c>
      <c r="L652" s="449">
        <f t="shared" si="311"/>
        <v>19057.5</v>
      </c>
      <c r="M652" s="402"/>
      <c r="N652" s="450">
        <f t="shared" si="306"/>
        <v>579.34799999999996</v>
      </c>
      <c r="O652" s="450">
        <f t="shared" si="307"/>
        <v>546.95024999999998</v>
      </c>
      <c r="P652" s="450"/>
      <c r="Q652" s="449"/>
      <c r="R652" s="451">
        <f t="shared" si="320"/>
        <v>1126.2982499999998</v>
      </c>
      <c r="S652" s="449">
        <f t="shared" si="308"/>
        <v>17931.20175</v>
      </c>
      <c r="T652" s="452">
        <v>100010330028774</v>
      </c>
      <c r="U652" s="653" t="s">
        <v>3427</v>
      </c>
      <c r="V652" s="720">
        <f t="shared" si="299"/>
        <v>17931.20175</v>
      </c>
      <c r="W652" s="654" t="s">
        <v>3428</v>
      </c>
      <c r="X652" s="455"/>
      <c r="Y652" s="428"/>
      <c r="Z652" s="456"/>
      <c r="AA652" s="402">
        <f t="shared" si="313"/>
        <v>1126.2982499999998</v>
      </c>
      <c r="AB652" s="402">
        <f t="shared" si="314"/>
        <v>17931.20175</v>
      </c>
      <c r="AC652" s="449"/>
      <c r="AD652" s="428"/>
      <c r="AE652" s="428"/>
      <c r="AF652" s="402"/>
      <c r="AG652" s="449"/>
      <c r="AH652" s="402"/>
      <c r="AI652" s="402"/>
      <c r="AK652" s="990">
        <f t="shared" si="300"/>
        <v>15246</v>
      </c>
      <c r="AL652" s="542"/>
      <c r="AM652" s="542"/>
      <c r="AN652" s="542"/>
      <c r="AO652" s="542"/>
    </row>
    <row r="653" spans="1:41" s="513" customFormat="1" ht="15" customHeight="1" x14ac:dyDescent="0.25">
      <c r="A653" s="443">
        <v>575</v>
      </c>
      <c r="B653" s="444" t="s">
        <v>2933</v>
      </c>
      <c r="C653" s="444" t="s">
        <v>3763</v>
      </c>
      <c r="D653" s="445">
        <v>32955</v>
      </c>
      <c r="E653" s="446">
        <v>41897</v>
      </c>
      <c r="F653" s="443">
        <f t="shared" si="305"/>
        <v>24</v>
      </c>
      <c r="G653" s="429" t="s">
        <v>2934</v>
      </c>
      <c r="H653" s="502" t="s">
        <v>1941</v>
      </c>
      <c r="I653" s="429" t="s">
        <v>2363</v>
      </c>
      <c r="J653" s="448">
        <f t="shared" si="319"/>
        <v>19057.5</v>
      </c>
      <c r="K653" s="449">
        <f t="shared" si="303"/>
        <v>1351.1767499999999</v>
      </c>
      <c r="L653" s="449">
        <f t="shared" si="311"/>
        <v>19057.5</v>
      </c>
      <c r="M653" s="402"/>
      <c r="N653" s="467">
        <f t="shared" si="306"/>
        <v>579.34799999999996</v>
      </c>
      <c r="O653" s="467">
        <f t="shared" si="307"/>
        <v>546.95024999999998</v>
      </c>
      <c r="P653" s="467">
        <v>0</v>
      </c>
      <c r="Q653" s="402"/>
      <c r="R653" s="494">
        <f t="shared" si="320"/>
        <v>1126.2982499999998</v>
      </c>
      <c r="S653" s="402">
        <f t="shared" si="308"/>
        <v>17931.20175</v>
      </c>
      <c r="T653" s="468">
        <v>100010330028774</v>
      </c>
      <c r="U653" s="468">
        <v>200010330689609</v>
      </c>
      <c r="V653" s="720">
        <f t="shared" si="299"/>
        <v>17931.20175</v>
      </c>
      <c r="W653" s="454">
        <v>22500450626</v>
      </c>
      <c r="X653" s="522"/>
      <c r="Y653" s="504"/>
      <c r="Z653" s="429"/>
      <c r="AA653" s="402">
        <f t="shared" si="313"/>
        <v>1126.2982499999998</v>
      </c>
      <c r="AB653" s="402">
        <f t="shared" si="314"/>
        <v>17931.20175</v>
      </c>
      <c r="AC653" s="402"/>
      <c r="AD653" s="402"/>
      <c r="AE653" s="429"/>
      <c r="AF653" s="429"/>
      <c r="AG653" s="402"/>
      <c r="AH653" s="402"/>
      <c r="AI653" s="402"/>
      <c r="AK653" s="990">
        <f t="shared" si="300"/>
        <v>15246</v>
      </c>
      <c r="AL653" s="542"/>
      <c r="AM653" s="542"/>
      <c r="AN653" s="542"/>
      <c r="AO653" s="542"/>
    </row>
    <row r="654" spans="1:41" s="513" customFormat="1" ht="15" customHeight="1" x14ac:dyDescent="0.25">
      <c r="A654" s="443">
        <v>576</v>
      </c>
      <c r="B654" s="444" t="s">
        <v>2935</v>
      </c>
      <c r="C654" s="444" t="s">
        <v>3763</v>
      </c>
      <c r="D654" s="445">
        <v>26676</v>
      </c>
      <c r="E654" s="446">
        <v>41897</v>
      </c>
      <c r="F654" s="443">
        <f t="shared" si="305"/>
        <v>41</v>
      </c>
      <c r="G654" s="429" t="s">
        <v>2936</v>
      </c>
      <c r="H654" s="502" t="s">
        <v>1941</v>
      </c>
      <c r="I654" s="429" t="s">
        <v>2363</v>
      </c>
      <c r="J654" s="448">
        <f t="shared" si="319"/>
        <v>19057.5</v>
      </c>
      <c r="K654" s="449">
        <f t="shared" si="303"/>
        <v>1351.1767499999999</v>
      </c>
      <c r="L654" s="449">
        <f t="shared" si="311"/>
        <v>19057.5</v>
      </c>
      <c r="M654" s="402"/>
      <c r="N654" s="467">
        <f t="shared" si="306"/>
        <v>579.34799999999996</v>
      </c>
      <c r="O654" s="467">
        <f t="shared" si="307"/>
        <v>546.95024999999998</v>
      </c>
      <c r="P654" s="467">
        <v>0</v>
      </c>
      <c r="Q654" s="402"/>
      <c r="R654" s="494">
        <f t="shared" si="320"/>
        <v>1126.2982499999998</v>
      </c>
      <c r="S654" s="402">
        <f t="shared" si="308"/>
        <v>17931.20175</v>
      </c>
      <c r="T654" s="468">
        <v>100010330028774</v>
      </c>
      <c r="U654" s="468">
        <v>200010330689502</v>
      </c>
      <c r="V654" s="720">
        <f t="shared" si="299"/>
        <v>17931.20175</v>
      </c>
      <c r="W654" s="454" t="s">
        <v>3918</v>
      </c>
      <c r="X654" s="522"/>
      <c r="Y654" s="504"/>
      <c r="Z654" s="429"/>
      <c r="AA654" s="402">
        <f t="shared" si="313"/>
        <v>1126.2982499999998</v>
      </c>
      <c r="AB654" s="402">
        <f t="shared" si="314"/>
        <v>17931.20175</v>
      </c>
      <c r="AC654" s="402"/>
      <c r="AD654" s="402"/>
      <c r="AE654" s="429"/>
      <c r="AF654" s="429"/>
      <c r="AG654" s="402"/>
      <c r="AH654" s="402"/>
      <c r="AI654" s="402"/>
      <c r="AK654" s="990">
        <f t="shared" si="300"/>
        <v>15246</v>
      </c>
      <c r="AL654" s="542"/>
      <c r="AM654" s="542"/>
      <c r="AN654" s="542"/>
      <c r="AO654" s="542"/>
    </row>
    <row r="655" spans="1:41" s="513" customFormat="1" ht="15" customHeight="1" x14ac:dyDescent="0.25">
      <c r="A655" s="443">
        <v>577</v>
      </c>
      <c r="B655" s="444" t="s">
        <v>2937</v>
      </c>
      <c r="C655" s="444" t="s">
        <v>3763</v>
      </c>
      <c r="D655" s="445">
        <v>32193</v>
      </c>
      <c r="E655" s="446">
        <v>41897</v>
      </c>
      <c r="F655" s="443">
        <f t="shared" si="305"/>
        <v>26</v>
      </c>
      <c r="G655" s="429" t="s">
        <v>2938</v>
      </c>
      <c r="H655" s="502" t="s">
        <v>1941</v>
      </c>
      <c r="I655" s="429" t="s">
        <v>2363</v>
      </c>
      <c r="J655" s="448">
        <f t="shared" si="319"/>
        <v>19057.5</v>
      </c>
      <c r="K655" s="449">
        <f t="shared" si="303"/>
        <v>1351.1767499999999</v>
      </c>
      <c r="L655" s="449">
        <f t="shared" si="311"/>
        <v>19057.5</v>
      </c>
      <c r="M655" s="402"/>
      <c r="N655" s="467">
        <f t="shared" si="306"/>
        <v>579.34799999999996</v>
      </c>
      <c r="O655" s="467">
        <f t="shared" si="307"/>
        <v>546.95024999999998</v>
      </c>
      <c r="P655" s="467">
        <v>0</v>
      </c>
      <c r="Q655" s="402"/>
      <c r="R655" s="494">
        <f t="shared" si="320"/>
        <v>1126.2982499999998</v>
      </c>
      <c r="S655" s="402">
        <f t="shared" si="308"/>
        <v>17931.20175</v>
      </c>
      <c r="T655" s="468">
        <v>100010330028774</v>
      </c>
      <c r="U655" s="468">
        <v>200010330689599</v>
      </c>
      <c r="V655" s="720">
        <f t="shared" si="299"/>
        <v>17931.20175</v>
      </c>
      <c r="W655" s="454">
        <v>22500369149</v>
      </c>
      <c r="X655" s="522"/>
      <c r="Y655" s="504"/>
      <c r="Z655" s="429"/>
      <c r="AA655" s="402">
        <f t="shared" si="313"/>
        <v>1126.2982499999998</v>
      </c>
      <c r="AB655" s="402">
        <f t="shared" si="314"/>
        <v>17931.20175</v>
      </c>
      <c r="AC655" s="402"/>
      <c r="AD655" s="402"/>
      <c r="AE655" s="429"/>
      <c r="AF655" s="429"/>
      <c r="AG655" s="402"/>
      <c r="AH655" s="402"/>
      <c r="AI655" s="402"/>
      <c r="AK655" s="990">
        <f t="shared" si="300"/>
        <v>15246</v>
      </c>
      <c r="AL655" s="542"/>
      <c r="AM655" s="542"/>
      <c r="AN655" s="542"/>
      <c r="AO655" s="542"/>
    </row>
    <row r="656" spans="1:41" s="513" customFormat="1" ht="15" customHeight="1" x14ac:dyDescent="0.25">
      <c r="A656" s="443">
        <v>578</v>
      </c>
      <c r="B656" s="444" t="s">
        <v>2939</v>
      </c>
      <c r="C656" s="444" t="s">
        <v>3763</v>
      </c>
      <c r="D656" s="445">
        <v>27343</v>
      </c>
      <c r="E656" s="446">
        <v>41897</v>
      </c>
      <c r="F656" s="443">
        <f t="shared" si="305"/>
        <v>39</v>
      </c>
      <c r="G656" s="429" t="s">
        <v>2940</v>
      </c>
      <c r="H656" s="502" t="s">
        <v>1941</v>
      </c>
      <c r="I656" s="429" t="s">
        <v>2363</v>
      </c>
      <c r="J656" s="448">
        <f t="shared" si="319"/>
        <v>19057.5</v>
      </c>
      <c r="K656" s="449">
        <f t="shared" si="303"/>
        <v>1351.1767499999999</v>
      </c>
      <c r="L656" s="449">
        <f t="shared" si="311"/>
        <v>19057.5</v>
      </c>
      <c r="M656" s="402"/>
      <c r="N656" s="467">
        <f t="shared" si="306"/>
        <v>579.34799999999996</v>
      </c>
      <c r="O656" s="467">
        <f t="shared" si="307"/>
        <v>546.95024999999998</v>
      </c>
      <c r="P656" s="467">
        <v>844.89</v>
      </c>
      <c r="Q656" s="402"/>
      <c r="R656" s="494">
        <f t="shared" si="320"/>
        <v>1971.1882499999997</v>
      </c>
      <c r="S656" s="402">
        <f t="shared" si="308"/>
        <v>17086.311750000001</v>
      </c>
      <c r="T656" s="468">
        <v>100010330028774</v>
      </c>
      <c r="U656" s="468">
        <v>200010330689557</v>
      </c>
      <c r="V656" s="720">
        <f t="shared" si="299"/>
        <v>17086.311750000001</v>
      </c>
      <c r="W656" s="454" t="s">
        <v>3917</v>
      </c>
      <c r="X656" s="522"/>
      <c r="Y656" s="504"/>
      <c r="Z656" s="429"/>
      <c r="AA656" s="402">
        <f t="shared" si="313"/>
        <v>1971.1882499999997</v>
      </c>
      <c r="AB656" s="402">
        <f t="shared" si="314"/>
        <v>17086.311750000001</v>
      </c>
      <c r="AC656" s="402"/>
      <c r="AD656" s="402"/>
      <c r="AE656" s="429"/>
      <c r="AF656" s="429"/>
      <c r="AG656" s="402"/>
      <c r="AH656" s="402"/>
      <c r="AI656" s="402"/>
      <c r="AK656" s="990">
        <f t="shared" si="300"/>
        <v>15246</v>
      </c>
      <c r="AL656" s="542"/>
      <c r="AM656" s="542"/>
      <c r="AN656" s="542"/>
      <c r="AO656" s="542"/>
    </row>
    <row r="657" spans="1:41" s="513" customFormat="1" ht="15" customHeight="1" x14ac:dyDescent="0.25">
      <c r="A657" s="443">
        <v>579</v>
      </c>
      <c r="B657" s="444" t="s">
        <v>2941</v>
      </c>
      <c r="C657" s="444" t="s">
        <v>3763</v>
      </c>
      <c r="D657" s="445">
        <v>29316</v>
      </c>
      <c r="E657" s="446">
        <v>41897</v>
      </c>
      <c r="F657" s="443">
        <f t="shared" si="305"/>
        <v>34</v>
      </c>
      <c r="G657" s="429" t="s">
        <v>2942</v>
      </c>
      <c r="H657" s="502" t="s">
        <v>1941</v>
      </c>
      <c r="I657" s="429" t="s">
        <v>2363</v>
      </c>
      <c r="J657" s="448">
        <f t="shared" si="319"/>
        <v>19057.5</v>
      </c>
      <c r="K657" s="449">
        <f t="shared" si="303"/>
        <v>1351.1767499999999</v>
      </c>
      <c r="L657" s="449">
        <f t="shared" si="311"/>
        <v>19057.5</v>
      </c>
      <c r="M657" s="402"/>
      <c r="N657" s="467">
        <f t="shared" si="306"/>
        <v>579.34799999999996</v>
      </c>
      <c r="O657" s="467">
        <f t="shared" si="307"/>
        <v>546.95024999999998</v>
      </c>
      <c r="P657" s="467">
        <v>0</v>
      </c>
      <c r="Q657" s="402"/>
      <c r="R657" s="494">
        <f t="shared" si="320"/>
        <v>1126.2982499999998</v>
      </c>
      <c r="S657" s="402">
        <f t="shared" si="308"/>
        <v>17931.20175</v>
      </c>
      <c r="T657" s="468">
        <v>100010330028774</v>
      </c>
      <c r="U657" s="468">
        <v>200010330689515</v>
      </c>
      <c r="V657" s="720">
        <f t="shared" si="299"/>
        <v>17931.20175</v>
      </c>
      <c r="W657" s="454" t="s">
        <v>3916</v>
      </c>
      <c r="X657" s="522"/>
      <c r="Y657" s="504"/>
      <c r="Z657" s="429"/>
      <c r="AA657" s="402">
        <f t="shared" si="313"/>
        <v>1126.2982499999998</v>
      </c>
      <c r="AB657" s="402">
        <f t="shared" si="314"/>
        <v>17931.20175</v>
      </c>
      <c r="AC657" s="402"/>
      <c r="AD657" s="402"/>
      <c r="AE657" s="429"/>
      <c r="AF657" s="429"/>
      <c r="AG657" s="402"/>
      <c r="AH657" s="402"/>
      <c r="AI657" s="402"/>
      <c r="AK657" s="990">
        <f t="shared" si="300"/>
        <v>15246</v>
      </c>
      <c r="AL657" s="542"/>
      <c r="AM657" s="542"/>
      <c r="AN657" s="542"/>
      <c r="AO657" s="542"/>
    </row>
    <row r="658" spans="1:41" s="513" customFormat="1" ht="15" customHeight="1" x14ac:dyDescent="0.25">
      <c r="A658" s="443">
        <v>580</v>
      </c>
      <c r="B658" s="444" t="s">
        <v>2943</v>
      </c>
      <c r="C658" s="444" t="s">
        <v>3763</v>
      </c>
      <c r="D658" s="445">
        <v>27531</v>
      </c>
      <c r="E658" s="446">
        <v>41897</v>
      </c>
      <c r="F658" s="443">
        <f t="shared" si="305"/>
        <v>39</v>
      </c>
      <c r="G658" s="429" t="s">
        <v>2944</v>
      </c>
      <c r="H658" s="502" t="s">
        <v>1941</v>
      </c>
      <c r="I658" s="429" t="s">
        <v>2363</v>
      </c>
      <c r="J658" s="448">
        <f t="shared" si="319"/>
        <v>19057.5</v>
      </c>
      <c r="K658" s="449">
        <f t="shared" si="303"/>
        <v>1351.1767499999999</v>
      </c>
      <c r="L658" s="449">
        <f t="shared" si="311"/>
        <v>19057.5</v>
      </c>
      <c r="M658" s="402"/>
      <c r="N658" s="467">
        <f t="shared" si="306"/>
        <v>579.34799999999996</v>
      </c>
      <c r="O658" s="467">
        <f t="shared" si="307"/>
        <v>546.95024999999998</v>
      </c>
      <c r="P658" s="467">
        <v>0</v>
      </c>
      <c r="Q658" s="402"/>
      <c r="R658" s="494">
        <f t="shared" ref="R658:R678" si="321">M658+N658+O658+P658+Q658</f>
        <v>1126.2982499999998</v>
      </c>
      <c r="S658" s="402">
        <f t="shared" si="308"/>
        <v>17931.20175</v>
      </c>
      <c r="T658" s="468">
        <v>100010330028774</v>
      </c>
      <c r="U658" s="468">
        <v>200010330689450</v>
      </c>
      <c r="V658" s="720">
        <f t="shared" ref="V658:V748" si="322">+S658</f>
        <v>17931.20175</v>
      </c>
      <c r="W658" s="454" t="s">
        <v>3915</v>
      </c>
      <c r="X658" s="522"/>
      <c r="Y658" s="504"/>
      <c r="Z658" s="429"/>
      <c r="AA658" s="402">
        <f t="shared" si="313"/>
        <v>1126.2982499999998</v>
      </c>
      <c r="AB658" s="402">
        <f t="shared" si="314"/>
        <v>17931.20175</v>
      </c>
      <c r="AC658" s="402"/>
      <c r="AD658" s="402"/>
      <c r="AE658" s="429"/>
      <c r="AF658" s="429"/>
      <c r="AG658" s="402"/>
      <c r="AH658" s="402"/>
      <c r="AI658" s="402"/>
      <c r="AK658" s="990">
        <f t="shared" si="300"/>
        <v>15246</v>
      </c>
      <c r="AL658" s="542"/>
      <c r="AM658" s="542"/>
      <c r="AN658" s="542"/>
      <c r="AO658" s="542"/>
    </row>
    <row r="659" spans="1:41" s="513" customFormat="1" ht="15" customHeight="1" x14ac:dyDescent="0.25">
      <c r="A659" s="443">
        <v>581</v>
      </c>
      <c r="B659" s="444" t="s">
        <v>2945</v>
      </c>
      <c r="C659" s="444" t="s">
        <v>3763</v>
      </c>
      <c r="D659" s="445">
        <v>25835</v>
      </c>
      <c r="E659" s="446">
        <v>41897</v>
      </c>
      <c r="F659" s="443">
        <f t="shared" si="305"/>
        <v>43</v>
      </c>
      <c r="G659" s="429" t="s">
        <v>2946</v>
      </c>
      <c r="H659" s="502" t="s">
        <v>1941</v>
      </c>
      <c r="I659" s="429" t="s">
        <v>2363</v>
      </c>
      <c r="J659" s="448">
        <f t="shared" si="319"/>
        <v>19057.5</v>
      </c>
      <c r="K659" s="449">
        <f t="shared" si="303"/>
        <v>1351.1767499999999</v>
      </c>
      <c r="L659" s="449">
        <f t="shared" si="311"/>
        <v>19057.5</v>
      </c>
      <c r="M659" s="402"/>
      <c r="N659" s="467">
        <f t="shared" si="306"/>
        <v>579.34799999999996</v>
      </c>
      <c r="O659" s="467">
        <f t="shared" si="307"/>
        <v>546.95024999999998</v>
      </c>
      <c r="P659" s="467">
        <v>0</v>
      </c>
      <c r="Q659" s="402">
        <v>0</v>
      </c>
      <c r="R659" s="494">
        <f t="shared" si="321"/>
        <v>1126.2982499999998</v>
      </c>
      <c r="S659" s="402">
        <f t="shared" si="308"/>
        <v>17931.20175</v>
      </c>
      <c r="T659" s="468">
        <v>100010330028774</v>
      </c>
      <c r="U659" s="468">
        <v>200010330689463</v>
      </c>
      <c r="V659" s="720">
        <f t="shared" si="322"/>
        <v>17931.20175</v>
      </c>
      <c r="W659" s="454" t="s">
        <v>3914</v>
      </c>
      <c r="X659" s="522"/>
      <c r="Y659" s="504"/>
      <c r="Z659" s="429"/>
      <c r="AA659" s="402">
        <f t="shared" si="313"/>
        <v>1126.2982499999998</v>
      </c>
      <c r="AB659" s="402">
        <f t="shared" si="314"/>
        <v>17931.20175</v>
      </c>
      <c r="AC659" s="402"/>
      <c r="AD659" s="402"/>
      <c r="AE659" s="429"/>
      <c r="AF659" s="429"/>
      <c r="AG659" s="402"/>
      <c r="AH659" s="402"/>
      <c r="AI659" s="402"/>
      <c r="AK659" s="990">
        <f t="shared" si="300"/>
        <v>15246</v>
      </c>
      <c r="AL659" s="542"/>
      <c r="AM659" s="542"/>
      <c r="AN659" s="542"/>
      <c r="AO659" s="542"/>
    </row>
    <row r="660" spans="1:41" s="512" customFormat="1" ht="15" customHeight="1" x14ac:dyDescent="0.25">
      <c r="A660" s="443">
        <v>582</v>
      </c>
      <c r="B660" s="444" t="s">
        <v>2947</v>
      </c>
      <c r="C660" s="444" t="s">
        <v>3763</v>
      </c>
      <c r="D660" s="445">
        <v>34135</v>
      </c>
      <c r="E660" s="446">
        <v>41897</v>
      </c>
      <c r="F660" s="443">
        <f t="shared" si="305"/>
        <v>21</v>
      </c>
      <c r="G660" s="429" t="s">
        <v>2948</v>
      </c>
      <c r="H660" s="502" t="s">
        <v>1941</v>
      </c>
      <c r="I660" s="429" t="s">
        <v>2363</v>
      </c>
      <c r="J660" s="448">
        <f t="shared" si="319"/>
        <v>19057.5</v>
      </c>
      <c r="K660" s="449">
        <f t="shared" si="303"/>
        <v>1351.1767499999999</v>
      </c>
      <c r="L660" s="449">
        <f t="shared" si="311"/>
        <v>19057.5</v>
      </c>
      <c r="M660" s="402"/>
      <c r="N660" s="467">
        <f t="shared" si="306"/>
        <v>579.34799999999996</v>
      </c>
      <c r="O660" s="467">
        <f t="shared" si="307"/>
        <v>546.95024999999998</v>
      </c>
      <c r="P660" s="467">
        <v>0</v>
      </c>
      <c r="Q660" s="402"/>
      <c r="R660" s="494">
        <f t="shared" si="321"/>
        <v>1126.2982499999998</v>
      </c>
      <c r="S660" s="402">
        <f t="shared" si="308"/>
        <v>17931.20175</v>
      </c>
      <c r="T660" s="468">
        <v>100010330028774</v>
      </c>
      <c r="U660" s="468">
        <v>200010330689544</v>
      </c>
      <c r="V660" s="720">
        <f t="shared" si="322"/>
        <v>17931.20175</v>
      </c>
      <c r="W660" s="454" t="s">
        <v>3913</v>
      </c>
      <c r="X660" s="522"/>
      <c r="Y660" s="504"/>
      <c r="Z660" s="429"/>
      <c r="AA660" s="402">
        <f t="shared" si="313"/>
        <v>1126.2982499999998</v>
      </c>
      <c r="AB660" s="402">
        <f t="shared" si="314"/>
        <v>17931.20175</v>
      </c>
      <c r="AC660" s="402"/>
      <c r="AD660" s="402"/>
      <c r="AE660" s="429"/>
      <c r="AF660" s="429"/>
      <c r="AG660" s="402"/>
      <c r="AH660" s="402"/>
      <c r="AI660" s="533"/>
      <c r="AK660" s="990">
        <f t="shared" si="300"/>
        <v>15246</v>
      </c>
      <c r="AL660" s="540"/>
      <c r="AM660" s="540"/>
      <c r="AN660" s="540"/>
      <c r="AO660" s="540"/>
    </row>
    <row r="661" spans="1:41" s="916" customFormat="1" ht="15" customHeight="1" x14ac:dyDescent="0.25">
      <c r="A661" s="443">
        <v>583</v>
      </c>
      <c r="B661" s="790" t="s">
        <v>2949</v>
      </c>
      <c r="C661" s="790" t="s">
        <v>3763</v>
      </c>
      <c r="D661" s="791">
        <v>26998</v>
      </c>
      <c r="E661" s="792">
        <v>41897</v>
      </c>
      <c r="F661" s="789">
        <f t="shared" si="305"/>
        <v>40</v>
      </c>
      <c r="G661" s="793" t="s">
        <v>2950</v>
      </c>
      <c r="H661" s="963" t="s">
        <v>1941</v>
      </c>
      <c r="I661" s="793" t="s">
        <v>4931</v>
      </c>
      <c r="J661" s="794">
        <v>31762.5</v>
      </c>
      <c r="K661" s="795">
        <f t="shared" si="303"/>
        <v>2251.9612499999998</v>
      </c>
      <c r="L661" s="795">
        <f t="shared" si="311"/>
        <v>31762.5</v>
      </c>
      <c r="M661" s="796"/>
      <c r="N661" s="841">
        <f t="shared" si="306"/>
        <v>965.58</v>
      </c>
      <c r="O661" s="841">
        <f t="shared" si="307"/>
        <v>911.58375000000001</v>
      </c>
      <c r="P661" s="841">
        <v>0</v>
      </c>
      <c r="Q661" s="796"/>
      <c r="R661" s="957">
        <f t="shared" si="321"/>
        <v>1877.1637500000002</v>
      </c>
      <c r="S661" s="796">
        <f t="shared" si="308"/>
        <v>29885.33625</v>
      </c>
      <c r="T661" s="892">
        <v>100010330028774</v>
      </c>
      <c r="U661" s="892">
        <v>200010330689641</v>
      </c>
      <c r="V661" s="921">
        <f t="shared" si="322"/>
        <v>29885.33625</v>
      </c>
      <c r="W661" s="797" t="s">
        <v>3912</v>
      </c>
      <c r="X661" s="958"/>
      <c r="Y661" s="968"/>
      <c r="Z661" s="793"/>
      <c r="AA661" s="796">
        <f t="shared" si="313"/>
        <v>1877.1637500000002</v>
      </c>
      <c r="AB661" s="796">
        <f t="shared" si="314"/>
        <v>29885.33625</v>
      </c>
      <c r="AC661" s="796"/>
      <c r="AD661" s="796"/>
      <c r="AE661" s="793"/>
      <c r="AF661" s="793"/>
      <c r="AG661" s="796"/>
      <c r="AH661" s="796"/>
      <c r="AI661" s="960"/>
      <c r="AK661" s="1001">
        <f>+J661*60%</f>
        <v>19057.5</v>
      </c>
      <c r="AL661" s="969"/>
      <c r="AM661" s="969"/>
      <c r="AN661" s="969"/>
      <c r="AO661" s="969"/>
    </row>
    <row r="662" spans="1:41" s="512" customFormat="1" ht="15" customHeight="1" x14ac:dyDescent="0.25">
      <c r="A662" s="443">
        <v>584</v>
      </c>
      <c r="B662" s="444" t="s">
        <v>2951</v>
      </c>
      <c r="C662" s="444" t="s">
        <v>3763</v>
      </c>
      <c r="D662" s="445">
        <v>26843</v>
      </c>
      <c r="E662" s="446">
        <v>41897</v>
      </c>
      <c r="F662" s="443">
        <f t="shared" si="305"/>
        <v>41</v>
      </c>
      <c r="G662" s="502" t="s">
        <v>2952</v>
      </c>
      <c r="H662" s="502" t="s">
        <v>1941</v>
      </c>
      <c r="I662" s="429" t="s">
        <v>2363</v>
      </c>
      <c r="J662" s="448">
        <f t="shared" si="319"/>
        <v>19057.5</v>
      </c>
      <c r="K662" s="449">
        <f t="shared" si="303"/>
        <v>1351.1767499999999</v>
      </c>
      <c r="L662" s="449">
        <f t="shared" si="311"/>
        <v>19057.5</v>
      </c>
      <c r="M662" s="402"/>
      <c r="N662" s="467">
        <f t="shared" si="306"/>
        <v>579.34799999999996</v>
      </c>
      <c r="O662" s="467">
        <f t="shared" si="307"/>
        <v>546.95024999999998</v>
      </c>
      <c r="P662" s="467">
        <v>0</v>
      </c>
      <c r="Q662" s="402"/>
      <c r="R662" s="494">
        <f t="shared" si="321"/>
        <v>1126.2982499999998</v>
      </c>
      <c r="S662" s="402">
        <f t="shared" si="308"/>
        <v>17931.20175</v>
      </c>
      <c r="T662" s="468">
        <v>100010330028774</v>
      </c>
      <c r="U662" s="468">
        <v>200010330689489</v>
      </c>
      <c r="V662" s="720">
        <f t="shared" si="322"/>
        <v>17931.20175</v>
      </c>
      <c r="W662" s="454" t="s">
        <v>3911</v>
      </c>
      <c r="X662" s="522"/>
      <c r="Y662" s="504"/>
      <c r="Z662" s="429"/>
      <c r="AA662" s="402">
        <f t="shared" si="313"/>
        <v>1126.2982499999998</v>
      </c>
      <c r="AB662" s="402">
        <f t="shared" si="314"/>
        <v>17931.20175</v>
      </c>
      <c r="AC662" s="402"/>
      <c r="AD662" s="402"/>
      <c r="AE662" s="429"/>
      <c r="AF662" s="429"/>
      <c r="AG662" s="402"/>
      <c r="AH662" s="402"/>
      <c r="AI662" s="533"/>
      <c r="AK662" s="990">
        <f t="shared" si="300"/>
        <v>15246</v>
      </c>
      <c r="AL662" s="540"/>
      <c r="AM662" s="540"/>
      <c r="AN662" s="540"/>
      <c r="AO662" s="540"/>
    </row>
    <row r="663" spans="1:41" s="512" customFormat="1" ht="15" customHeight="1" x14ac:dyDescent="0.25">
      <c r="A663" s="443">
        <v>585</v>
      </c>
      <c r="B663" s="444" t="s">
        <v>2953</v>
      </c>
      <c r="C663" s="444" t="s">
        <v>3763</v>
      </c>
      <c r="D663" s="445">
        <v>32959</v>
      </c>
      <c r="E663" s="446">
        <v>41897</v>
      </c>
      <c r="F663" s="443">
        <f t="shared" si="305"/>
        <v>24</v>
      </c>
      <c r="G663" s="502" t="s">
        <v>2954</v>
      </c>
      <c r="H663" s="502" t="s">
        <v>1941</v>
      </c>
      <c r="I663" s="429" t="s">
        <v>2363</v>
      </c>
      <c r="J663" s="448">
        <f t="shared" si="319"/>
        <v>19057.5</v>
      </c>
      <c r="K663" s="449">
        <f t="shared" si="303"/>
        <v>1351.1767499999999</v>
      </c>
      <c r="L663" s="449">
        <f t="shared" si="311"/>
        <v>19057.5</v>
      </c>
      <c r="M663" s="402"/>
      <c r="N663" s="467">
        <f t="shared" si="306"/>
        <v>579.34799999999996</v>
      </c>
      <c r="O663" s="467">
        <f t="shared" si="307"/>
        <v>546.95024999999998</v>
      </c>
      <c r="P663" s="467">
        <v>0</v>
      </c>
      <c r="Q663" s="402"/>
      <c r="R663" s="494">
        <f t="shared" si="321"/>
        <v>1126.2982499999998</v>
      </c>
      <c r="S663" s="402">
        <f t="shared" si="308"/>
        <v>17931.20175</v>
      </c>
      <c r="T663" s="468">
        <v>100010330028774</v>
      </c>
      <c r="U663" s="468">
        <v>200010330689612</v>
      </c>
      <c r="V663" s="720">
        <f t="shared" si="322"/>
        <v>17931.20175</v>
      </c>
      <c r="W663" s="454">
        <v>22500477728</v>
      </c>
      <c r="X663" s="522"/>
      <c r="Y663" s="504"/>
      <c r="Z663" s="429"/>
      <c r="AA663" s="402">
        <f t="shared" si="313"/>
        <v>1126.2982499999998</v>
      </c>
      <c r="AB663" s="402">
        <f t="shared" si="314"/>
        <v>17931.20175</v>
      </c>
      <c r="AC663" s="402"/>
      <c r="AD663" s="402"/>
      <c r="AE663" s="429"/>
      <c r="AF663" s="429"/>
      <c r="AG663" s="402"/>
      <c r="AH663" s="402"/>
      <c r="AI663" s="533"/>
      <c r="AK663" s="990">
        <f t="shared" si="300"/>
        <v>15246</v>
      </c>
      <c r="AL663" s="540"/>
      <c r="AM663" s="540"/>
      <c r="AN663" s="540"/>
      <c r="AO663" s="540"/>
    </row>
    <row r="664" spans="1:41" s="512" customFormat="1" ht="15" customHeight="1" x14ac:dyDescent="0.25">
      <c r="A664" s="443">
        <v>586</v>
      </c>
      <c r="B664" s="444" t="s">
        <v>2962</v>
      </c>
      <c r="C664" s="444" t="s">
        <v>3763</v>
      </c>
      <c r="D664" s="445">
        <v>28387</v>
      </c>
      <c r="E664" s="446">
        <v>41897</v>
      </c>
      <c r="F664" s="443">
        <f t="shared" si="305"/>
        <v>36</v>
      </c>
      <c r="G664" s="502" t="s">
        <v>2963</v>
      </c>
      <c r="H664" s="447" t="s">
        <v>1941</v>
      </c>
      <c r="I664" s="429" t="s">
        <v>2363</v>
      </c>
      <c r="J664" s="448">
        <f t="shared" si="319"/>
        <v>19057.5</v>
      </c>
      <c r="K664" s="449">
        <f t="shared" si="303"/>
        <v>1351.1767499999999</v>
      </c>
      <c r="L664" s="449">
        <f t="shared" si="311"/>
        <v>19057.5</v>
      </c>
      <c r="M664" s="402"/>
      <c r="N664" s="450">
        <f t="shared" si="306"/>
        <v>579.34799999999996</v>
      </c>
      <c r="O664" s="450">
        <f t="shared" si="307"/>
        <v>546.95024999999998</v>
      </c>
      <c r="P664" s="450"/>
      <c r="Q664" s="449"/>
      <c r="R664" s="494">
        <f t="shared" si="321"/>
        <v>1126.2982499999998</v>
      </c>
      <c r="S664" s="449">
        <f t="shared" si="308"/>
        <v>17931.20175</v>
      </c>
      <c r="T664" s="468">
        <v>100010330028774</v>
      </c>
      <c r="U664" s="500" t="s">
        <v>3607</v>
      </c>
      <c r="V664" s="720">
        <f t="shared" si="322"/>
        <v>17931.20175</v>
      </c>
      <c r="W664" s="454" t="s">
        <v>4253</v>
      </c>
      <c r="X664" s="548"/>
      <c r="Y664" s="455"/>
      <c r="Z664" s="428"/>
      <c r="AA664" s="402">
        <f t="shared" si="313"/>
        <v>1126.2982499999998</v>
      </c>
      <c r="AB664" s="402">
        <f t="shared" si="314"/>
        <v>17931.20175</v>
      </c>
      <c r="AC664" s="402"/>
      <c r="AD664" s="449"/>
      <c r="AE664" s="428"/>
      <c r="AF664" s="428"/>
      <c r="AG664" s="402"/>
      <c r="AH664" s="449"/>
      <c r="AI664" s="533"/>
      <c r="AK664" s="990">
        <f t="shared" ref="AK664:AK696" si="323">+J664*80%</f>
        <v>15246</v>
      </c>
      <c r="AL664" s="540"/>
      <c r="AM664" s="540"/>
      <c r="AN664" s="540"/>
      <c r="AO664" s="540"/>
    </row>
    <row r="665" spans="1:41" s="512" customFormat="1" ht="15" customHeight="1" x14ac:dyDescent="0.25">
      <c r="A665" s="443">
        <v>587</v>
      </c>
      <c r="B665" s="444" t="s">
        <v>2964</v>
      </c>
      <c r="C665" s="444" t="s">
        <v>3763</v>
      </c>
      <c r="D665" s="445">
        <v>25541</v>
      </c>
      <c r="E665" s="446">
        <v>41897</v>
      </c>
      <c r="F665" s="443">
        <f t="shared" si="305"/>
        <v>44</v>
      </c>
      <c r="G665" s="502" t="s">
        <v>2965</v>
      </c>
      <c r="H665" s="447" t="s">
        <v>1941</v>
      </c>
      <c r="I665" s="429" t="s">
        <v>2363</v>
      </c>
      <c r="J665" s="448">
        <f t="shared" si="319"/>
        <v>19057.5</v>
      </c>
      <c r="K665" s="449">
        <f t="shared" si="303"/>
        <v>1351.1767499999999</v>
      </c>
      <c r="L665" s="449">
        <f t="shared" si="311"/>
        <v>19057.5</v>
      </c>
      <c r="M665" s="402"/>
      <c r="N665" s="450">
        <f t="shared" si="306"/>
        <v>579.34799999999996</v>
      </c>
      <c r="O665" s="450">
        <f t="shared" si="307"/>
        <v>546.95024999999998</v>
      </c>
      <c r="P665" s="450"/>
      <c r="Q665" s="449"/>
      <c r="R665" s="494">
        <f t="shared" si="321"/>
        <v>1126.2982499999998</v>
      </c>
      <c r="S665" s="449">
        <f t="shared" si="308"/>
        <v>17931.20175</v>
      </c>
      <c r="T665" s="468">
        <v>100010330028774</v>
      </c>
      <c r="U665" s="500" t="s">
        <v>3608</v>
      </c>
      <c r="V665" s="720">
        <f t="shared" si="322"/>
        <v>17931.20175</v>
      </c>
      <c r="W665" s="454" t="s">
        <v>4297</v>
      </c>
      <c r="X665" s="548"/>
      <c r="Y665" s="455"/>
      <c r="Z665" s="428"/>
      <c r="AA665" s="402">
        <f t="shared" si="313"/>
        <v>1126.2982499999998</v>
      </c>
      <c r="AB665" s="402">
        <f t="shared" si="314"/>
        <v>17931.20175</v>
      </c>
      <c r="AC665" s="402"/>
      <c r="AD665" s="449"/>
      <c r="AE665" s="428"/>
      <c r="AF665" s="428"/>
      <c r="AG665" s="402"/>
      <c r="AH665" s="449"/>
      <c r="AI665" s="533"/>
      <c r="AK665" s="990">
        <f t="shared" si="323"/>
        <v>15246</v>
      </c>
      <c r="AL665" s="540"/>
      <c r="AM665" s="540"/>
      <c r="AN665" s="540"/>
      <c r="AO665" s="540"/>
    </row>
    <row r="666" spans="1:41" ht="15" customHeight="1" x14ac:dyDescent="0.25">
      <c r="A666" s="443">
        <v>588</v>
      </c>
      <c r="B666" s="444" t="s">
        <v>2966</v>
      </c>
      <c r="C666" s="444" t="s">
        <v>3763</v>
      </c>
      <c r="D666" s="445">
        <v>34939</v>
      </c>
      <c r="E666" s="446">
        <v>41897</v>
      </c>
      <c r="F666" s="443">
        <f t="shared" si="305"/>
        <v>19</v>
      </c>
      <c r="G666" s="502" t="s">
        <v>2967</v>
      </c>
      <c r="H666" s="447" t="s">
        <v>1941</v>
      </c>
      <c r="I666" s="429" t="s">
        <v>2363</v>
      </c>
      <c r="J666" s="448">
        <f t="shared" si="319"/>
        <v>19057.5</v>
      </c>
      <c r="K666" s="449">
        <f t="shared" si="303"/>
        <v>1351.1767499999999</v>
      </c>
      <c r="L666" s="449">
        <f t="shared" si="311"/>
        <v>19057.5</v>
      </c>
      <c r="M666" s="402"/>
      <c r="N666" s="450">
        <f t="shared" si="306"/>
        <v>579.34799999999996</v>
      </c>
      <c r="O666" s="450">
        <f t="shared" si="307"/>
        <v>546.95024999999998</v>
      </c>
      <c r="P666" s="450"/>
      <c r="Q666" s="449"/>
      <c r="R666" s="494">
        <f t="shared" si="321"/>
        <v>1126.2982499999998</v>
      </c>
      <c r="S666" s="449">
        <f t="shared" si="308"/>
        <v>17931.20175</v>
      </c>
      <c r="T666" s="468">
        <v>100010330028774</v>
      </c>
      <c r="U666" s="500" t="s">
        <v>3609</v>
      </c>
      <c r="V666" s="720">
        <f t="shared" si="322"/>
        <v>17931.20175</v>
      </c>
      <c r="W666" s="454" t="s">
        <v>4254</v>
      </c>
      <c r="X666" s="548"/>
      <c r="Y666" s="455"/>
      <c r="Z666" s="428"/>
      <c r="AA666" s="402">
        <f t="shared" si="313"/>
        <v>1126.2982499999998</v>
      </c>
      <c r="AB666" s="402">
        <f t="shared" si="314"/>
        <v>17931.20175</v>
      </c>
      <c r="AC666" s="402"/>
      <c r="AD666" s="449"/>
      <c r="AE666" s="428"/>
      <c r="AF666" s="428"/>
      <c r="AG666" s="402"/>
      <c r="AH666" s="449"/>
      <c r="AI666" s="457">
        <f>AH678-M678</f>
        <v>0</v>
      </c>
      <c r="AK666" s="990">
        <f t="shared" si="323"/>
        <v>15246</v>
      </c>
    </row>
    <row r="667" spans="1:41" ht="15" customHeight="1" x14ac:dyDescent="0.25">
      <c r="A667" s="443">
        <v>589</v>
      </c>
      <c r="B667" s="444" t="s">
        <v>2968</v>
      </c>
      <c r="C667" s="444" t="s">
        <v>3763</v>
      </c>
      <c r="D667" s="445">
        <v>23231</v>
      </c>
      <c r="E667" s="446">
        <v>41897</v>
      </c>
      <c r="F667" s="443">
        <f t="shared" si="305"/>
        <v>51</v>
      </c>
      <c r="G667" s="502" t="s">
        <v>2969</v>
      </c>
      <c r="H667" s="447" t="s">
        <v>1941</v>
      </c>
      <c r="I667" s="429" t="s">
        <v>2363</v>
      </c>
      <c r="J667" s="448">
        <f t="shared" si="319"/>
        <v>19057.5</v>
      </c>
      <c r="K667" s="449">
        <f t="shared" si="303"/>
        <v>1351.1767499999999</v>
      </c>
      <c r="L667" s="449">
        <f t="shared" si="311"/>
        <v>19057.5</v>
      </c>
      <c r="M667" s="402"/>
      <c r="N667" s="450">
        <f t="shared" si="306"/>
        <v>579.34799999999996</v>
      </c>
      <c r="O667" s="450">
        <f t="shared" si="307"/>
        <v>546.95024999999998</v>
      </c>
      <c r="P667" s="450"/>
      <c r="Q667" s="449"/>
      <c r="R667" s="494">
        <f t="shared" si="321"/>
        <v>1126.2982499999998</v>
      </c>
      <c r="S667" s="449">
        <f t="shared" si="308"/>
        <v>17931.20175</v>
      </c>
      <c r="T667" s="468">
        <v>100010330028774</v>
      </c>
      <c r="U667" s="500" t="s">
        <v>3610</v>
      </c>
      <c r="V667" s="720">
        <f t="shared" si="322"/>
        <v>17931.20175</v>
      </c>
      <c r="W667" s="454" t="s">
        <v>4255</v>
      </c>
      <c r="X667" s="548"/>
      <c r="Y667" s="455"/>
      <c r="Z667" s="428"/>
      <c r="AA667" s="402">
        <f t="shared" si="313"/>
        <v>1126.2982499999998</v>
      </c>
      <c r="AB667" s="402">
        <f t="shared" si="314"/>
        <v>17931.20175</v>
      </c>
      <c r="AC667" s="402"/>
      <c r="AD667" s="449"/>
      <c r="AE667" s="428"/>
      <c r="AF667" s="428"/>
      <c r="AG667" s="402"/>
      <c r="AH667" s="449"/>
      <c r="AI667" s="457"/>
      <c r="AK667" s="990">
        <f t="shared" si="323"/>
        <v>15246</v>
      </c>
    </row>
    <row r="668" spans="1:41" ht="15" customHeight="1" x14ac:dyDescent="0.25">
      <c r="A668" s="443">
        <v>590</v>
      </c>
      <c r="B668" s="444" t="s">
        <v>2970</v>
      </c>
      <c r="C668" s="444" t="s">
        <v>3763</v>
      </c>
      <c r="D668" s="445">
        <v>30281</v>
      </c>
      <c r="E668" s="446">
        <v>41897</v>
      </c>
      <c r="F668" s="443">
        <f t="shared" si="305"/>
        <v>31</v>
      </c>
      <c r="G668" s="502" t="s">
        <v>2971</v>
      </c>
      <c r="H668" s="447" t="s">
        <v>1941</v>
      </c>
      <c r="I668" s="429" t="s">
        <v>2363</v>
      </c>
      <c r="J668" s="448">
        <f t="shared" si="319"/>
        <v>19057.5</v>
      </c>
      <c r="K668" s="449">
        <f t="shared" si="303"/>
        <v>1351.1767499999999</v>
      </c>
      <c r="L668" s="449">
        <f t="shared" si="311"/>
        <v>19057.5</v>
      </c>
      <c r="M668" s="402"/>
      <c r="N668" s="450">
        <f t="shared" si="306"/>
        <v>579.34799999999996</v>
      </c>
      <c r="O668" s="450">
        <f t="shared" si="307"/>
        <v>546.95024999999998</v>
      </c>
      <c r="P668" s="450"/>
      <c r="Q668" s="449"/>
      <c r="R668" s="494">
        <f t="shared" si="321"/>
        <v>1126.2982499999998</v>
      </c>
      <c r="S668" s="449">
        <f t="shared" si="308"/>
        <v>17931.20175</v>
      </c>
      <c r="T668" s="468">
        <v>100010330028774</v>
      </c>
      <c r="U668" s="500" t="s">
        <v>3611</v>
      </c>
      <c r="V668" s="720">
        <f t="shared" si="322"/>
        <v>17931.20175</v>
      </c>
      <c r="W668" s="454" t="s">
        <v>4300</v>
      </c>
      <c r="X668" s="548"/>
      <c r="Y668" s="455"/>
      <c r="Z668" s="428"/>
      <c r="AA668" s="402">
        <f t="shared" si="313"/>
        <v>1126.2982499999998</v>
      </c>
      <c r="AB668" s="402">
        <f t="shared" si="314"/>
        <v>17931.20175</v>
      </c>
      <c r="AC668" s="402"/>
      <c r="AD668" s="449"/>
      <c r="AE668" s="428"/>
      <c r="AF668" s="428"/>
      <c r="AG668" s="402"/>
      <c r="AH668" s="449"/>
      <c r="AI668" s="457">
        <f>AH679-M679</f>
        <v>0</v>
      </c>
      <c r="AK668" s="990">
        <f t="shared" si="323"/>
        <v>15246</v>
      </c>
    </row>
    <row r="669" spans="1:41" ht="15" customHeight="1" x14ac:dyDescent="0.25">
      <c r="A669" s="443">
        <v>591</v>
      </c>
      <c r="B669" s="444" t="s">
        <v>2972</v>
      </c>
      <c r="C669" s="444" t="s">
        <v>3763</v>
      </c>
      <c r="D669" s="445">
        <v>33920</v>
      </c>
      <c r="E669" s="446">
        <v>41897</v>
      </c>
      <c r="F669" s="443">
        <f t="shared" si="305"/>
        <v>21</v>
      </c>
      <c r="G669" s="502" t="s">
        <v>2973</v>
      </c>
      <c r="H669" s="447" t="s">
        <v>1941</v>
      </c>
      <c r="I669" s="429" t="s">
        <v>2363</v>
      </c>
      <c r="J669" s="448">
        <f t="shared" si="319"/>
        <v>19057.5</v>
      </c>
      <c r="K669" s="449">
        <f t="shared" si="303"/>
        <v>1351.1767499999999</v>
      </c>
      <c r="L669" s="449">
        <f t="shared" si="311"/>
        <v>19057.5</v>
      </c>
      <c r="M669" s="402"/>
      <c r="N669" s="450">
        <f t="shared" si="306"/>
        <v>579.34799999999996</v>
      </c>
      <c r="O669" s="450">
        <f t="shared" si="307"/>
        <v>546.95024999999998</v>
      </c>
      <c r="P669" s="450"/>
      <c r="Q669" s="449"/>
      <c r="R669" s="494">
        <f t="shared" si="321"/>
        <v>1126.2982499999998</v>
      </c>
      <c r="S669" s="449">
        <f t="shared" si="308"/>
        <v>17931.20175</v>
      </c>
      <c r="T669" s="468">
        <v>100010330028774</v>
      </c>
      <c r="U669" s="500" t="s">
        <v>3612</v>
      </c>
      <c r="V669" s="720">
        <f t="shared" si="322"/>
        <v>17931.20175</v>
      </c>
      <c r="W669" s="454" t="s">
        <v>4256</v>
      </c>
      <c r="X669" s="548"/>
      <c r="Y669" s="455"/>
      <c r="Z669" s="428"/>
      <c r="AA669" s="402">
        <f t="shared" si="313"/>
        <v>1126.2982499999998</v>
      </c>
      <c r="AB669" s="402">
        <f t="shared" si="314"/>
        <v>17931.20175</v>
      </c>
      <c r="AC669" s="402"/>
      <c r="AD669" s="449"/>
      <c r="AE669" s="428"/>
      <c r="AF669" s="428"/>
      <c r="AG669" s="402"/>
      <c r="AH669" s="449"/>
      <c r="AI669" s="457">
        <f>AH711-M711</f>
        <v>-380.32</v>
      </c>
      <c r="AK669" s="990">
        <f t="shared" si="323"/>
        <v>15246</v>
      </c>
    </row>
    <row r="670" spans="1:41" ht="15" customHeight="1" x14ac:dyDescent="0.25">
      <c r="A670" s="443">
        <v>592</v>
      </c>
      <c r="B670" s="444" t="s">
        <v>2974</v>
      </c>
      <c r="C670" s="444" t="s">
        <v>3763</v>
      </c>
      <c r="D670" s="445">
        <v>33924</v>
      </c>
      <c r="E670" s="446">
        <v>41897</v>
      </c>
      <c r="F670" s="443">
        <f t="shared" si="305"/>
        <v>21</v>
      </c>
      <c r="G670" s="502" t="s">
        <v>2975</v>
      </c>
      <c r="H670" s="447" t="s">
        <v>1941</v>
      </c>
      <c r="I670" s="429" t="s">
        <v>2363</v>
      </c>
      <c r="J670" s="448">
        <f t="shared" si="319"/>
        <v>19057.5</v>
      </c>
      <c r="K670" s="449">
        <f t="shared" si="303"/>
        <v>1351.1767499999999</v>
      </c>
      <c r="L670" s="449">
        <f t="shared" si="311"/>
        <v>19057.5</v>
      </c>
      <c r="M670" s="402"/>
      <c r="N670" s="450">
        <f t="shared" si="306"/>
        <v>579.34799999999996</v>
      </c>
      <c r="O670" s="450">
        <f t="shared" si="307"/>
        <v>546.95024999999998</v>
      </c>
      <c r="P670" s="450"/>
      <c r="Q670" s="449"/>
      <c r="R670" s="494">
        <f t="shared" si="321"/>
        <v>1126.2982499999998</v>
      </c>
      <c r="S670" s="449">
        <f t="shared" si="308"/>
        <v>17931.20175</v>
      </c>
      <c r="T670" s="468">
        <v>100010330028774</v>
      </c>
      <c r="U670" s="500" t="s">
        <v>3613</v>
      </c>
      <c r="V670" s="720">
        <f t="shared" si="322"/>
        <v>17931.20175</v>
      </c>
      <c r="W670" s="454" t="s">
        <v>4257</v>
      </c>
      <c r="X670" s="548"/>
      <c r="Y670" s="455"/>
      <c r="Z670" s="428"/>
      <c r="AA670" s="402">
        <f t="shared" si="313"/>
        <v>1126.2982499999998</v>
      </c>
      <c r="AB670" s="402">
        <f t="shared" si="314"/>
        <v>17931.20175</v>
      </c>
      <c r="AC670" s="402"/>
      <c r="AD670" s="449"/>
      <c r="AE670" s="428"/>
      <c r="AF670" s="428"/>
      <c r="AG670" s="402"/>
      <c r="AH670" s="449"/>
      <c r="AI670" s="457">
        <f>AH712-M712</f>
        <v>-253.82</v>
      </c>
      <c r="AK670" s="990">
        <f t="shared" si="323"/>
        <v>15246</v>
      </c>
    </row>
    <row r="671" spans="1:41" ht="15" customHeight="1" x14ac:dyDescent="0.25">
      <c r="A671" s="443">
        <v>593</v>
      </c>
      <c r="B671" s="444" t="s">
        <v>2976</v>
      </c>
      <c r="C671" s="444" t="s">
        <v>3763</v>
      </c>
      <c r="D671" s="445">
        <v>34828</v>
      </c>
      <c r="E671" s="446">
        <v>41897</v>
      </c>
      <c r="F671" s="443">
        <f t="shared" si="305"/>
        <v>19</v>
      </c>
      <c r="G671" s="502" t="s">
        <v>2977</v>
      </c>
      <c r="H671" s="447" t="s">
        <v>1941</v>
      </c>
      <c r="I671" s="429" t="s">
        <v>2363</v>
      </c>
      <c r="J671" s="448">
        <f t="shared" si="319"/>
        <v>19057.5</v>
      </c>
      <c r="K671" s="449">
        <f t="shared" si="303"/>
        <v>1351.1767499999999</v>
      </c>
      <c r="L671" s="449">
        <f t="shared" si="311"/>
        <v>19057.5</v>
      </c>
      <c r="M671" s="402"/>
      <c r="N671" s="450">
        <f t="shared" si="306"/>
        <v>579.34799999999996</v>
      </c>
      <c r="O671" s="450">
        <f t="shared" si="307"/>
        <v>546.95024999999998</v>
      </c>
      <c r="P671" s="450"/>
      <c r="Q671" s="449"/>
      <c r="R671" s="494">
        <f t="shared" si="321"/>
        <v>1126.2982499999998</v>
      </c>
      <c r="S671" s="449">
        <f t="shared" si="308"/>
        <v>17931.20175</v>
      </c>
      <c r="T671" s="468">
        <v>100010330028774</v>
      </c>
      <c r="U671" s="500" t="s">
        <v>3614</v>
      </c>
      <c r="V671" s="720">
        <f t="shared" si="322"/>
        <v>17931.20175</v>
      </c>
      <c r="W671" s="454" t="s">
        <v>4258</v>
      </c>
      <c r="X671" s="548"/>
      <c r="Y671" s="455"/>
      <c r="Z671" s="428"/>
      <c r="AA671" s="402">
        <f t="shared" si="313"/>
        <v>1126.2982499999998</v>
      </c>
      <c r="AB671" s="402">
        <f t="shared" si="314"/>
        <v>17931.20175</v>
      </c>
      <c r="AC671" s="402"/>
      <c r="AD671" s="449"/>
      <c r="AE671" s="428"/>
      <c r="AF671" s="428"/>
      <c r="AG671" s="402"/>
      <c r="AH671" s="449"/>
      <c r="AI671" s="457">
        <f>AH713-M713</f>
        <v>-380.32</v>
      </c>
      <c r="AK671" s="990">
        <f t="shared" si="323"/>
        <v>15246</v>
      </c>
    </row>
    <row r="672" spans="1:41" ht="15" customHeight="1" x14ac:dyDescent="0.25">
      <c r="A672" s="443">
        <v>594</v>
      </c>
      <c r="B672" s="444" t="s">
        <v>3589</v>
      </c>
      <c r="C672" s="444" t="s">
        <v>3763</v>
      </c>
      <c r="D672" s="445">
        <v>34139</v>
      </c>
      <c r="E672" s="446">
        <v>41897</v>
      </c>
      <c r="F672" s="443">
        <f t="shared" si="305"/>
        <v>21</v>
      </c>
      <c r="G672" s="502" t="s">
        <v>3590</v>
      </c>
      <c r="H672" s="447" t="s">
        <v>1941</v>
      </c>
      <c r="I672" s="429" t="s">
        <v>2363</v>
      </c>
      <c r="J672" s="448">
        <v>19057.5</v>
      </c>
      <c r="K672" s="449">
        <f t="shared" si="303"/>
        <v>1351.1767499999999</v>
      </c>
      <c r="L672" s="449">
        <f t="shared" si="311"/>
        <v>19057.5</v>
      </c>
      <c r="M672" s="402"/>
      <c r="N672" s="450">
        <f t="shared" si="306"/>
        <v>579.34799999999996</v>
      </c>
      <c r="O672" s="450">
        <f t="shared" si="307"/>
        <v>546.95024999999998</v>
      </c>
      <c r="P672" s="450"/>
      <c r="Q672" s="449"/>
      <c r="R672" s="494">
        <f t="shared" si="321"/>
        <v>1126.2982499999998</v>
      </c>
      <c r="S672" s="449">
        <f t="shared" si="308"/>
        <v>17931.20175</v>
      </c>
      <c r="T672" s="468">
        <v>100010330028774</v>
      </c>
      <c r="U672" s="618" t="s">
        <v>3618</v>
      </c>
      <c r="V672" s="720">
        <f t="shared" si="322"/>
        <v>17931.20175</v>
      </c>
      <c r="W672" s="454" t="s">
        <v>4259</v>
      </c>
      <c r="X672" s="548"/>
      <c r="Y672" s="455"/>
      <c r="Z672" s="428"/>
      <c r="AA672" s="402">
        <f t="shared" si="313"/>
        <v>1126.2982499999998</v>
      </c>
      <c r="AB672" s="402">
        <f t="shared" si="314"/>
        <v>17931.20175</v>
      </c>
      <c r="AC672" s="402"/>
      <c r="AD672" s="449"/>
      <c r="AE672" s="428"/>
      <c r="AF672" s="428"/>
      <c r="AG672" s="402"/>
      <c r="AH672" s="449"/>
      <c r="AI672" s="457"/>
      <c r="AK672" s="990">
        <f t="shared" si="323"/>
        <v>15246</v>
      </c>
    </row>
    <row r="673" spans="1:37" ht="15" customHeight="1" x14ac:dyDescent="0.25">
      <c r="A673" s="443">
        <v>595</v>
      </c>
      <c r="B673" s="443" t="s">
        <v>2375</v>
      </c>
      <c r="C673" s="444" t="s">
        <v>3763</v>
      </c>
      <c r="D673" s="446">
        <v>31693</v>
      </c>
      <c r="E673" s="446">
        <v>41897</v>
      </c>
      <c r="F673" s="443">
        <f t="shared" si="305"/>
        <v>27</v>
      </c>
      <c r="G673" s="428" t="s">
        <v>2376</v>
      </c>
      <c r="H673" s="447" t="s">
        <v>1941</v>
      </c>
      <c r="I673" s="428" t="s">
        <v>3692</v>
      </c>
      <c r="J673" s="448">
        <v>19057.5</v>
      </c>
      <c r="K673" s="449">
        <f t="shared" si="303"/>
        <v>1351.1767499999999</v>
      </c>
      <c r="L673" s="449">
        <f t="shared" si="311"/>
        <v>19057.5</v>
      </c>
      <c r="M673" s="402"/>
      <c r="N673" s="450">
        <f t="shared" si="306"/>
        <v>579.34799999999996</v>
      </c>
      <c r="O673" s="450">
        <f t="shared" si="307"/>
        <v>546.95024999999998</v>
      </c>
      <c r="P673" s="450"/>
      <c r="Q673" s="449"/>
      <c r="R673" s="494">
        <f t="shared" si="321"/>
        <v>1126.2982499999998</v>
      </c>
      <c r="S673" s="449">
        <f t="shared" si="308"/>
        <v>17931.20175</v>
      </c>
      <c r="T673" s="452">
        <v>100010330028774</v>
      </c>
      <c r="U673" s="461" t="s">
        <v>3352</v>
      </c>
      <c r="V673" s="720">
        <f t="shared" si="322"/>
        <v>17931.20175</v>
      </c>
      <c r="W673" s="463">
        <v>22300113945</v>
      </c>
      <c r="X673" s="455"/>
      <c r="Y673" s="428">
        <v>0</v>
      </c>
      <c r="Z673" s="456">
        <v>0</v>
      </c>
      <c r="AA673" s="402">
        <f t="shared" si="313"/>
        <v>1126.2982499999998</v>
      </c>
      <c r="AB673" s="402">
        <f t="shared" si="314"/>
        <v>17931.20175</v>
      </c>
      <c r="AC673" s="449"/>
      <c r="AD673" s="428"/>
      <c r="AE673" s="428"/>
      <c r="AF673" s="402">
        <f>AD673*15%</f>
        <v>0</v>
      </c>
      <c r="AG673" s="449"/>
      <c r="AH673" s="402">
        <f>AF673+AG673</f>
        <v>0</v>
      </c>
      <c r="AI673" s="457">
        <f>AH583-M583</f>
        <v>0</v>
      </c>
      <c r="AK673" s="990">
        <f t="shared" si="323"/>
        <v>15246</v>
      </c>
    </row>
    <row r="674" spans="1:37" ht="15" customHeight="1" x14ac:dyDescent="0.25">
      <c r="A674" s="443">
        <v>596</v>
      </c>
      <c r="B674" s="443" t="s">
        <v>3719</v>
      </c>
      <c r="C674" s="444" t="s">
        <v>3763</v>
      </c>
      <c r="D674" s="446">
        <v>23680</v>
      </c>
      <c r="E674" s="446">
        <v>41897</v>
      </c>
      <c r="F674" s="443">
        <f t="shared" si="305"/>
        <v>49</v>
      </c>
      <c r="G674" s="428" t="s">
        <v>3720</v>
      </c>
      <c r="H674" s="447" t="s">
        <v>1941</v>
      </c>
      <c r="I674" s="428" t="s">
        <v>3692</v>
      </c>
      <c r="J674" s="448">
        <v>19057.5</v>
      </c>
      <c r="K674" s="449">
        <f t="shared" si="303"/>
        <v>1351.1767499999999</v>
      </c>
      <c r="L674" s="449">
        <f t="shared" si="311"/>
        <v>19057.5</v>
      </c>
      <c r="M674" s="402"/>
      <c r="N674" s="450">
        <f t="shared" si="306"/>
        <v>579.34799999999996</v>
      </c>
      <c r="O674" s="450">
        <f t="shared" si="307"/>
        <v>546.95024999999998</v>
      </c>
      <c r="P674" s="450"/>
      <c r="Q674" s="449"/>
      <c r="R674" s="494">
        <f t="shared" si="321"/>
        <v>1126.2982499999998</v>
      </c>
      <c r="S674" s="449">
        <f t="shared" si="308"/>
        <v>17931.20175</v>
      </c>
      <c r="T674" s="452">
        <v>100010330028774</v>
      </c>
      <c r="U674" s="605" t="s">
        <v>4294</v>
      </c>
      <c r="V674" s="720">
        <f t="shared" si="322"/>
        <v>17931.20175</v>
      </c>
      <c r="W674" s="463" t="s">
        <v>4293</v>
      </c>
      <c r="X674" s="455"/>
      <c r="Y674" s="428"/>
      <c r="Z674" s="456"/>
      <c r="AA674" s="402">
        <f t="shared" si="313"/>
        <v>1126.2982499999998</v>
      </c>
      <c r="AB674" s="402">
        <f t="shared" si="314"/>
        <v>17931.20175</v>
      </c>
      <c r="AC674" s="449"/>
      <c r="AD674" s="428"/>
      <c r="AE674" s="428"/>
      <c r="AF674" s="402"/>
      <c r="AG674" s="449"/>
      <c r="AH674" s="402"/>
      <c r="AI674" s="457"/>
      <c r="AK674" s="990">
        <f t="shared" si="323"/>
        <v>15246</v>
      </c>
    </row>
    <row r="675" spans="1:37" ht="15" customHeight="1" x14ac:dyDescent="0.25">
      <c r="A675" s="443">
        <v>597</v>
      </c>
      <c r="B675" s="443" t="s">
        <v>4307</v>
      </c>
      <c r="C675" s="444" t="s">
        <v>3763</v>
      </c>
      <c r="D675" s="446">
        <v>20405</v>
      </c>
      <c r="E675" s="446">
        <v>41897</v>
      </c>
      <c r="F675" s="443">
        <f t="shared" si="305"/>
        <v>58</v>
      </c>
      <c r="G675" s="428" t="s">
        <v>4306</v>
      </c>
      <c r="H675" s="447" t="s">
        <v>1941</v>
      </c>
      <c r="I675" s="428" t="s">
        <v>3692</v>
      </c>
      <c r="J675" s="448">
        <v>19057.5</v>
      </c>
      <c r="K675" s="449">
        <f t="shared" si="303"/>
        <v>1351.1767499999999</v>
      </c>
      <c r="L675" s="449">
        <f t="shared" si="311"/>
        <v>19057.5</v>
      </c>
      <c r="M675" s="402"/>
      <c r="N675" s="450">
        <f t="shared" si="306"/>
        <v>579.34799999999996</v>
      </c>
      <c r="O675" s="450">
        <f t="shared" si="307"/>
        <v>546.95024999999998</v>
      </c>
      <c r="P675" s="450"/>
      <c r="Q675" s="449"/>
      <c r="R675" s="494">
        <f t="shared" si="321"/>
        <v>1126.2982499999998</v>
      </c>
      <c r="S675" s="449">
        <f t="shared" si="308"/>
        <v>17931.20175</v>
      </c>
      <c r="T675" s="452">
        <v>100010330028774</v>
      </c>
      <c r="U675" s="655">
        <v>200010330752057</v>
      </c>
      <c r="V675" s="720">
        <f t="shared" si="322"/>
        <v>17931.20175</v>
      </c>
      <c r="W675" s="463" t="s">
        <v>4308</v>
      </c>
      <c r="X675" s="455"/>
      <c r="Y675" s="428"/>
      <c r="Z675" s="456"/>
      <c r="AA675" s="402">
        <f t="shared" si="313"/>
        <v>1126.2982499999998</v>
      </c>
      <c r="AB675" s="402">
        <f t="shared" si="314"/>
        <v>17931.20175</v>
      </c>
      <c r="AC675" s="449">
        <v>33335.910000000003</v>
      </c>
      <c r="AD675" s="449">
        <f>+AB675-AC675</f>
        <v>-15404.708250000003</v>
      </c>
      <c r="AE675" s="462">
        <v>0.15</v>
      </c>
      <c r="AF675" s="402">
        <f>+AD675*15%</f>
        <v>-2310.7062375000005</v>
      </c>
      <c r="AG675" s="449"/>
      <c r="AH675" s="402">
        <f>+AF675</f>
        <v>-2310.7062375000005</v>
      </c>
      <c r="AI675" s="457"/>
      <c r="AK675" s="990">
        <f t="shared" si="323"/>
        <v>15246</v>
      </c>
    </row>
    <row r="676" spans="1:37" ht="15" customHeight="1" x14ac:dyDescent="0.25">
      <c r="A676" s="443">
        <v>598</v>
      </c>
      <c r="B676" s="443" t="s">
        <v>4358</v>
      </c>
      <c r="C676" s="444" t="s">
        <v>3763</v>
      </c>
      <c r="D676" s="446"/>
      <c r="E676" s="446"/>
      <c r="F676" s="443"/>
      <c r="G676" s="428" t="s">
        <v>4357</v>
      </c>
      <c r="H676" s="447" t="s">
        <v>1941</v>
      </c>
      <c r="I676" s="428" t="s">
        <v>3692</v>
      </c>
      <c r="J676" s="448">
        <v>19057.5</v>
      </c>
      <c r="K676" s="449">
        <f t="shared" si="303"/>
        <v>1351.1767499999999</v>
      </c>
      <c r="L676" s="449">
        <f t="shared" si="311"/>
        <v>19057.5</v>
      </c>
      <c r="M676" s="402"/>
      <c r="N676" s="450">
        <f t="shared" si="306"/>
        <v>579.34799999999996</v>
      </c>
      <c r="O676" s="450">
        <f t="shared" si="307"/>
        <v>546.95024999999998</v>
      </c>
      <c r="P676" s="450"/>
      <c r="Q676" s="449"/>
      <c r="R676" s="494">
        <f t="shared" si="321"/>
        <v>1126.2982499999998</v>
      </c>
      <c r="S676" s="449">
        <f t="shared" si="308"/>
        <v>17931.20175</v>
      </c>
      <c r="T676" s="452">
        <v>100010330028774</v>
      </c>
      <c r="U676" s="499" t="s">
        <v>4362</v>
      </c>
      <c r="V676" s="720">
        <f t="shared" si="322"/>
        <v>17931.20175</v>
      </c>
      <c r="W676" s="463" t="s">
        <v>4374</v>
      </c>
      <c r="X676" s="455"/>
      <c r="Y676" s="428"/>
      <c r="Z676" s="456"/>
      <c r="AA676" s="402">
        <f t="shared" si="313"/>
        <v>1126.2982499999998</v>
      </c>
      <c r="AB676" s="402">
        <f t="shared" si="314"/>
        <v>17931.20175</v>
      </c>
      <c r="AC676" s="449"/>
      <c r="AD676" s="449"/>
      <c r="AE676" s="462"/>
      <c r="AF676" s="402"/>
      <c r="AG676" s="449"/>
      <c r="AH676" s="402"/>
      <c r="AI676" s="457"/>
      <c r="AK676" s="990">
        <f t="shared" si="323"/>
        <v>15246</v>
      </c>
    </row>
    <row r="677" spans="1:37" ht="15" customHeight="1" x14ac:dyDescent="0.25">
      <c r="A677" s="443">
        <v>599</v>
      </c>
      <c r="B677" s="443" t="s">
        <v>4359</v>
      </c>
      <c r="C677" s="444" t="s">
        <v>3763</v>
      </c>
      <c r="D677" s="446"/>
      <c r="E677" s="446"/>
      <c r="F677" s="443"/>
      <c r="G677" s="428" t="s">
        <v>4360</v>
      </c>
      <c r="H677" s="447" t="s">
        <v>1941</v>
      </c>
      <c r="I677" s="428" t="s">
        <v>3692</v>
      </c>
      <c r="J677" s="448">
        <v>19057.5</v>
      </c>
      <c r="K677" s="449">
        <f t="shared" si="303"/>
        <v>1351.1767499999999</v>
      </c>
      <c r="L677" s="449">
        <f t="shared" si="311"/>
        <v>19057.5</v>
      </c>
      <c r="M677" s="402"/>
      <c r="N677" s="450">
        <f t="shared" si="306"/>
        <v>579.34799999999996</v>
      </c>
      <c r="O677" s="450">
        <f t="shared" si="307"/>
        <v>546.95024999999998</v>
      </c>
      <c r="P677" s="450"/>
      <c r="Q677" s="449"/>
      <c r="R677" s="494">
        <f t="shared" si="321"/>
        <v>1126.2982499999998</v>
      </c>
      <c r="S677" s="449">
        <f t="shared" si="308"/>
        <v>17931.20175</v>
      </c>
      <c r="T677" s="452">
        <v>100010330028774</v>
      </c>
      <c r="U677" s="499" t="s">
        <v>4372</v>
      </c>
      <c r="V677" s="720">
        <f t="shared" si="322"/>
        <v>17931.20175</v>
      </c>
      <c r="W677" s="648" t="s">
        <v>4373</v>
      </c>
      <c r="X677" s="455"/>
      <c r="Y677" s="428"/>
      <c r="Z677" s="456"/>
      <c r="AA677" s="402">
        <f t="shared" si="313"/>
        <v>1126.2982499999998</v>
      </c>
      <c r="AB677" s="402">
        <f t="shared" si="314"/>
        <v>17931.20175</v>
      </c>
      <c r="AC677" s="449"/>
      <c r="AD677" s="449"/>
      <c r="AE677" s="462"/>
      <c r="AF677" s="402"/>
      <c r="AG677" s="449"/>
      <c r="AH677" s="402"/>
      <c r="AI677" s="457"/>
      <c r="AK677" s="990">
        <f t="shared" si="323"/>
        <v>15246</v>
      </c>
    </row>
    <row r="678" spans="1:37" ht="15" customHeight="1" x14ac:dyDescent="0.25">
      <c r="A678" s="443">
        <v>600</v>
      </c>
      <c r="B678" s="444" t="s">
        <v>2530</v>
      </c>
      <c r="C678" s="444" t="s">
        <v>3763</v>
      </c>
      <c r="D678" s="445">
        <v>32576</v>
      </c>
      <c r="E678" s="446">
        <v>41897</v>
      </c>
      <c r="F678" s="443">
        <f t="shared" si="305"/>
        <v>25</v>
      </c>
      <c r="G678" s="429" t="s">
        <v>2531</v>
      </c>
      <c r="H678" s="447" t="s">
        <v>1941</v>
      </c>
      <c r="I678" s="429" t="s">
        <v>2363</v>
      </c>
      <c r="J678" s="448">
        <f>17325*1.1</f>
        <v>19057.5</v>
      </c>
      <c r="K678" s="449">
        <f t="shared" si="303"/>
        <v>1351.1767499999999</v>
      </c>
      <c r="L678" s="449">
        <f t="shared" si="311"/>
        <v>19057.5</v>
      </c>
      <c r="M678" s="402"/>
      <c r="N678" s="450">
        <f t="shared" si="306"/>
        <v>579.34799999999996</v>
      </c>
      <c r="O678" s="450">
        <f t="shared" si="307"/>
        <v>546.95024999999998</v>
      </c>
      <c r="P678" s="450"/>
      <c r="Q678" s="449"/>
      <c r="R678" s="494">
        <f t="shared" si="321"/>
        <v>1126.2982499999998</v>
      </c>
      <c r="S678" s="449">
        <f t="shared" si="308"/>
        <v>17931.20175</v>
      </c>
      <c r="T678" s="452">
        <v>100010330028774</v>
      </c>
      <c r="U678" s="453" t="s">
        <v>3429</v>
      </c>
      <c r="V678" s="720">
        <f t="shared" si="322"/>
        <v>17931.20175</v>
      </c>
      <c r="W678" s="454" t="s">
        <v>3910</v>
      </c>
      <c r="X678" s="455"/>
      <c r="Y678" s="428">
        <v>0</v>
      </c>
      <c r="Z678" s="456">
        <v>0</v>
      </c>
      <c r="AA678" s="402">
        <f t="shared" si="313"/>
        <v>1126.2982499999998</v>
      </c>
      <c r="AB678" s="402">
        <f t="shared" si="314"/>
        <v>17931.20175</v>
      </c>
      <c r="AC678" s="449"/>
      <c r="AD678" s="428"/>
      <c r="AE678" s="428"/>
      <c r="AF678" s="402">
        <f>AD678*15%</f>
        <v>0</v>
      </c>
      <c r="AG678" s="449"/>
      <c r="AH678" s="402">
        <f>AF678+AG678</f>
        <v>0</v>
      </c>
      <c r="AI678" s="457">
        <f>AH714-M714</f>
        <v>-380.32</v>
      </c>
      <c r="AK678" s="990">
        <f t="shared" si="323"/>
        <v>15246</v>
      </c>
    </row>
    <row r="679" spans="1:37" ht="15" customHeight="1" x14ac:dyDescent="0.25">
      <c r="A679" s="443">
        <v>601</v>
      </c>
      <c r="B679" s="444" t="s">
        <v>2532</v>
      </c>
      <c r="C679" s="444" t="s">
        <v>3763</v>
      </c>
      <c r="D679" s="445">
        <v>31192</v>
      </c>
      <c r="E679" s="446">
        <v>41897</v>
      </c>
      <c r="F679" s="443">
        <f>DATEDIF(D679,E679,"Y")</f>
        <v>29</v>
      </c>
      <c r="G679" s="429" t="s">
        <v>2533</v>
      </c>
      <c r="H679" s="447" t="s">
        <v>1941</v>
      </c>
      <c r="I679" s="429" t="s">
        <v>2363</v>
      </c>
      <c r="J679" s="402">
        <v>22000</v>
      </c>
      <c r="K679" s="449">
        <f t="shared" si="303"/>
        <v>1559.8</v>
      </c>
      <c r="L679" s="449">
        <f t="shared" si="311"/>
        <v>22000</v>
      </c>
      <c r="M679" s="402"/>
      <c r="N679" s="450">
        <f t="shared" si="306"/>
        <v>668.8</v>
      </c>
      <c r="O679" s="450">
        <f t="shared" si="307"/>
        <v>631.4</v>
      </c>
      <c r="P679" s="450"/>
      <c r="Q679" s="449"/>
      <c r="R679" s="451">
        <f>M679+N679+O679+P679</f>
        <v>1300.1999999999998</v>
      </c>
      <c r="S679" s="449">
        <f t="shared" si="308"/>
        <v>20699.8</v>
      </c>
      <c r="T679" s="452">
        <v>100010330028774</v>
      </c>
      <c r="U679" s="490" t="s">
        <v>3430</v>
      </c>
      <c r="V679" s="720">
        <f t="shared" si="322"/>
        <v>20699.8</v>
      </c>
      <c r="W679" s="454">
        <v>22400054122</v>
      </c>
      <c r="X679" s="455"/>
      <c r="Y679" s="428">
        <v>0</v>
      </c>
      <c r="Z679" s="456">
        <v>0</v>
      </c>
      <c r="AA679" s="402">
        <f>N679+O679+P679</f>
        <v>1300.1999999999998</v>
      </c>
      <c r="AB679" s="402">
        <f>J679-AA679</f>
        <v>20699.8</v>
      </c>
      <c r="AC679" s="449"/>
      <c r="AD679" s="428"/>
      <c r="AE679" s="428"/>
      <c r="AF679" s="402">
        <f>AD679*15%</f>
        <v>0</v>
      </c>
      <c r="AG679" s="449"/>
      <c r="AH679" s="402">
        <f>AF679+AG679</f>
        <v>0</v>
      </c>
      <c r="AI679" s="457">
        <f>AH716-M716</f>
        <v>-380.32</v>
      </c>
      <c r="AK679" s="1001">
        <f>+J679*60%</f>
        <v>13200</v>
      </c>
    </row>
    <row r="680" spans="1:37" ht="15" customHeight="1" x14ac:dyDescent="0.25">
      <c r="A680" s="443">
        <v>602</v>
      </c>
      <c r="B680" s="443" t="s">
        <v>4453</v>
      </c>
      <c r="C680" s="443" t="s">
        <v>3763</v>
      </c>
      <c r="D680" s="446"/>
      <c r="E680" s="446">
        <v>41897</v>
      </c>
      <c r="F680" s="443"/>
      <c r="G680" s="428" t="s">
        <v>4429</v>
      </c>
      <c r="H680" s="447" t="s">
        <v>3672</v>
      </c>
      <c r="I680" s="428" t="s">
        <v>2363</v>
      </c>
      <c r="J680" s="479">
        <v>19057.5</v>
      </c>
      <c r="K680" s="449">
        <f t="shared" si="303"/>
        <v>1351.1767499999999</v>
      </c>
      <c r="L680" s="449">
        <f t="shared" si="311"/>
        <v>19057.5</v>
      </c>
      <c r="M680" s="402"/>
      <c r="N680" s="450">
        <f t="shared" si="306"/>
        <v>579.34799999999996</v>
      </c>
      <c r="O680" s="450">
        <f t="shared" si="307"/>
        <v>546.95024999999998</v>
      </c>
      <c r="P680" s="450"/>
      <c r="Q680" s="449"/>
      <c r="R680" s="451">
        <f>M680+N680+O680+P680</f>
        <v>1126.2982499999998</v>
      </c>
      <c r="S680" s="449">
        <f t="shared" si="308"/>
        <v>17931.20175</v>
      </c>
      <c r="T680" s="452">
        <v>100010330028774</v>
      </c>
      <c r="U680" s="461">
        <v>200010330779030</v>
      </c>
      <c r="V680" s="720">
        <f t="shared" si="322"/>
        <v>17931.20175</v>
      </c>
      <c r="W680" s="454" t="s">
        <v>4425</v>
      </c>
      <c r="X680" s="6"/>
      <c r="Y680" s="6"/>
      <c r="Z680" s="6"/>
      <c r="AA680" s="6"/>
      <c r="AB680" s="6"/>
      <c r="AC680" s="6"/>
      <c r="AD680" s="6"/>
      <c r="AE680" s="6"/>
      <c r="AF680" s="6"/>
      <c r="AG680" s="6"/>
      <c r="AH680" s="6"/>
      <c r="AK680" s="990">
        <f t="shared" si="323"/>
        <v>15246</v>
      </c>
    </row>
    <row r="681" spans="1:37" ht="15" customHeight="1" x14ac:dyDescent="0.25">
      <c r="A681" s="443">
        <v>603</v>
      </c>
      <c r="B681" s="443" t="s">
        <v>4426</v>
      </c>
      <c r="C681" s="443" t="s">
        <v>3764</v>
      </c>
      <c r="D681" s="446"/>
      <c r="E681" s="446">
        <v>41897</v>
      </c>
      <c r="F681" s="443"/>
      <c r="G681" s="428" t="s">
        <v>4427</v>
      </c>
      <c r="H681" s="447" t="s">
        <v>3672</v>
      </c>
      <c r="I681" s="428" t="s">
        <v>2363</v>
      </c>
      <c r="J681" s="479">
        <v>19057.5</v>
      </c>
      <c r="K681" s="449">
        <f t="shared" si="303"/>
        <v>1351.1767499999999</v>
      </c>
      <c r="L681" s="449">
        <f t="shared" si="311"/>
        <v>19057.5</v>
      </c>
      <c r="M681" s="402"/>
      <c r="N681" s="450">
        <f t="shared" si="306"/>
        <v>579.34799999999996</v>
      </c>
      <c r="O681" s="450">
        <f t="shared" si="307"/>
        <v>546.95024999999998</v>
      </c>
      <c r="P681" s="450"/>
      <c r="Q681" s="449"/>
      <c r="R681" s="451">
        <f>M681+N681+O681+P681</f>
        <v>1126.2982499999998</v>
      </c>
      <c r="S681" s="449">
        <f t="shared" si="308"/>
        <v>17931.20175</v>
      </c>
      <c r="T681" s="452">
        <v>100010330028774</v>
      </c>
      <c r="U681" s="461">
        <v>200010330781413</v>
      </c>
      <c r="V681" s="720">
        <f t="shared" si="322"/>
        <v>17931.20175</v>
      </c>
      <c r="W681" s="454" t="s">
        <v>4428</v>
      </c>
      <c r="X681" s="6"/>
      <c r="Y681" s="6"/>
      <c r="Z681" s="6"/>
      <c r="AA681" s="6"/>
      <c r="AB681" s="6"/>
      <c r="AC681" s="6"/>
      <c r="AD681" s="6"/>
      <c r="AE681" s="6"/>
      <c r="AF681" s="6"/>
      <c r="AG681" s="6"/>
      <c r="AH681" s="6"/>
      <c r="AK681" s="990">
        <f t="shared" si="323"/>
        <v>15246</v>
      </c>
    </row>
    <row r="682" spans="1:37" ht="15" customHeight="1" x14ac:dyDescent="0.25">
      <c r="A682" s="443">
        <v>604</v>
      </c>
      <c r="B682" s="443" t="s">
        <v>4441</v>
      </c>
      <c r="C682" s="443" t="s">
        <v>3763</v>
      </c>
      <c r="D682" s="446"/>
      <c r="E682" s="446">
        <v>41897</v>
      </c>
      <c r="F682" s="443"/>
      <c r="G682" s="428" t="s">
        <v>4442</v>
      </c>
      <c r="H682" s="447" t="s">
        <v>3672</v>
      </c>
      <c r="I682" s="428" t="s">
        <v>2920</v>
      </c>
      <c r="J682" s="479">
        <v>31762.5</v>
      </c>
      <c r="K682" s="449">
        <f t="shared" ref="K682:K704" si="324">J682/100*7.09</f>
        <v>2251.9612499999998</v>
      </c>
      <c r="L682" s="449">
        <f t="shared" si="311"/>
        <v>31762.5</v>
      </c>
      <c r="M682" s="402"/>
      <c r="N682" s="450">
        <f t="shared" si="306"/>
        <v>965.58</v>
      </c>
      <c r="O682" s="450">
        <f t="shared" si="307"/>
        <v>911.58375000000001</v>
      </c>
      <c r="P682" s="450"/>
      <c r="Q682" s="449"/>
      <c r="R682" s="451">
        <f>M682+N682+O682+P682</f>
        <v>1877.1637500000002</v>
      </c>
      <c r="S682" s="449">
        <f t="shared" si="308"/>
        <v>29885.33625</v>
      </c>
      <c r="T682" s="452">
        <v>100010330028774</v>
      </c>
      <c r="U682" s="461">
        <v>200010330789910</v>
      </c>
      <c r="V682" s="720">
        <f t="shared" si="322"/>
        <v>29885.33625</v>
      </c>
      <c r="W682" s="454" t="s">
        <v>4444</v>
      </c>
      <c r="X682" s="6"/>
      <c r="Y682" s="6"/>
      <c r="Z682" s="6"/>
      <c r="AA682" s="6"/>
      <c r="AB682" s="6"/>
      <c r="AC682" s="6"/>
      <c r="AD682" s="6"/>
      <c r="AE682" s="6"/>
      <c r="AF682" s="6"/>
      <c r="AG682" s="6"/>
      <c r="AH682" s="6"/>
      <c r="AK682" s="1001">
        <f>+J682*60%</f>
        <v>19057.5</v>
      </c>
    </row>
    <row r="683" spans="1:37" ht="15" customHeight="1" x14ac:dyDescent="0.25">
      <c r="A683" s="443">
        <v>605</v>
      </c>
      <c r="B683" s="443" t="s">
        <v>4445</v>
      </c>
      <c r="C683" s="443" t="s">
        <v>3763</v>
      </c>
      <c r="D683" s="446"/>
      <c r="E683" s="446"/>
      <c r="F683" s="443"/>
      <c r="G683" s="428" t="s">
        <v>4446</v>
      </c>
      <c r="H683" s="447" t="s">
        <v>3672</v>
      </c>
      <c r="I683" s="428" t="s">
        <v>2363</v>
      </c>
      <c r="J683" s="479">
        <v>19057.5</v>
      </c>
      <c r="K683" s="449">
        <f t="shared" si="324"/>
        <v>1351.1767499999999</v>
      </c>
      <c r="L683" s="449">
        <f t="shared" si="311"/>
        <v>19057.5</v>
      </c>
      <c r="M683" s="402"/>
      <c r="N683" s="450">
        <f t="shared" si="306"/>
        <v>579.34799999999996</v>
      </c>
      <c r="O683" s="450">
        <f t="shared" si="307"/>
        <v>546.95024999999998</v>
      </c>
      <c r="P683" s="450"/>
      <c r="Q683" s="449"/>
      <c r="R683" s="451">
        <f>M683+N683+O683+P683</f>
        <v>1126.2982499999998</v>
      </c>
      <c r="S683" s="449">
        <f t="shared" si="308"/>
        <v>17931.20175</v>
      </c>
      <c r="T683" s="452">
        <v>100010330028774</v>
      </c>
      <c r="U683" s="461">
        <v>200010330778963</v>
      </c>
      <c r="V683" s="720">
        <f t="shared" si="322"/>
        <v>17931.20175</v>
      </c>
      <c r="W683" s="454" t="s">
        <v>4443</v>
      </c>
      <c r="X683" s="6"/>
      <c r="Y683" s="6"/>
      <c r="Z683" s="6"/>
      <c r="AA683" s="6"/>
      <c r="AB683" s="6"/>
      <c r="AC683" s="6"/>
      <c r="AD683" s="6"/>
      <c r="AE683" s="6"/>
      <c r="AF683" s="6"/>
      <c r="AG683" s="6"/>
      <c r="AH683" s="6"/>
      <c r="AK683" s="990">
        <f t="shared" si="323"/>
        <v>15246</v>
      </c>
    </row>
    <row r="684" spans="1:37" ht="15" customHeight="1" x14ac:dyDescent="0.25">
      <c r="A684" s="443">
        <v>606</v>
      </c>
      <c r="B684" s="444" t="s">
        <v>2873</v>
      </c>
      <c r="C684" s="444" t="s">
        <v>3763</v>
      </c>
      <c r="D684" s="445">
        <v>32576</v>
      </c>
      <c r="E684" s="446">
        <v>41897</v>
      </c>
      <c r="F684" s="443">
        <f>DATEDIF(D684,E684,"Y")</f>
        <v>25</v>
      </c>
      <c r="G684" s="429" t="s">
        <v>2875</v>
      </c>
      <c r="H684" s="447" t="s">
        <v>1941</v>
      </c>
      <c r="I684" s="429" t="s">
        <v>2363</v>
      </c>
      <c r="J684" s="448">
        <f>17325*1.1</f>
        <v>19057.5</v>
      </c>
      <c r="K684" s="449">
        <f t="shared" si="324"/>
        <v>1351.1767499999999</v>
      </c>
      <c r="L684" s="449">
        <f t="shared" si="311"/>
        <v>19057.5</v>
      </c>
      <c r="M684" s="402"/>
      <c r="N684" s="450">
        <f t="shared" si="306"/>
        <v>579.34799999999996</v>
      </c>
      <c r="O684" s="450">
        <f t="shared" si="307"/>
        <v>546.95024999999998</v>
      </c>
      <c r="P684" s="450"/>
      <c r="Q684" s="449"/>
      <c r="R684" s="494">
        <f>M684+N684+O684+P684+Q684</f>
        <v>1126.2982499999998</v>
      </c>
      <c r="S684" s="449">
        <f>J684-R684</f>
        <v>17931.20175</v>
      </c>
      <c r="T684" s="452">
        <v>100010330028774</v>
      </c>
      <c r="U684" s="453" t="s">
        <v>3429</v>
      </c>
      <c r="V684" s="720">
        <f t="shared" si="322"/>
        <v>17931.20175</v>
      </c>
      <c r="W684" s="454" t="s">
        <v>3910</v>
      </c>
      <c r="X684" s="455"/>
      <c r="Y684" s="428">
        <v>0</v>
      </c>
      <c r="Z684" s="456">
        <v>0</v>
      </c>
      <c r="AA684" s="402">
        <f>N684+O684+P684</f>
        <v>1126.2982499999998</v>
      </c>
      <c r="AB684" s="402">
        <f>J684-AA684</f>
        <v>17931.20175</v>
      </c>
      <c r="AC684" s="449"/>
      <c r="AD684" s="428"/>
      <c r="AE684" s="428"/>
      <c r="AF684" s="402">
        <f>AD684*15%</f>
        <v>0</v>
      </c>
      <c r="AG684" s="449"/>
      <c r="AH684" s="402">
        <f>AF684+AG684</f>
        <v>0</v>
      </c>
      <c r="AI684" s="457">
        <f>AH716-M716</f>
        <v>-380.32</v>
      </c>
      <c r="AK684" s="990">
        <f t="shared" si="323"/>
        <v>15246</v>
      </c>
    </row>
    <row r="685" spans="1:37" ht="15" customHeight="1" x14ac:dyDescent="0.25">
      <c r="A685" s="443">
        <v>607</v>
      </c>
      <c r="B685" s="443" t="s">
        <v>4512</v>
      </c>
      <c r="C685" s="443" t="s">
        <v>3763</v>
      </c>
      <c r="D685" s="446"/>
      <c r="E685" s="446">
        <v>41897</v>
      </c>
      <c r="F685" s="443"/>
      <c r="G685" s="428" t="s">
        <v>4513</v>
      </c>
      <c r="H685" s="447" t="s">
        <v>3672</v>
      </c>
      <c r="I685" s="428" t="s">
        <v>2920</v>
      </c>
      <c r="J685" s="479">
        <v>31762.5</v>
      </c>
      <c r="K685" s="449">
        <f t="shared" si="324"/>
        <v>2251.9612499999998</v>
      </c>
      <c r="L685" s="449">
        <f>J685</f>
        <v>31762.5</v>
      </c>
      <c r="M685" s="449"/>
      <c r="N685" s="402"/>
      <c r="O685" s="450">
        <f t="shared" ref="O685:O691" si="325">J685/100*3.04</f>
        <v>965.58</v>
      </c>
      <c r="P685" s="450">
        <f t="shared" ref="P685:P691" si="326">J685/100*2.87</f>
        <v>911.58375000000001</v>
      </c>
      <c r="Q685" s="450"/>
      <c r="R685" s="449"/>
      <c r="S685" s="451">
        <f t="shared" ref="S685:S691" si="327">N685+O685+P685+Q685</f>
        <v>1877.1637500000002</v>
      </c>
      <c r="T685" s="449">
        <f t="shared" ref="T685:T691" si="328">J685-S685</f>
        <v>29885.33625</v>
      </c>
      <c r="U685" s="452">
        <v>100010330028774</v>
      </c>
      <c r="V685" s="461"/>
      <c r="W685" s="484">
        <f t="shared" ref="W685:W691" si="329">+T685</f>
        <v>29885.33625</v>
      </c>
      <c r="X685" s="492"/>
      <c r="Y685" s="6"/>
      <c r="Z685" s="6"/>
      <c r="AA685" s="6"/>
      <c r="AB685" s="6"/>
      <c r="AC685" s="6"/>
      <c r="AD685" s="6"/>
      <c r="AE685" s="6"/>
      <c r="AF685" s="6"/>
      <c r="AG685" s="6"/>
      <c r="AH685" s="6"/>
      <c r="AK685" s="1001">
        <f>+J685*60%</f>
        <v>19057.5</v>
      </c>
    </row>
    <row r="686" spans="1:37" ht="15" customHeight="1" x14ac:dyDescent="0.25">
      <c r="A686" s="443">
        <v>608</v>
      </c>
      <c r="B686" s="443" t="s">
        <v>4545</v>
      </c>
      <c r="C686" s="443" t="s">
        <v>3763</v>
      </c>
      <c r="D686" s="446"/>
      <c r="E686" s="446">
        <v>41897</v>
      </c>
      <c r="F686" s="443"/>
      <c r="G686" s="428" t="s">
        <v>4546</v>
      </c>
      <c r="H686" s="447" t="s">
        <v>3672</v>
      </c>
      <c r="I686" s="428" t="s">
        <v>2363</v>
      </c>
      <c r="J686" s="479">
        <v>19057.5</v>
      </c>
      <c r="K686" s="449">
        <f t="shared" si="324"/>
        <v>1351.1767499999999</v>
      </c>
      <c r="L686" s="449">
        <f>J686</f>
        <v>19057.5</v>
      </c>
      <c r="M686" s="449"/>
      <c r="N686" s="402"/>
      <c r="O686" s="450">
        <f t="shared" si="325"/>
        <v>579.34799999999996</v>
      </c>
      <c r="P686" s="450">
        <f t="shared" si="326"/>
        <v>546.95024999999998</v>
      </c>
      <c r="Q686" s="450"/>
      <c r="R686" s="449"/>
      <c r="S686" s="451">
        <f t="shared" si="327"/>
        <v>1126.2982499999998</v>
      </c>
      <c r="T686" s="449">
        <f t="shared" si="328"/>
        <v>17931.20175</v>
      </c>
      <c r="U686" s="452">
        <v>100010330028774</v>
      </c>
      <c r="V686" s="461"/>
      <c r="W686" s="484">
        <f t="shared" si="329"/>
        <v>17931.20175</v>
      </c>
      <c r="X686" s="492"/>
      <c r="Y686" s="6"/>
      <c r="Z686" s="6"/>
      <c r="AA686" s="6"/>
      <c r="AB686" s="6"/>
      <c r="AC686" s="6"/>
      <c r="AD686" s="6"/>
      <c r="AE686" s="6"/>
      <c r="AF686" s="6"/>
      <c r="AG686" s="6"/>
      <c r="AH686" s="6"/>
      <c r="AK686" s="990">
        <f t="shared" si="323"/>
        <v>15246</v>
      </c>
    </row>
    <row r="687" spans="1:37" ht="15" customHeight="1" x14ac:dyDescent="0.25">
      <c r="A687" s="443">
        <v>609</v>
      </c>
      <c r="B687" s="443" t="s">
        <v>4551</v>
      </c>
      <c r="C687" s="443" t="s">
        <v>3763</v>
      </c>
      <c r="D687" s="446"/>
      <c r="E687" s="446">
        <v>41897</v>
      </c>
      <c r="F687" s="443"/>
      <c r="G687" s="428" t="s">
        <v>4552</v>
      </c>
      <c r="H687" s="447" t="s">
        <v>3672</v>
      </c>
      <c r="I687" s="428" t="s">
        <v>2363</v>
      </c>
      <c r="J687" s="479">
        <v>19057.5</v>
      </c>
      <c r="K687" s="449">
        <f t="shared" si="324"/>
        <v>1351.1767499999999</v>
      </c>
      <c r="L687" s="449">
        <f>J687</f>
        <v>19057.5</v>
      </c>
      <c r="M687" s="449"/>
      <c r="N687" s="402"/>
      <c r="O687" s="450">
        <f t="shared" si="325"/>
        <v>579.34799999999996</v>
      </c>
      <c r="P687" s="450">
        <f t="shared" si="326"/>
        <v>546.95024999999998</v>
      </c>
      <c r="Q687" s="450"/>
      <c r="R687" s="449"/>
      <c r="S687" s="451">
        <f t="shared" si="327"/>
        <v>1126.2982499999998</v>
      </c>
      <c r="T687" s="449">
        <f t="shared" si="328"/>
        <v>17931.20175</v>
      </c>
      <c r="U687" s="452">
        <v>100010330028774</v>
      </c>
      <c r="V687" s="461"/>
      <c r="W687" s="484">
        <f t="shared" si="329"/>
        <v>17931.20175</v>
      </c>
      <c r="X687" s="518">
        <v>2230103005</v>
      </c>
      <c r="Y687" s="6"/>
      <c r="Z687" s="6"/>
      <c r="AA687" s="6"/>
      <c r="AB687" s="6"/>
      <c r="AC687" s="6"/>
      <c r="AD687" s="6"/>
      <c r="AE687" s="6"/>
      <c r="AF687" s="6"/>
      <c r="AG687" s="6"/>
      <c r="AH687" s="6"/>
      <c r="AK687" s="990">
        <f t="shared" si="323"/>
        <v>15246</v>
      </c>
    </row>
    <row r="688" spans="1:37" x14ac:dyDescent="0.25">
      <c r="A688" s="443">
        <v>610</v>
      </c>
      <c r="B688" s="443" t="s">
        <v>4557</v>
      </c>
      <c r="C688" s="443" t="s">
        <v>3763</v>
      </c>
      <c r="D688" s="446"/>
      <c r="E688" s="446">
        <v>41897</v>
      </c>
      <c r="F688" s="443"/>
      <c r="G688" s="428" t="s">
        <v>4558</v>
      </c>
      <c r="H688" s="447" t="s">
        <v>3672</v>
      </c>
      <c r="I688" s="428" t="s">
        <v>2363</v>
      </c>
      <c r="J688" s="479">
        <v>19057.5</v>
      </c>
      <c r="K688" s="449">
        <f t="shared" si="324"/>
        <v>1351.1767499999999</v>
      </c>
      <c r="L688" s="449">
        <f>J688</f>
        <v>19057.5</v>
      </c>
      <c r="M688" s="449"/>
      <c r="N688" s="402"/>
      <c r="O688" s="450">
        <f t="shared" si="325"/>
        <v>579.34799999999996</v>
      </c>
      <c r="P688" s="450">
        <f t="shared" si="326"/>
        <v>546.95024999999998</v>
      </c>
      <c r="Q688" s="450"/>
      <c r="R688" s="449"/>
      <c r="S688" s="451">
        <f t="shared" si="327"/>
        <v>1126.2982499999998</v>
      </c>
      <c r="T688" s="449">
        <f t="shared" si="328"/>
        <v>17931.20175</v>
      </c>
      <c r="U688" s="452">
        <v>100010330028774</v>
      </c>
      <c r="V688" s="461">
        <v>200010330830953</v>
      </c>
      <c r="W688" s="484">
        <f t="shared" si="329"/>
        <v>17931.20175</v>
      </c>
      <c r="X688" s="518">
        <v>22500625961</v>
      </c>
      <c r="Y688" s="6"/>
      <c r="Z688" s="6"/>
      <c r="AA688" s="6"/>
      <c r="AB688" s="6"/>
      <c r="AC688" s="6"/>
      <c r="AD688" s="6"/>
      <c r="AE688" s="6"/>
      <c r="AF688" s="6"/>
      <c r="AG688" s="6"/>
      <c r="AH688" s="6"/>
      <c r="AK688" s="990">
        <f t="shared" si="323"/>
        <v>15246</v>
      </c>
    </row>
    <row r="689" spans="1:41" x14ac:dyDescent="0.25">
      <c r="A689" s="443">
        <v>611</v>
      </c>
      <c r="B689" s="444" t="s">
        <v>4591</v>
      </c>
      <c r="C689" s="444" t="s">
        <v>3763</v>
      </c>
      <c r="D689" s="445"/>
      <c r="E689" s="446"/>
      <c r="F689" s="443"/>
      <c r="G689" s="429" t="s">
        <v>4592</v>
      </c>
      <c r="H689" s="447" t="s">
        <v>1941</v>
      </c>
      <c r="I689" s="428" t="s">
        <v>2920</v>
      </c>
      <c r="J689" s="402">
        <v>31762.5</v>
      </c>
      <c r="K689" s="449">
        <f t="shared" si="324"/>
        <v>2251.9612499999998</v>
      </c>
      <c r="L689" s="449">
        <v>39420</v>
      </c>
      <c r="M689" s="449"/>
      <c r="N689" s="402"/>
      <c r="O689" s="450">
        <f t="shared" si="325"/>
        <v>965.58</v>
      </c>
      <c r="P689" s="450">
        <f t="shared" si="326"/>
        <v>911.58375000000001</v>
      </c>
      <c r="Q689" s="450"/>
      <c r="R689" s="449"/>
      <c r="S689" s="451">
        <f t="shared" si="327"/>
        <v>1877.1637500000002</v>
      </c>
      <c r="T689" s="449">
        <f t="shared" si="328"/>
        <v>29885.33625</v>
      </c>
      <c r="U689" s="452">
        <v>100010330028774</v>
      </c>
      <c r="V689" s="521">
        <v>200010330840697</v>
      </c>
      <c r="W689" s="484">
        <f t="shared" si="329"/>
        <v>29885.33625</v>
      </c>
      <c r="X689" s="518">
        <v>112821913</v>
      </c>
      <c r="Y689" s="6"/>
      <c r="Z689" s="6"/>
      <c r="AA689" s="6"/>
      <c r="AB689" s="6"/>
      <c r="AC689" s="6"/>
      <c r="AD689" s="6"/>
      <c r="AE689" s="6"/>
      <c r="AF689" s="6"/>
      <c r="AG689" s="6"/>
      <c r="AH689" s="6"/>
      <c r="AK689" s="1001">
        <f>+J689*60%</f>
        <v>19057.5</v>
      </c>
      <c r="AL689" s="6"/>
      <c r="AM689" s="6"/>
      <c r="AN689" s="6"/>
      <c r="AO689" s="6"/>
    </row>
    <row r="690" spans="1:41" x14ac:dyDescent="0.25">
      <c r="A690" s="443">
        <v>612</v>
      </c>
      <c r="B690" s="444" t="s">
        <v>4595</v>
      </c>
      <c r="C690" s="444" t="s">
        <v>3763</v>
      </c>
      <c r="D690" s="445"/>
      <c r="E690" s="446"/>
      <c r="F690" s="443"/>
      <c r="G690" s="429" t="s">
        <v>4596</v>
      </c>
      <c r="H690" s="447" t="s">
        <v>1941</v>
      </c>
      <c r="I690" s="428" t="s">
        <v>2363</v>
      </c>
      <c r="J690" s="402">
        <v>19057.5</v>
      </c>
      <c r="K690" s="449">
        <f t="shared" si="324"/>
        <v>1351.1767499999999</v>
      </c>
      <c r="L690" s="449">
        <v>39420</v>
      </c>
      <c r="M690" s="449"/>
      <c r="N690" s="402"/>
      <c r="O690" s="450">
        <f t="shared" si="325"/>
        <v>579.34799999999996</v>
      </c>
      <c r="P690" s="450">
        <f t="shared" si="326"/>
        <v>546.95024999999998</v>
      </c>
      <c r="Q690" s="450"/>
      <c r="R690" s="449"/>
      <c r="S690" s="451">
        <f t="shared" si="327"/>
        <v>1126.2982499999998</v>
      </c>
      <c r="T690" s="449">
        <f t="shared" si="328"/>
        <v>17931.20175</v>
      </c>
      <c r="U690" s="452">
        <v>100010330028774</v>
      </c>
      <c r="V690" s="521"/>
      <c r="W690" s="484">
        <f t="shared" si="329"/>
        <v>17931.20175</v>
      </c>
      <c r="X690" s="518">
        <v>22700006266</v>
      </c>
      <c r="Y690" s="6"/>
      <c r="Z690" s="6"/>
      <c r="AA690" s="6"/>
      <c r="AB690" s="6"/>
      <c r="AC690" s="6"/>
      <c r="AD690" s="6"/>
      <c r="AE690" s="6"/>
      <c r="AF690" s="6"/>
      <c r="AG690" s="6"/>
      <c r="AH690" s="6"/>
      <c r="AK690" s="990">
        <f t="shared" si="323"/>
        <v>15246</v>
      </c>
      <c r="AL690" s="6"/>
      <c r="AM690" s="6"/>
      <c r="AN690" s="6"/>
      <c r="AO690" s="6"/>
    </row>
    <row r="691" spans="1:41" ht="12.95" customHeight="1" x14ac:dyDescent="0.25">
      <c r="A691" s="443">
        <v>613</v>
      </c>
      <c r="B691" s="444" t="s">
        <v>4629</v>
      </c>
      <c r="C691" s="444" t="s">
        <v>3763</v>
      </c>
      <c r="D691" s="445"/>
      <c r="E691" s="446"/>
      <c r="F691" s="443"/>
      <c r="G691" s="429" t="s">
        <v>4747</v>
      </c>
      <c r="H691" s="447" t="s">
        <v>1941</v>
      </c>
      <c r="I691" s="428" t="s">
        <v>4630</v>
      </c>
      <c r="J691" s="402">
        <v>31762.5</v>
      </c>
      <c r="K691" s="449">
        <f t="shared" si="324"/>
        <v>2251.9612499999998</v>
      </c>
      <c r="L691" s="449">
        <v>39420</v>
      </c>
      <c r="M691" s="449"/>
      <c r="N691" s="402"/>
      <c r="O691" s="450">
        <f t="shared" si="325"/>
        <v>965.58</v>
      </c>
      <c r="P691" s="450">
        <f t="shared" si="326"/>
        <v>911.58375000000001</v>
      </c>
      <c r="Q691" s="450"/>
      <c r="R691" s="449"/>
      <c r="S691" s="451">
        <f t="shared" si="327"/>
        <v>1877.1637500000002</v>
      </c>
      <c r="T691" s="449">
        <f t="shared" si="328"/>
        <v>29885.33625</v>
      </c>
      <c r="U691" s="452">
        <v>100010330028774</v>
      </c>
      <c r="V691" s="521"/>
      <c r="W691" s="484">
        <f t="shared" si="329"/>
        <v>29885.33625</v>
      </c>
      <c r="X691" s="518">
        <v>103470407</v>
      </c>
      <c r="Y691" s="6"/>
      <c r="Z691" s="6"/>
      <c r="AA691" s="6"/>
      <c r="AB691" s="6"/>
      <c r="AC691" s="6"/>
      <c r="AD691" s="6"/>
      <c r="AE691" s="6"/>
      <c r="AF691" s="6"/>
      <c r="AG691" s="6"/>
      <c r="AH691" s="6"/>
      <c r="AK691" s="1001">
        <f>+J691*60%</f>
        <v>19057.5</v>
      </c>
      <c r="AL691" s="6"/>
      <c r="AM691" s="6"/>
      <c r="AN691" s="6"/>
      <c r="AO691" s="6"/>
    </row>
    <row r="692" spans="1:41" ht="15" customHeight="1" x14ac:dyDescent="0.25">
      <c r="A692" s="443">
        <v>614</v>
      </c>
      <c r="B692" s="443" t="s">
        <v>1698</v>
      </c>
      <c r="C692" s="443" t="s">
        <v>3763</v>
      </c>
      <c r="D692" s="446">
        <v>30614</v>
      </c>
      <c r="E692" s="446">
        <v>41897</v>
      </c>
      <c r="F692" s="443">
        <f>DATEDIF(D692,E692,"Y")</f>
        <v>30</v>
      </c>
      <c r="G692" s="428" t="s">
        <v>1699</v>
      </c>
      <c r="H692" s="447" t="s">
        <v>1941</v>
      </c>
      <c r="I692" s="428" t="s">
        <v>2363</v>
      </c>
      <c r="J692" s="449">
        <v>19057.5</v>
      </c>
      <c r="K692" s="449">
        <f t="shared" si="324"/>
        <v>1351.1767499999999</v>
      </c>
      <c r="L692" s="449">
        <f>J692</f>
        <v>19057.5</v>
      </c>
      <c r="M692" s="402"/>
      <c r="N692" s="450">
        <f>J692/100*3.04</f>
        <v>579.34799999999996</v>
      </c>
      <c r="O692" s="450">
        <f>J692/100*2.87</f>
        <v>546.95024999999998</v>
      </c>
      <c r="P692" s="450"/>
      <c r="Q692" s="449"/>
      <c r="R692" s="451">
        <f>M692+N692+O692+P692</f>
        <v>1126.2982499999998</v>
      </c>
      <c r="S692" s="449">
        <f>J692-R692</f>
        <v>17931.20175</v>
      </c>
      <c r="T692" s="452">
        <v>100010330028774</v>
      </c>
      <c r="U692" s="461" t="s">
        <v>3054</v>
      </c>
      <c r="V692" s="720">
        <f>+S692</f>
        <v>17931.20175</v>
      </c>
      <c r="W692" s="463" t="s">
        <v>3791</v>
      </c>
      <c r="X692" s="455"/>
      <c r="Y692" s="428">
        <v>0</v>
      </c>
      <c r="Z692" s="456">
        <v>0</v>
      </c>
      <c r="AA692" s="402">
        <f>N692+O692+P692</f>
        <v>1126.2982499999998</v>
      </c>
      <c r="AB692" s="402">
        <f>J692-AA692</f>
        <v>17931.20175</v>
      </c>
      <c r="AC692" s="449"/>
      <c r="AD692" s="428"/>
      <c r="AE692" s="428"/>
      <c r="AF692" s="402">
        <f>AD692*15%</f>
        <v>0</v>
      </c>
      <c r="AG692" s="449"/>
      <c r="AH692" s="402">
        <f>AF692+AG692</f>
        <v>0</v>
      </c>
      <c r="AI692" s="457">
        <f>AH692-M692</f>
        <v>0</v>
      </c>
      <c r="AK692" s="990">
        <f t="shared" si="323"/>
        <v>15246</v>
      </c>
    </row>
    <row r="693" spans="1:41" ht="12.95" customHeight="1" x14ac:dyDescent="0.25">
      <c r="A693" s="443">
        <v>615</v>
      </c>
      <c r="B693" s="444" t="s">
        <v>4658</v>
      </c>
      <c r="C693" s="444" t="s">
        <v>3763</v>
      </c>
      <c r="D693" s="445"/>
      <c r="E693" s="446"/>
      <c r="F693" s="443"/>
      <c r="G693" s="429" t="s">
        <v>4659</v>
      </c>
      <c r="H693" s="447" t="s">
        <v>1941</v>
      </c>
      <c r="I693" s="428" t="s">
        <v>2363</v>
      </c>
      <c r="J693" s="402">
        <v>19057.5</v>
      </c>
      <c r="K693" s="449">
        <f t="shared" si="324"/>
        <v>1351.1767499999999</v>
      </c>
      <c r="L693" s="449">
        <v>39420</v>
      </c>
      <c r="M693" s="449"/>
      <c r="N693" s="402"/>
      <c r="O693" s="450">
        <f t="shared" ref="O693:O703" si="330">J693/100*3.04</f>
        <v>579.34799999999996</v>
      </c>
      <c r="P693" s="450">
        <f t="shared" ref="P693:P703" si="331">J693/100*2.87</f>
        <v>546.95024999999998</v>
      </c>
      <c r="Q693" s="449"/>
      <c r="R693" s="451"/>
      <c r="S693" s="451">
        <f>N693+O693+P693+Q693</f>
        <v>1126.2982499999998</v>
      </c>
      <c r="T693" s="449">
        <f t="shared" ref="T693:T704" si="332">J693-S693</f>
        <v>17931.20175</v>
      </c>
      <c r="U693" s="452">
        <v>100010330028774</v>
      </c>
      <c r="V693" s="521"/>
      <c r="W693" s="484">
        <f t="shared" ref="W693:W704" si="333">+T693</f>
        <v>17931.20175</v>
      </c>
      <c r="X693" s="518">
        <v>106320054</v>
      </c>
      <c r="Y693" s="6"/>
      <c r="Z693" s="6"/>
      <c r="AA693" s="6"/>
      <c r="AB693" s="6"/>
      <c r="AC693" s="6"/>
      <c r="AD693" s="6"/>
      <c r="AE693" s="6"/>
      <c r="AF693" s="6"/>
      <c r="AG693" s="6"/>
      <c r="AH693" s="6"/>
      <c r="AK693" s="990">
        <f t="shared" si="323"/>
        <v>15246</v>
      </c>
      <c r="AL693" s="6"/>
      <c r="AM693" s="6"/>
      <c r="AN693" s="6"/>
      <c r="AO693" s="6"/>
    </row>
    <row r="694" spans="1:41" ht="12.95" customHeight="1" x14ac:dyDescent="0.25">
      <c r="A694" s="443">
        <v>616</v>
      </c>
      <c r="B694" s="444" t="s">
        <v>4662</v>
      </c>
      <c r="C694" s="444" t="s">
        <v>3763</v>
      </c>
      <c r="D694" s="445"/>
      <c r="E694" s="446"/>
      <c r="F694" s="443"/>
      <c r="G694" s="429" t="s">
        <v>4663</v>
      </c>
      <c r="H694" s="447" t="s">
        <v>1941</v>
      </c>
      <c r="I694" s="428" t="s">
        <v>2363</v>
      </c>
      <c r="J694" s="402">
        <v>19057.5</v>
      </c>
      <c r="K694" s="449">
        <f t="shared" si="324"/>
        <v>1351.1767499999999</v>
      </c>
      <c r="L694" s="449">
        <v>39420</v>
      </c>
      <c r="M694" s="449"/>
      <c r="N694" s="402"/>
      <c r="O694" s="450">
        <f t="shared" si="330"/>
        <v>579.34799999999996</v>
      </c>
      <c r="P694" s="450">
        <f t="shared" si="331"/>
        <v>546.95024999999998</v>
      </c>
      <c r="Q694" s="449"/>
      <c r="R694" s="451"/>
      <c r="S694" s="451">
        <f>N694+O694+P694+Q694</f>
        <v>1126.2982499999998</v>
      </c>
      <c r="T694" s="449">
        <f t="shared" si="332"/>
        <v>17931.20175</v>
      </c>
      <c r="U694" s="452">
        <v>100010330028774</v>
      </c>
      <c r="V694" s="521">
        <v>200010330867308</v>
      </c>
      <c r="W694" s="484">
        <f t="shared" si="333"/>
        <v>17931.20175</v>
      </c>
      <c r="X694" s="518">
        <v>22500759265</v>
      </c>
      <c r="Y694" s="6"/>
      <c r="Z694" s="6"/>
      <c r="AA694" s="6"/>
      <c r="AB694" s="6"/>
      <c r="AC694" s="6"/>
      <c r="AD694" s="6"/>
      <c r="AE694" s="6"/>
      <c r="AF694" s="6"/>
      <c r="AG694" s="6"/>
      <c r="AH694" s="6"/>
      <c r="AK694" s="990">
        <f t="shared" si="323"/>
        <v>15246</v>
      </c>
      <c r="AL694" s="6"/>
      <c r="AM694" s="6"/>
      <c r="AN694" s="6"/>
      <c r="AO694" s="6"/>
    </row>
    <row r="695" spans="1:41" ht="12.95" customHeight="1" x14ac:dyDescent="0.25">
      <c r="A695" s="443">
        <v>617</v>
      </c>
      <c r="B695" s="444" t="s">
        <v>4691</v>
      </c>
      <c r="C695" s="444" t="s">
        <v>3764</v>
      </c>
      <c r="D695" s="785"/>
      <c r="E695" s="446"/>
      <c r="F695" s="609"/>
      <c r="G695" s="429" t="s">
        <v>4692</v>
      </c>
      <c r="H695" s="447" t="s">
        <v>1941</v>
      </c>
      <c r="I695" s="428" t="s">
        <v>4693</v>
      </c>
      <c r="J695" s="402">
        <v>19057.5</v>
      </c>
      <c r="K695" s="449">
        <f t="shared" si="324"/>
        <v>1351.1767499999999</v>
      </c>
      <c r="L695" s="449">
        <v>39420</v>
      </c>
      <c r="M695" s="449"/>
      <c r="N695" s="402"/>
      <c r="O695" s="450">
        <f t="shared" si="330"/>
        <v>579.34799999999996</v>
      </c>
      <c r="P695" s="450">
        <f t="shared" si="331"/>
        <v>546.95024999999998</v>
      </c>
      <c r="Q695" s="449"/>
      <c r="R695" s="451"/>
      <c r="S695" s="451">
        <f>N695+O695+P695+Q695</f>
        <v>1126.2982499999998</v>
      </c>
      <c r="T695" s="449">
        <f t="shared" si="332"/>
        <v>17931.20175</v>
      </c>
      <c r="U695" s="452">
        <v>100010330028774</v>
      </c>
      <c r="V695" s="521"/>
      <c r="W695" s="484">
        <f t="shared" si="333"/>
        <v>17931.20175</v>
      </c>
      <c r="X695" s="518"/>
      <c r="Y695" s="6"/>
      <c r="Z695" s="6"/>
      <c r="AA695" s="6"/>
      <c r="AB695" s="6"/>
      <c r="AC695" s="6"/>
      <c r="AD695" s="6"/>
      <c r="AE695" s="6"/>
      <c r="AF695" s="6"/>
      <c r="AG695" s="6"/>
      <c r="AH695" s="6"/>
      <c r="AK695" s="990">
        <f t="shared" si="323"/>
        <v>15246</v>
      </c>
      <c r="AL695" s="6"/>
      <c r="AM695" s="6"/>
      <c r="AN695" s="6"/>
      <c r="AO695" s="6"/>
    </row>
    <row r="696" spans="1:41" ht="12.95" customHeight="1" x14ac:dyDescent="0.25">
      <c r="A696" s="443">
        <v>618</v>
      </c>
      <c r="B696" s="444" t="s">
        <v>4696</v>
      </c>
      <c r="C696" s="444" t="s">
        <v>3764</v>
      </c>
      <c r="D696" s="785"/>
      <c r="E696" s="446"/>
      <c r="F696" s="609"/>
      <c r="G696" s="429" t="s">
        <v>4697</v>
      </c>
      <c r="H696" s="447" t="s">
        <v>1941</v>
      </c>
      <c r="I696" s="428" t="s">
        <v>4693</v>
      </c>
      <c r="J696" s="402">
        <v>19057.5</v>
      </c>
      <c r="K696" s="449">
        <f t="shared" si="324"/>
        <v>1351.1767499999999</v>
      </c>
      <c r="L696" s="449">
        <v>39420</v>
      </c>
      <c r="M696" s="449"/>
      <c r="N696" s="402"/>
      <c r="O696" s="450">
        <f t="shared" si="330"/>
        <v>579.34799999999996</v>
      </c>
      <c r="P696" s="450">
        <f t="shared" si="331"/>
        <v>546.95024999999998</v>
      </c>
      <c r="Q696" s="449"/>
      <c r="R696" s="451"/>
      <c r="S696" s="451">
        <f>N696+O696+P696+Q696</f>
        <v>1126.2982499999998</v>
      </c>
      <c r="T696" s="449">
        <f t="shared" si="332"/>
        <v>17931.20175</v>
      </c>
      <c r="U696" s="452">
        <v>100010330028774</v>
      </c>
      <c r="V696" s="521"/>
      <c r="W696" s="484">
        <f t="shared" si="333"/>
        <v>17931.20175</v>
      </c>
      <c r="X696" s="518"/>
      <c r="Y696" s="6"/>
      <c r="Z696" s="6"/>
      <c r="AA696" s="6"/>
      <c r="AB696" s="6"/>
      <c r="AC696" s="6"/>
      <c r="AD696" s="6"/>
      <c r="AE696" s="6"/>
      <c r="AF696" s="6"/>
      <c r="AG696" s="6"/>
      <c r="AH696" s="6"/>
      <c r="AK696" s="990">
        <f t="shared" si="323"/>
        <v>15246</v>
      </c>
      <c r="AL696" s="6"/>
      <c r="AM696" s="6"/>
      <c r="AN696" s="6"/>
      <c r="AO696" s="6"/>
    </row>
    <row r="697" spans="1:41" ht="12.95" customHeight="1" x14ac:dyDescent="0.25">
      <c r="A697" s="443">
        <v>619</v>
      </c>
      <c r="B697" s="444" t="s">
        <v>4766</v>
      </c>
      <c r="C697" s="444" t="s">
        <v>3763</v>
      </c>
      <c r="D697" s="785"/>
      <c r="E697" s="446"/>
      <c r="F697" s="609"/>
      <c r="G697" s="429" t="s">
        <v>4767</v>
      </c>
      <c r="H697" s="447" t="s">
        <v>1941</v>
      </c>
      <c r="I697" s="428" t="s">
        <v>2920</v>
      </c>
      <c r="J697" s="402">
        <v>31762.5</v>
      </c>
      <c r="K697" s="449">
        <f t="shared" si="324"/>
        <v>2251.9612499999998</v>
      </c>
      <c r="L697" s="449">
        <v>39420</v>
      </c>
      <c r="M697" s="449"/>
      <c r="N697" s="402">
        <v>1426.36</v>
      </c>
      <c r="O697" s="450">
        <f t="shared" si="330"/>
        <v>965.58</v>
      </c>
      <c r="P697" s="450">
        <f t="shared" si="331"/>
        <v>911.58375000000001</v>
      </c>
      <c r="Q697" s="449"/>
      <c r="R697" s="451"/>
      <c r="S697" s="451">
        <f>N697+O697+P697+Q697</f>
        <v>3303.5237500000003</v>
      </c>
      <c r="T697" s="449">
        <f t="shared" si="332"/>
        <v>28458.97625</v>
      </c>
      <c r="U697" s="452">
        <v>100010330028774</v>
      </c>
      <c r="V697" s="521"/>
      <c r="W697" s="484">
        <f t="shared" si="333"/>
        <v>28458.97625</v>
      </c>
      <c r="X697" s="518"/>
      <c r="Y697" s="6"/>
      <c r="Z697" s="6"/>
      <c r="AA697" s="6"/>
      <c r="AB697" s="6"/>
      <c r="AC697" s="6"/>
      <c r="AD697" s="6"/>
      <c r="AE697" s="6"/>
      <c r="AF697" s="6"/>
      <c r="AG697" s="6"/>
      <c r="AH697" s="6"/>
      <c r="AK697" s="1001">
        <f>+J697*60%</f>
        <v>19057.5</v>
      </c>
      <c r="AL697" s="6"/>
      <c r="AM697" s="6"/>
      <c r="AN697" s="6"/>
      <c r="AO697" s="6"/>
    </row>
    <row r="698" spans="1:41" x14ac:dyDescent="0.25">
      <c r="A698" s="443">
        <v>620</v>
      </c>
      <c r="B698" s="443" t="s">
        <v>4811</v>
      </c>
      <c r="C698" s="443" t="s">
        <v>3764</v>
      </c>
      <c r="D698" s="446">
        <v>26858</v>
      </c>
      <c r="E698" s="446">
        <v>41897</v>
      </c>
      <c r="F698" s="443">
        <f>DATEDIF(D698,E698,"Y")</f>
        <v>41</v>
      </c>
      <c r="G698" s="428" t="s">
        <v>4812</v>
      </c>
      <c r="H698" s="447" t="s">
        <v>3672</v>
      </c>
      <c r="I698" s="428" t="s">
        <v>2363</v>
      </c>
      <c r="J698" s="479">
        <v>19057.5</v>
      </c>
      <c r="K698" s="449">
        <f t="shared" si="324"/>
        <v>1351.1767499999999</v>
      </c>
      <c r="L698" s="449">
        <f t="shared" ref="L698:L703" si="334">J698</f>
        <v>19057.5</v>
      </c>
      <c r="M698" s="402"/>
      <c r="N698" s="192"/>
      <c r="O698" s="449">
        <f t="shared" si="330"/>
        <v>579.34799999999996</v>
      </c>
      <c r="P698" s="449">
        <f t="shared" si="331"/>
        <v>546.95024999999998</v>
      </c>
      <c r="Q698" s="449"/>
      <c r="R698" s="449"/>
      <c r="S698" s="449">
        <f t="shared" ref="S698:S703" si="335">M698+O698+P698+Q698</f>
        <v>1126.2982499999998</v>
      </c>
      <c r="T698" s="449">
        <f t="shared" si="332"/>
        <v>17931.20175</v>
      </c>
      <c r="U698" s="452">
        <v>100010330028774</v>
      </c>
      <c r="V698" s="461">
        <v>200010330893628</v>
      </c>
      <c r="W698" s="545">
        <f t="shared" si="333"/>
        <v>17931.20175</v>
      </c>
      <c r="X698" s="454" t="s">
        <v>4813</v>
      </c>
      <c r="Y698" s="192"/>
      <c r="Z698" s="6"/>
      <c r="AA698" s="6"/>
      <c r="AB698" s="6"/>
      <c r="AC698" s="6"/>
      <c r="AD698" s="6"/>
      <c r="AE698" s="6"/>
      <c r="AF698" s="6"/>
      <c r="AG698" s="6"/>
      <c r="AH698" s="6"/>
      <c r="AK698" s="990">
        <f t="shared" ref="AK698:AK706" si="336">+J698*80%</f>
        <v>15246</v>
      </c>
      <c r="AL698" s="6"/>
      <c r="AM698" s="6"/>
      <c r="AN698" s="6"/>
      <c r="AO698" s="6"/>
    </row>
    <row r="699" spans="1:41" x14ac:dyDescent="0.25">
      <c r="A699" s="443">
        <v>621</v>
      </c>
      <c r="B699" s="443" t="s">
        <v>4850</v>
      </c>
      <c r="C699" s="443"/>
      <c r="D699" s="446"/>
      <c r="E699" s="446"/>
      <c r="F699" s="443"/>
      <c r="G699" s="428" t="s">
        <v>4851</v>
      </c>
      <c r="H699" s="447" t="s">
        <v>3672</v>
      </c>
      <c r="I699" s="428" t="s">
        <v>2363</v>
      </c>
      <c r="J699" s="479">
        <v>19057.5</v>
      </c>
      <c r="K699" s="449">
        <f t="shared" si="324"/>
        <v>1351.1767499999999</v>
      </c>
      <c r="L699" s="449">
        <f t="shared" si="334"/>
        <v>19057.5</v>
      </c>
      <c r="M699" s="402"/>
      <c r="N699" s="192"/>
      <c r="O699" s="449">
        <f t="shared" si="330"/>
        <v>579.34799999999996</v>
      </c>
      <c r="P699" s="449">
        <f t="shared" si="331"/>
        <v>546.95024999999998</v>
      </c>
      <c r="Q699" s="449"/>
      <c r="R699" s="449"/>
      <c r="S699" s="449">
        <f t="shared" si="335"/>
        <v>1126.2982499999998</v>
      </c>
      <c r="T699" s="449">
        <f t="shared" si="332"/>
        <v>17931.20175</v>
      </c>
      <c r="U699" s="452">
        <v>100010330028774</v>
      </c>
      <c r="V699" s="461"/>
      <c r="W699" s="545">
        <f t="shared" si="333"/>
        <v>17931.20175</v>
      </c>
      <c r="X699" s="454"/>
      <c r="Y699" s="192"/>
      <c r="Z699" s="6"/>
      <c r="AA699" s="6"/>
      <c r="AB699" s="6"/>
      <c r="AC699" s="6"/>
      <c r="AD699" s="6"/>
      <c r="AE699" s="6"/>
      <c r="AF699" s="6"/>
      <c r="AG699" s="6"/>
      <c r="AH699" s="6"/>
      <c r="AK699" s="990">
        <f t="shared" si="336"/>
        <v>15246</v>
      </c>
      <c r="AL699" s="6"/>
      <c r="AM699" s="6"/>
      <c r="AN699" s="6"/>
      <c r="AO699" s="6"/>
    </row>
    <row r="700" spans="1:41" x14ac:dyDescent="0.25">
      <c r="A700" s="443">
        <v>622</v>
      </c>
      <c r="B700" s="443" t="s">
        <v>4852</v>
      </c>
      <c r="C700" s="443"/>
      <c r="D700" s="446"/>
      <c r="E700" s="446"/>
      <c r="F700" s="443"/>
      <c r="G700" s="428" t="s">
        <v>4853</v>
      </c>
      <c r="H700" s="447" t="s">
        <v>3672</v>
      </c>
      <c r="I700" s="428" t="s">
        <v>2363</v>
      </c>
      <c r="J700" s="479">
        <v>19057.5</v>
      </c>
      <c r="K700" s="449">
        <f t="shared" si="324"/>
        <v>1351.1767499999999</v>
      </c>
      <c r="L700" s="449">
        <f t="shared" si="334"/>
        <v>19057.5</v>
      </c>
      <c r="M700" s="402"/>
      <c r="N700" s="192"/>
      <c r="O700" s="449">
        <f t="shared" si="330"/>
        <v>579.34799999999996</v>
      </c>
      <c r="P700" s="449">
        <f t="shared" si="331"/>
        <v>546.95024999999998</v>
      </c>
      <c r="Q700" s="449"/>
      <c r="R700" s="449"/>
      <c r="S700" s="449">
        <f t="shared" si="335"/>
        <v>1126.2982499999998</v>
      </c>
      <c r="T700" s="449">
        <f t="shared" si="332"/>
        <v>17931.20175</v>
      </c>
      <c r="U700" s="452">
        <v>100010330028774</v>
      </c>
      <c r="V700" s="461"/>
      <c r="W700" s="545">
        <f t="shared" si="333"/>
        <v>17931.20175</v>
      </c>
      <c r="X700" s="454"/>
      <c r="Y700" s="192"/>
      <c r="Z700" s="6"/>
      <c r="AA700" s="6"/>
      <c r="AB700" s="6"/>
      <c r="AC700" s="6"/>
      <c r="AD700" s="6"/>
      <c r="AE700" s="6"/>
      <c r="AF700" s="6"/>
      <c r="AG700" s="6"/>
      <c r="AH700" s="6"/>
      <c r="AK700" s="990">
        <f t="shared" si="336"/>
        <v>15246</v>
      </c>
      <c r="AL700" s="6"/>
      <c r="AM700" s="6"/>
      <c r="AN700" s="6"/>
      <c r="AO700" s="6"/>
    </row>
    <row r="701" spans="1:41" x14ac:dyDescent="0.25">
      <c r="A701" s="443">
        <v>623</v>
      </c>
      <c r="B701" s="443" t="s">
        <v>4854</v>
      </c>
      <c r="C701" s="443"/>
      <c r="D701" s="446"/>
      <c r="E701" s="446"/>
      <c r="F701" s="443"/>
      <c r="G701" s="428" t="s">
        <v>4855</v>
      </c>
      <c r="H701" s="447" t="s">
        <v>3672</v>
      </c>
      <c r="I701" s="428" t="s">
        <v>2363</v>
      </c>
      <c r="J701" s="479">
        <v>19057.5</v>
      </c>
      <c r="K701" s="449">
        <f t="shared" si="324"/>
        <v>1351.1767499999999</v>
      </c>
      <c r="L701" s="449">
        <f t="shared" si="334"/>
        <v>19057.5</v>
      </c>
      <c r="M701" s="402"/>
      <c r="N701" s="192"/>
      <c r="O701" s="449">
        <f t="shared" si="330"/>
        <v>579.34799999999996</v>
      </c>
      <c r="P701" s="449">
        <f t="shared" si="331"/>
        <v>546.95024999999998</v>
      </c>
      <c r="Q701" s="449"/>
      <c r="R701" s="449"/>
      <c r="S701" s="449">
        <f t="shared" si="335"/>
        <v>1126.2982499999998</v>
      </c>
      <c r="T701" s="449">
        <f t="shared" si="332"/>
        <v>17931.20175</v>
      </c>
      <c r="U701" s="452">
        <v>100010330028774</v>
      </c>
      <c r="V701" s="461"/>
      <c r="W701" s="545">
        <f t="shared" si="333"/>
        <v>17931.20175</v>
      </c>
      <c r="X701" s="454"/>
      <c r="Y701" s="192"/>
      <c r="Z701" s="6"/>
      <c r="AA701" s="6"/>
      <c r="AB701" s="6"/>
      <c r="AC701" s="6"/>
      <c r="AD701" s="6"/>
      <c r="AE701" s="6"/>
      <c r="AF701" s="6"/>
      <c r="AG701" s="6"/>
      <c r="AH701" s="6"/>
      <c r="AK701" s="990">
        <f t="shared" si="336"/>
        <v>15246</v>
      </c>
      <c r="AL701" s="6"/>
      <c r="AM701" s="6"/>
      <c r="AN701" s="6"/>
      <c r="AO701" s="6"/>
    </row>
    <row r="702" spans="1:41" x14ac:dyDescent="0.25">
      <c r="A702" s="443">
        <v>624</v>
      </c>
      <c r="B702" s="443" t="s">
        <v>4856</v>
      </c>
      <c r="C702" s="443"/>
      <c r="D702" s="446"/>
      <c r="E702" s="446"/>
      <c r="F702" s="443"/>
      <c r="G702" s="428" t="s">
        <v>4857</v>
      </c>
      <c r="H702" s="447" t="s">
        <v>3672</v>
      </c>
      <c r="I702" s="428" t="s">
        <v>2363</v>
      </c>
      <c r="J702" s="479">
        <v>19057.5</v>
      </c>
      <c r="K702" s="449">
        <f t="shared" si="324"/>
        <v>1351.1767499999999</v>
      </c>
      <c r="L702" s="449">
        <f t="shared" si="334"/>
        <v>19057.5</v>
      </c>
      <c r="M702" s="402"/>
      <c r="N702" s="192"/>
      <c r="O702" s="449">
        <f t="shared" si="330"/>
        <v>579.34799999999996</v>
      </c>
      <c r="P702" s="449">
        <f t="shared" si="331"/>
        <v>546.95024999999998</v>
      </c>
      <c r="Q702" s="449"/>
      <c r="R702" s="449"/>
      <c r="S702" s="449">
        <f t="shared" si="335"/>
        <v>1126.2982499999998</v>
      </c>
      <c r="T702" s="449">
        <f t="shared" si="332"/>
        <v>17931.20175</v>
      </c>
      <c r="U702" s="452">
        <v>100010330028774</v>
      </c>
      <c r="V702" s="461"/>
      <c r="W702" s="545">
        <f t="shared" si="333"/>
        <v>17931.20175</v>
      </c>
      <c r="X702" s="454"/>
      <c r="Y702" s="192"/>
      <c r="Z702" s="6"/>
      <c r="AA702" s="6"/>
      <c r="AB702" s="6"/>
      <c r="AC702" s="6"/>
      <c r="AD702" s="6"/>
      <c r="AE702" s="6"/>
      <c r="AF702" s="6"/>
      <c r="AG702" s="6"/>
      <c r="AH702" s="6"/>
      <c r="AK702" s="990">
        <f t="shared" si="336"/>
        <v>15246</v>
      </c>
      <c r="AL702" s="6"/>
      <c r="AM702" s="6"/>
      <c r="AN702" s="6"/>
      <c r="AO702" s="6"/>
    </row>
    <row r="703" spans="1:41" x14ac:dyDescent="0.25">
      <c r="A703" s="443">
        <v>625</v>
      </c>
      <c r="B703" s="443" t="s">
        <v>4858</v>
      </c>
      <c r="C703" s="443"/>
      <c r="D703" s="446"/>
      <c r="E703" s="446"/>
      <c r="F703" s="443"/>
      <c r="G703" s="428" t="s">
        <v>4859</v>
      </c>
      <c r="H703" s="447" t="s">
        <v>3672</v>
      </c>
      <c r="I703" s="428" t="s">
        <v>2363</v>
      </c>
      <c r="J703" s="479">
        <v>19057.5</v>
      </c>
      <c r="K703" s="449">
        <f t="shared" si="324"/>
        <v>1351.1767499999999</v>
      </c>
      <c r="L703" s="449">
        <f t="shared" si="334"/>
        <v>19057.5</v>
      </c>
      <c r="M703" s="402"/>
      <c r="N703" s="192"/>
      <c r="O703" s="449">
        <f t="shared" si="330"/>
        <v>579.34799999999996</v>
      </c>
      <c r="P703" s="449">
        <f t="shared" si="331"/>
        <v>546.95024999999998</v>
      </c>
      <c r="Q703" s="449"/>
      <c r="R703" s="449"/>
      <c r="S703" s="449">
        <f t="shared" si="335"/>
        <v>1126.2982499999998</v>
      </c>
      <c r="T703" s="449">
        <f t="shared" si="332"/>
        <v>17931.20175</v>
      </c>
      <c r="U703" s="452">
        <v>100010330028774</v>
      </c>
      <c r="V703" s="461"/>
      <c r="W703" s="545">
        <f t="shared" si="333"/>
        <v>17931.20175</v>
      </c>
      <c r="X703" s="454"/>
      <c r="Y703" s="192"/>
      <c r="Z703" s="6"/>
      <c r="AA703" s="6"/>
      <c r="AB703" s="6"/>
      <c r="AC703" s="6"/>
      <c r="AD703" s="6"/>
      <c r="AE703" s="6"/>
      <c r="AF703" s="6"/>
      <c r="AG703" s="6"/>
      <c r="AH703" s="6"/>
      <c r="AK703" s="990">
        <f t="shared" si="336"/>
        <v>15246</v>
      </c>
      <c r="AL703" s="6"/>
      <c r="AM703" s="6"/>
      <c r="AN703" s="6"/>
      <c r="AO703" s="6"/>
    </row>
    <row r="704" spans="1:41" x14ac:dyDescent="0.25">
      <c r="A704" s="443">
        <v>626</v>
      </c>
      <c r="B704" s="443" t="s">
        <v>4866</v>
      </c>
      <c r="C704" s="443"/>
      <c r="D704" s="446"/>
      <c r="E704" s="446"/>
      <c r="F704" s="443"/>
      <c r="G704" s="428" t="s">
        <v>4862</v>
      </c>
      <c r="H704" s="447" t="s">
        <v>3672</v>
      </c>
      <c r="I704" s="428" t="s">
        <v>2363</v>
      </c>
      <c r="J704" s="479">
        <v>19057.5</v>
      </c>
      <c r="K704" s="449">
        <f t="shared" si="324"/>
        <v>1351.1767499999999</v>
      </c>
      <c r="L704" s="449">
        <f>J704</f>
        <v>19057.5</v>
      </c>
      <c r="M704" s="402"/>
      <c r="N704" s="192"/>
      <c r="O704" s="449">
        <f>J704/100*3.04</f>
        <v>579.34799999999996</v>
      </c>
      <c r="P704" s="449">
        <f>J704/100*2.87</f>
        <v>546.95024999999998</v>
      </c>
      <c r="Q704" s="449"/>
      <c r="R704" s="449"/>
      <c r="S704" s="449">
        <f>M704+O704+P704+Q704</f>
        <v>1126.2982499999998</v>
      </c>
      <c r="T704" s="449">
        <f t="shared" si="332"/>
        <v>17931.20175</v>
      </c>
      <c r="U704" s="452">
        <v>100010330028774</v>
      </c>
      <c r="V704" s="461">
        <v>200010330900139</v>
      </c>
      <c r="W704" s="545">
        <f t="shared" si="333"/>
        <v>17931.20175</v>
      </c>
      <c r="X704" s="454" t="s">
        <v>4867</v>
      </c>
      <c r="Y704" s="192"/>
      <c r="Z704" s="6"/>
      <c r="AA704" s="6"/>
      <c r="AB704" s="6"/>
      <c r="AC704" s="6"/>
      <c r="AD704" s="6"/>
      <c r="AE704" s="6"/>
      <c r="AF704" s="6"/>
      <c r="AG704" s="6"/>
      <c r="AH704" s="6"/>
      <c r="AK704" s="990">
        <f t="shared" si="336"/>
        <v>15246</v>
      </c>
      <c r="AL704" s="6"/>
      <c r="AM704" s="6"/>
      <c r="AN704" s="6"/>
      <c r="AO704" s="6"/>
    </row>
    <row r="705" spans="1:41" s="341" customFormat="1" x14ac:dyDescent="0.25">
      <c r="A705" s="443">
        <v>627</v>
      </c>
      <c r="B705" s="397" t="s">
        <v>4923</v>
      </c>
      <c r="C705" s="397"/>
      <c r="D705" s="396"/>
      <c r="E705" s="396"/>
      <c r="F705" s="397"/>
      <c r="G705" s="410" t="s">
        <v>4926</v>
      </c>
      <c r="H705" s="924" t="s">
        <v>3672</v>
      </c>
      <c r="I705" s="410" t="s">
        <v>2363</v>
      </c>
      <c r="J705" s="935">
        <v>19057.5</v>
      </c>
      <c r="K705" s="399">
        <f>J705/100*7.09</f>
        <v>1351.1767499999999</v>
      </c>
      <c r="L705" s="399">
        <f>J705</f>
        <v>19057.5</v>
      </c>
      <c r="M705" s="400"/>
      <c r="N705" s="194"/>
      <c r="O705" s="399">
        <f>J705/100*3.04</f>
        <v>579.34799999999996</v>
      </c>
      <c r="P705" s="399">
        <f>J705/100*2.87</f>
        <v>546.95024999999998</v>
      </c>
      <c r="Q705" s="399"/>
      <c r="R705" s="399"/>
      <c r="S705" s="399">
        <f>M705+O705+P705+Q705</f>
        <v>1126.2982499999998</v>
      </c>
      <c r="T705" s="399">
        <f>J705-S705</f>
        <v>17931.20175</v>
      </c>
      <c r="U705" s="434">
        <v>100010330028774</v>
      </c>
      <c r="V705" s="926">
        <v>200010330925211</v>
      </c>
      <c r="W705" s="927">
        <f>+T705</f>
        <v>17931.20175</v>
      </c>
      <c r="X705" s="431"/>
      <c r="Y705" s="194"/>
      <c r="AK705" s="990">
        <f t="shared" si="336"/>
        <v>15246</v>
      </c>
    </row>
    <row r="706" spans="1:41" s="341" customFormat="1" x14ac:dyDescent="0.25">
      <c r="A706" s="443">
        <v>628</v>
      </c>
      <c r="B706" s="397" t="s">
        <v>4924</v>
      </c>
      <c r="C706" s="397"/>
      <c r="D706" s="396"/>
      <c r="E706" s="396"/>
      <c r="F706" s="397"/>
      <c r="G706" s="410" t="s">
        <v>4925</v>
      </c>
      <c r="H706" s="924" t="s">
        <v>3672</v>
      </c>
      <c r="I706" s="410" t="s">
        <v>2363</v>
      </c>
      <c r="J706" s="935">
        <v>19057.5</v>
      </c>
      <c r="K706" s="399">
        <f>J706/100*7.09</f>
        <v>1351.1767499999999</v>
      </c>
      <c r="L706" s="399">
        <f>J706</f>
        <v>19057.5</v>
      </c>
      <c r="M706" s="400"/>
      <c r="N706" s="194"/>
      <c r="O706" s="399">
        <f>J706/100*3.04</f>
        <v>579.34799999999996</v>
      </c>
      <c r="P706" s="399">
        <f>J706/100*2.87</f>
        <v>546.95024999999998</v>
      </c>
      <c r="Q706" s="399"/>
      <c r="R706" s="399"/>
      <c r="S706" s="399">
        <f>M706+O706+P706+Q706</f>
        <v>1126.2982499999998</v>
      </c>
      <c r="T706" s="399">
        <f>J706-S706</f>
        <v>17931.20175</v>
      </c>
      <c r="U706" s="434">
        <v>100010330028774</v>
      </c>
      <c r="V706" s="926">
        <v>200010330925185</v>
      </c>
      <c r="W706" s="927">
        <f>+T706</f>
        <v>17931.20175</v>
      </c>
      <c r="X706" s="431"/>
      <c r="Y706" s="194"/>
      <c r="AK706" s="990">
        <f t="shared" si="336"/>
        <v>15246</v>
      </c>
    </row>
    <row r="707" spans="1:41" ht="15" customHeight="1" x14ac:dyDescent="0.25">
      <c r="A707" s="1712" t="s">
        <v>3656</v>
      </c>
      <c r="B707" s="1713"/>
      <c r="C707" s="1713"/>
      <c r="D707" s="1713"/>
      <c r="E707" s="1713"/>
      <c r="F707" s="1713"/>
      <c r="G707" s="1713"/>
      <c r="H707" s="1713"/>
      <c r="I707" s="1714"/>
      <c r="J707" s="403">
        <f>SUM(J497:J706)</f>
        <v>5235120</v>
      </c>
      <c r="K707" s="449"/>
      <c r="L707" s="449">
        <v>0</v>
      </c>
      <c r="M707" s="403">
        <f>SUM(M497:M678)</f>
        <v>8035.6099999999969</v>
      </c>
      <c r="N707" s="403">
        <f>SUM(N497:N678)</f>
        <v>140905.29199999993</v>
      </c>
      <c r="O707" s="403">
        <f>SUM(O497:O678)</f>
        <v>133025.71974999947</v>
      </c>
      <c r="P707" s="567">
        <f>SUM(P498:P679)</f>
        <v>12673.35</v>
      </c>
      <c r="Q707" s="403">
        <f>SUM(Q497:Q678)</f>
        <v>0</v>
      </c>
      <c r="R707" s="568">
        <f>SUM(R497:R678)</f>
        <v>294639.97174999968</v>
      </c>
      <c r="S707" s="403">
        <f>SUM(S497:S678)</f>
        <v>4340402.5282500014</v>
      </c>
      <c r="T707" s="452"/>
      <c r="U707" s="453"/>
      <c r="V707" s="720"/>
      <c r="W707" s="454"/>
      <c r="X707" s="455"/>
      <c r="Y707" s="428"/>
      <c r="Z707" s="456"/>
      <c r="AA707" s="402"/>
      <c r="AB707" s="402"/>
      <c r="AC707" s="449"/>
      <c r="AD707" s="428"/>
      <c r="AE707" s="428"/>
      <c r="AF707" s="402"/>
      <c r="AG707" s="449"/>
      <c r="AH707" s="402"/>
      <c r="AI707" s="457">
        <f>AH715-M715</f>
        <v>-380.32</v>
      </c>
      <c r="AK707" s="1003">
        <f>SUM(AK497:AK706)</f>
        <v>3584773.5</v>
      </c>
    </row>
    <row r="708" spans="1:41" ht="15" customHeight="1" x14ac:dyDescent="0.25">
      <c r="A708" s="1715" t="s">
        <v>3682</v>
      </c>
      <c r="B708" s="1716"/>
      <c r="C708" s="1716"/>
      <c r="D708" s="1716"/>
      <c r="E708" s="1716"/>
      <c r="F708" s="1716"/>
      <c r="G708" s="1716"/>
      <c r="H708" s="1716"/>
      <c r="I708" s="1717"/>
      <c r="J708" s="403"/>
      <c r="K708" s="449"/>
      <c r="L708" s="449"/>
      <c r="M708" s="403"/>
      <c r="N708" s="567"/>
      <c r="O708" s="567"/>
      <c r="P708" s="567"/>
      <c r="Q708" s="403"/>
      <c r="R708" s="568"/>
      <c r="S708" s="403"/>
      <c r="T708" s="452"/>
      <c r="U708" s="453"/>
      <c r="V708" s="720"/>
      <c r="W708" s="454"/>
      <c r="X708" s="455"/>
      <c r="Y708" s="428"/>
      <c r="Z708" s="456"/>
      <c r="AA708" s="402"/>
      <c r="AB708" s="402"/>
      <c r="AC708" s="449"/>
      <c r="AD708" s="428"/>
      <c r="AE708" s="428"/>
      <c r="AF708" s="402"/>
      <c r="AG708" s="449"/>
      <c r="AH708" s="402"/>
      <c r="AI708" s="457"/>
    </row>
    <row r="709" spans="1:41" s="514" customFormat="1" ht="15" customHeight="1" x14ac:dyDescent="0.25">
      <c r="A709" s="444">
        <v>629</v>
      </c>
      <c r="B709" s="444" t="s">
        <v>2995</v>
      </c>
      <c r="C709" s="444" t="s">
        <v>3763</v>
      </c>
      <c r="D709" s="445">
        <v>23750</v>
      </c>
      <c r="E709" s="446">
        <v>41897</v>
      </c>
      <c r="F709" s="443">
        <f t="shared" ref="F709:F749" si="337">DATEDIF(D709,E709,"Y")</f>
        <v>49</v>
      </c>
      <c r="G709" s="502" t="s">
        <v>3646</v>
      </c>
      <c r="H709" s="447" t="s">
        <v>1941</v>
      </c>
      <c r="I709" s="502" t="s">
        <v>2996</v>
      </c>
      <c r="J709" s="448">
        <v>58300</v>
      </c>
      <c r="K709" s="449">
        <f t="shared" ref="K709:K759" si="338">J709/100*7.09</f>
        <v>4133.47</v>
      </c>
      <c r="L709" s="449">
        <v>34580</v>
      </c>
      <c r="M709" s="448">
        <v>3472.33</v>
      </c>
      <c r="N709" s="450">
        <f t="shared" ref="N709:N749" si="339">J709/100*3.04</f>
        <v>1772.32</v>
      </c>
      <c r="O709" s="450">
        <f t="shared" ref="O709:O749" si="340">J709/100*2.87</f>
        <v>1673.21</v>
      </c>
      <c r="P709" s="656"/>
      <c r="Q709" s="448"/>
      <c r="R709" s="451">
        <f t="shared" ref="R709:R749" si="341">M709+N709+O709+P709</f>
        <v>6917.86</v>
      </c>
      <c r="S709" s="449">
        <f t="shared" ref="S709:S749" si="342">J709-R709</f>
        <v>51382.14</v>
      </c>
      <c r="T709" s="452">
        <v>100010330028774</v>
      </c>
      <c r="U709" s="657" t="s">
        <v>4289</v>
      </c>
      <c r="V709" s="720">
        <f t="shared" si="322"/>
        <v>51382.14</v>
      </c>
      <c r="W709" s="454" t="s">
        <v>4288</v>
      </c>
      <c r="X709" s="455"/>
      <c r="Y709" s="428"/>
      <c r="Z709" s="456"/>
      <c r="AA709" s="402">
        <f t="shared" ref="AA709:AA718" si="343">N709+O709+P709</f>
        <v>3445.5299999999997</v>
      </c>
      <c r="AB709" s="402">
        <f t="shared" ref="AB709:AB718" si="344">J709-AA709</f>
        <v>54854.47</v>
      </c>
      <c r="AC709" s="449">
        <v>49990.33</v>
      </c>
      <c r="AD709" s="449">
        <f>AB709-AC709</f>
        <v>4864.1399999999994</v>
      </c>
      <c r="AE709" s="428"/>
      <c r="AF709" s="402">
        <f>AD709*20%</f>
        <v>972.82799999999997</v>
      </c>
      <c r="AG709" s="449">
        <v>2499.5</v>
      </c>
      <c r="AH709" s="402">
        <f>AF709+AG709</f>
        <v>3472.328</v>
      </c>
      <c r="AI709" s="457"/>
      <c r="AK709" s="990">
        <f>+J709*30%</f>
        <v>17490</v>
      </c>
      <c r="AL709" s="543"/>
      <c r="AM709" s="543"/>
      <c r="AN709" s="543"/>
      <c r="AO709" s="543"/>
    </row>
    <row r="710" spans="1:41" ht="15" customHeight="1" x14ac:dyDescent="0.25">
      <c r="A710" s="443">
        <v>630</v>
      </c>
      <c r="B710" s="444" t="s">
        <v>4401</v>
      </c>
      <c r="C710" s="444" t="s">
        <v>3763</v>
      </c>
      <c r="D710" s="445">
        <v>31192</v>
      </c>
      <c r="E710" s="446">
        <v>41897</v>
      </c>
      <c r="F710" s="443">
        <f t="shared" si="337"/>
        <v>29</v>
      </c>
      <c r="G710" s="429" t="s">
        <v>4402</v>
      </c>
      <c r="H710" s="447" t="s">
        <v>1941</v>
      </c>
      <c r="I710" s="429" t="s">
        <v>4403</v>
      </c>
      <c r="J710" s="402">
        <v>22000</v>
      </c>
      <c r="K710" s="449">
        <f t="shared" si="338"/>
        <v>1559.8</v>
      </c>
      <c r="L710" s="449">
        <f>J710</f>
        <v>22000</v>
      </c>
      <c r="M710" s="402"/>
      <c r="N710" s="450">
        <f t="shared" si="339"/>
        <v>668.8</v>
      </c>
      <c r="O710" s="450">
        <f t="shared" si="340"/>
        <v>631.4</v>
      </c>
      <c r="P710" s="450"/>
      <c r="Q710" s="448"/>
      <c r="R710" s="451">
        <f>M710+N710+O710+P710</f>
        <v>1300.1999999999998</v>
      </c>
      <c r="S710" s="449">
        <f>J710-R710</f>
        <v>20699.8</v>
      </c>
      <c r="T710" s="637">
        <v>100010330028774</v>
      </c>
      <c r="U710" s="438">
        <v>200010330778976</v>
      </c>
      <c r="V710" s="658">
        <f>+S710</f>
        <v>20699.8</v>
      </c>
      <c r="W710" s="463" t="s">
        <v>4406</v>
      </c>
      <c r="X710" s="6"/>
      <c r="Y710" s="6"/>
      <c r="Z710" s="6"/>
      <c r="AA710" s="6"/>
      <c r="AB710" s="6"/>
      <c r="AC710" s="6"/>
      <c r="AD710" s="6"/>
      <c r="AE710" s="6"/>
      <c r="AF710" s="6"/>
      <c r="AG710" s="6"/>
      <c r="AH710" s="6"/>
      <c r="AK710" s="990">
        <f>+J710*60%</f>
        <v>13200</v>
      </c>
    </row>
    <row r="711" spans="1:41" ht="15" customHeight="1" x14ac:dyDescent="0.25">
      <c r="A711" s="444">
        <v>631</v>
      </c>
      <c r="B711" s="443" t="s">
        <v>2536</v>
      </c>
      <c r="C711" s="443" t="s">
        <v>3763</v>
      </c>
      <c r="D711" s="446">
        <v>24446</v>
      </c>
      <c r="E711" s="446">
        <v>41897</v>
      </c>
      <c r="F711" s="443">
        <f t="shared" si="337"/>
        <v>47</v>
      </c>
      <c r="G711" s="428" t="s">
        <v>2537</v>
      </c>
      <c r="H711" s="447" t="s">
        <v>1941</v>
      </c>
      <c r="I711" s="428" t="s">
        <v>2538</v>
      </c>
      <c r="J711" s="449">
        <f>34650*1.1</f>
        <v>38115</v>
      </c>
      <c r="K711" s="449">
        <f t="shared" si="338"/>
        <v>2702.3534999999997</v>
      </c>
      <c r="L711" s="449">
        <v>34580</v>
      </c>
      <c r="M711" s="402">
        <v>380.32</v>
      </c>
      <c r="N711" s="450">
        <f t="shared" si="339"/>
        <v>1158.6959999999999</v>
      </c>
      <c r="O711" s="450">
        <f t="shared" si="340"/>
        <v>1093.9005</v>
      </c>
      <c r="P711" s="450"/>
      <c r="Q711" s="449"/>
      <c r="R711" s="451">
        <f t="shared" si="341"/>
        <v>2632.9164999999998</v>
      </c>
      <c r="S711" s="449">
        <f t="shared" si="342"/>
        <v>35482.083500000001</v>
      </c>
      <c r="T711" s="452">
        <v>100010330028774</v>
      </c>
      <c r="U711" s="461" t="s">
        <v>3431</v>
      </c>
      <c r="V711" s="720">
        <f t="shared" si="322"/>
        <v>35482.083500000001</v>
      </c>
      <c r="W711" s="463" t="s">
        <v>3909</v>
      </c>
      <c r="X711" s="455"/>
      <c r="Y711" s="428">
        <v>0</v>
      </c>
      <c r="Z711" s="456">
        <v>0</v>
      </c>
      <c r="AA711" s="402">
        <f t="shared" si="343"/>
        <v>2252.5964999999997</v>
      </c>
      <c r="AB711" s="402">
        <f t="shared" si="344"/>
        <v>35862.4035</v>
      </c>
      <c r="AC711" s="449"/>
      <c r="AD711" s="428"/>
      <c r="AE711" s="428"/>
      <c r="AF711" s="402">
        <f t="shared" ref="AF711:AF718" si="345">AD711*15%</f>
        <v>0</v>
      </c>
      <c r="AG711" s="449"/>
      <c r="AH711" s="402">
        <f t="shared" ref="AH711:AH718" si="346">AF711+AG711</f>
        <v>0</v>
      </c>
      <c r="AI711" s="457">
        <f>AH717-M717</f>
        <v>-253.82</v>
      </c>
      <c r="AK711" s="990">
        <f t="shared" ref="AK711:AK748" si="347">+J711*60%</f>
        <v>22869</v>
      </c>
    </row>
    <row r="712" spans="1:41" ht="15" customHeight="1" x14ac:dyDescent="0.25">
      <c r="A712" s="443">
        <v>632</v>
      </c>
      <c r="B712" s="444" t="s">
        <v>2539</v>
      </c>
      <c r="C712" s="444" t="s">
        <v>3763</v>
      </c>
      <c r="D712" s="445">
        <v>26800</v>
      </c>
      <c r="E712" s="446">
        <v>41897</v>
      </c>
      <c r="F712" s="443">
        <f t="shared" si="337"/>
        <v>41</v>
      </c>
      <c r="G712" s="429" t="s">
        <v>2540</v>
      </c>
      <c r="H712" s="447" t="s">
        <v>1941</v>
      </c>
      <c r="I712" s="429" t="s">
        <v>2541</v>
      </c>
      <c r="J712" s="449">
        <f t="shared" ref="J712:J719" si="348">34650*1.1</f>
        <v>38115</v>
      </c>
      <c r="K712" s="449">
        <f t="shared" si="338"/>
        <v>2702.3534999999997</v>
      </c>
      <c r="L712" s="449">
        <v>34580</v>
      </c>
      <c r="M712" s="402">
        <v>253.82</v>
      </c>
      <c r="N712" s="450">
        <f t="shared" si="339"/>
        <v>1158.6959999999999</v>
      </c>
      <c r="O712" s="450">
        <f t="shared" si="340"/>
        <v>1093.9005</v>
      </c>
      <c r="P712" s="450">
        <v>844.89</v>
      </c>
      <c r="Q712" s="449"/>
      <c r="R712" s="451">
        <f t="shared" si="341"/>
        <v>3351.3064999999997</v>
      </c>
      <c r="S712" s="449">
        <f t="shared" si="342"/>
        <v>34763.693500000001</v>
      </c>
      <c r="T712" s="452">
        <v>100010330028774</v>
      </c>
      <c r="U712" s="461" t="s">
        <v>3432</v>
      </c>
      <c r="V712" s="720">
        <f t="shared" si="322"/>
        <v>34763.693500000001</v>
      </c>
      <c r="W712" s="454">
        <v>11800056423</v>
      </c>
      <c r="X712" s="455"/>
      <c r="Y712" s="428">
        <v>0</v>
      </c>
      <c r="Z712" s="456">
        <v>0</v>
      </c>
      <c r="AA712" s="402">
        <f t="shared" si="343"/>
        <v>3097.4864999999995</v>
      </c>
      <c r="AB712" s="402">
        <f t="shared" si="344"/>
        <v>35017.513500000001</v>
      </c>
      <c r="AC712" s="449"/>
      <c r="AD712" s="428"/>
      <c r="AE712" s="428"/>
      <c r="AF712" s="402">
        <f t="shared" si="345"/>
        <v>0</v>
      </c>
      <c r="AG712" s="449"/>
      <c r="AH712" s="402">
        <f t="shared" si="346"/>
        <v>0</v>
      </c>
      <c r="AI712" s="457">
        <f>AH718-M718</f>
        <v>-253.82</v>
      </c>
      <c r="AK712" s="990">
        <f t="shared" si="347"/>
        <v>22869</v>
      </c>
    </row>
    <row r="713" spans="1:41" s="458" customFormat="1" ht="15" customHeight="1" x14ac:dyDescent="0.25">
      <c r="A713" s="444">
        <v>633</v>
      </c>
      <c r="B713" s="444" t="s">
        <v>2542</v>
      </c>
      <c r="C713" s="444" t="s">
        <v>3763</v>
      </c>
      <c r="D713" s="445">
        <v>22403</v>
      </c>
      <c r="E713" s="446">
        <v>41897</v>
      </c>
      <c r="F713" s="443">
        <f t="shared" si="337"/>
        <v>53</v>
      </c>
      <c r="G713" s="429" t="s">
        <v>2543</v>
      </c>
      <c r="H713" s="447" t="s">
        <v>1941</v>
      </c>
      <c r="I713" s="429" t="s">
        <v>2544</v>
      </c>
      <c r="J713" s="449">
        <f t="shared" si="348"/>
        <v>38115</v>
      </c>
      <c r="K713" s="449">
        <f t="shared" si="338"/>
        <v>2702.3534999999997</v>
      </c>
      <c r="L713" s="449">
        <v>34580</v>
      </c>
      <c r="M713" s="402">
        <v>380.32</v>
      </c>
      <c r="N713" s="450">
        <f t="shared" si="339"/>
        <v>1158.6959999999999</v>
      </c>
      <c r="O713" s="450">
        <f t="shared" si="340"/>
        <v>1093.9005</v>
      </c>
      <c r="P713" s="450"/>
      <c r="Q713" s="449"/>
      <c r="R713" s="451">
        <f t="shared" si="341"/>
        <v>2632.9164999999998</v>
      </c>
      <c r="S713" s="449">
        <f t="shared" si="342"/>
        <v>35482.083500000001</v>
      </c>
      <c r="T713" s="452">
        <v>100010330028774</v>
      </c>
      <c r="U713" s="523" t="s">
        <v>3433</v>
      </c>
      <c r="V713" s="720">
        <f t="shared" si="322"/>
        <v>35482.083500000001</v>
      </c>
      <c r="W713" s="454" t="s">
        <v>3908</v>
      </c>
      <c r="X713" s="455"/>
      <c r="Y713" s="428">
        <v>0</v>
      </c>
      <c r="Z713" s="456">
        <v>0</v>
      </c>
      <c r="AA713" s="402">
        <f t="shared" si="343"/>
        <v>2252.5964999999997</v>
      </c>
      <c r="AB713" s="402">
        <f t="shared" si="344"/>
        <v>35862.4035</v>
      </c>
      <c r="AC713" s="449"/>
      <c r="AD713" s="428"/>
      <c r="AE713" s="428"/>
      <c r="AF713" s="402">
        <f t="shared" si="345"/>
        <v>0</v>
      </c>
      <c r="AG713" s="449"/>
      <c r="AH713" s="402">
        <f t="shared" si="346"/>
        <v>0</v>
      </c>
      <c r="AI713" s="457"/>
      <c r="AK713" s="990">
        <f t="shared" si="347"/>
        <v>22869</v>
      </c>
      <c r="AL713" s="539"/>
      <c r="AM713" s="539"/>
      <c r="AN713" s="539"/>
      <c r="AO713" s="539"/>
    </row>
    <row r="714" spans="1:41" s="458" customFormat="1" ht="15" customHeight="1" x14ac:dyDescent="0.25">
      <c r="A714" s="443">
        <v>634</v>
      </c>
      <c r="B714" s="444" t="s">
        <v>2590</v>
      </c>
      <c r="C714" s="444" t="s">
        <v>3763</v>
      </c>
      <c r="D714" s="445">
        <v>20854</v>
      </c>
      <c r="E714" s="446">
        <v>41897</v>
      </c>
      <c r="F714" s="443">
        <f t="shared" si="337"/>
        <v>57</v>
      </c>
      <c r="G714" s="429" t="s">
        <v>2591</v>
      </c>
      <c r="H714" s="447" t="s">
        <v>1941</v>
      </c>
      <c r="I714" s="428" t="s">
        <v>2883</v>
      </c>
      <c r="J714" s="449">
        <f t="shared" si="348"/>
        <v>38115</v>
      </c>
      <c r="K714" s="449">
        <f t="shared" si="338"/>
        <v>2702.3534999999997</v>
      </c>
      <c r="L714" s="449">
        <v>34580</v>
      </c>
      <c r="M714" s="402">
        <v>380.32</v>
      </c>
      <c r="N714" s="450">
        <f t="shared" si="339"/>
        <v>1158.6959999999999</v>
      </c>
      <c r="O714" s="450">
        <f t="shared" si="340"/>
        <v>1093.9005</v>
      </c>
      <c r="P714" s="450"/>
      <c r="Q714" s="449"/>
      <c r="R714" s="451">
        <f t="shared" si="341"/>
        <v>2632.9164999999998</v>
      </c>
      <c r="S714" s="449">
        <f t="shared" si="342"/>
        <v>35482.083500000001</v>
      </c>
      <c r="T714" s="452">
        <v>100010330028774</v>
      </c>
      <c r="U714" s="490" t="s">
        <v>3434</v>
      </c>
      <c r="V714" s="720">
        <f t="shared" si="322"/>
        <v>35482.083500000001</v>
      </c>
      <c r="W714" s="454" t="s">
        <v>3907</v>
      </c>
      <c r="X714" s="455"/>
      <c r="Y714" s="428">
        <v>0</v>
      </c>
      <c r="Z714" s="456">
        <v>0</v>
      </c>
      <c r="AA714" s="402">
        <f t="shared" si="343"/>
        <v>2252.5964999999997</v>
      </c>
      <c r="AB714" s="402">
        <f t="shared" si="344"/>
        <v>35862.4035</v>
      </c>
      <c r="AC714" s="449"/>
      <c r="AD714" s="428"/>
      <c r="AE714" s="428"/>
      <c r="AF714" s="402">
        <f t="shared" si="345"/>
        <v>0</v>
      </c>
      <c r="AG714" s="449"/>
      <c r="AH714" s="402">
        <f t="shared" si="346"/>
        <v>0</v>
      </c>
      <c r="AI714" s="457"/>
      <c r="AK714" s="990">
        <f t="shared" si="347"/>
        <v>22869</v>
      </c>
      <c r="AL714" s="539"/>
      <c r="AM714" s="539"/>
      <c r="AN714" s="539"/>
      <c r="AO714" s="539"/>
    </row>
    <row r="715" spans="1:41" ht="15" customHeight="1" x14ac:dyDescent="0.25">
      <c r="A715" s="444">
        <v>635</v>
      </c>
      <c r="B715" s="444" t="s">
        <v>2596</v>
      </c>
      <c r="C715" s="444" t="s">
        <v>3763</v>
      </c>
      <c r="D715" s="445">
        <v>23950</v>
      </c>
      <c r="E715" s="446">
        <v>41897</v>
      </c>
      <c r="F715" s="443">
        <f t="shared" si="337"/>
        <v>49</v>
      </c>
      <c r="G715" s="429" t="s">
        <v>2597</v>
      </c>
      <c r="H715" s="447" t="s">
        <v>1941</v>
      </c>
      <c r="I715" s="429" t="s">
        <v>2598</v>
      </c>
      <c r="J715" s="449">
        <f t="shared" si="348"/>
        <v>38115</v>
      </c>
      <c r="K715" s="449">
        <f t="shared" si="338"/>
        <v>2702.3534999999997</v>
      </c>
      <c r="L715" s="449">
        <v>34580</v>
      </c>
      <c r="M715" s="402">
        <v>380.32</v>
      </c>
      <c r="N715" s="450">
        <f t="shared" si="339"/>
        <v>1158.6959999999999</v>
      </c>
      <c r="O715" s="450">
        <f t="shared" si="340"/>
        <v>1093.9005</v>
      </c>
      <c r="P715" s="450"/>
      <c r="Q715" s="449"/>
      <c r="R715" s="451">
        <f t="shared" si="341"/>
        <v>2632.9164999999998</v>
      </c>
      <c r="S715" s="449">
        <f t="shared" si="342"/>
        <v>35482.083500000001</v>
      </c>
      <c r="T715" s="452">
        <v>100010330028774</v>
      </c>
      <c r="U715" s="461" t="s">
        <v>3435</v>
      </c>
      <c r="V715" s="720">
        <f t="shared" si="322"/>
        <v>35482.083500000001</v>
      </c>
      <c r="W715" s="454" t="s">
        <v>3906</v>
      </c>
      <c r="X715" s="455"/>
      <c r="Y715" s="428">
        <v>0</v>
      </c>
      <c r="Z715" s="456">
        <v>0</v>
      </c>
      <c r="AA715" s="402">
        <f t="shared" si="343"/>
        <v>2252.5964999999997</v>
      </c>
      <c r="AB715" s="402">
        <f t="shared" si="344"/>
        <v>35862.4035</v>
      </c>
      <c r="AC715" s="449"/>
      <c r="AD715" s="428"/>
      <c r="AE715" s="428"/>
      <c r="AF715" s="402">
        <f t="shared" si="345"/>
        <v>0</v>
      </c>
      <c r="AG715" s="449"/>
      <c r="AH715" s="402">
        <f t="shared" si="346"/>
        <v>0</v>
      </c>
      <c r="AI715" s="457">
        <f>AH723-M723</f>
        <v>0</v>
      </c>
      <c r="AK715" s="990">
        <f t="shared" si="347"/>
        <v>22869</v>
      </c>
    </row>
    <row r="716" spans="1:41" ht="15" customHeight="1" x14ac:dyDescent="0.25">
      <c r="A716" s="443">
        <v>636</v>
      </c>
      <c r="B716" s="444" t="s">
        <v>2599</v>
      </c>
      <c r="C716" s="444" t="s">
        <v>3763</v>
      </c>
      <c r="D716" s="445">
        <v>28777</v>
      </c>
      <c r="E716" s="446">
        <v>41897</v>
      </c>
      <c r="F716" s="443">
        <f t="shared" si="337"/>
        <v>35</v>
      </c>
      <c r="G716" s="429" t="s">
        <v>2600</v>
      </c>
      <c r="H716" s="447" t="s">
        <v>1941</v>
      </c>
      <c r="I716" s="429" t="s">
        <v>2601</v>
      </c>
      <c r="J716" s="449">
        <f t="shared" si="348"/>
        <v>38115</v>
      </c>
      <c r="K716" s="449">
        <f t="shared" si="338"/>
        <v>2702.3534999999997</v>
      </c>
      <c r="L716" s="449">
        <v>34580</v>
      </c>
      <c r="M716" s="402">
        <v>380.32</v>
      </c>
      <c r="N716" s="450">
        <f t="shared" si="339"/>
        <v>1158.6959999999999</v>
      </c>
      <c r="O716" s="450">
        <f t="shared" si="340"/>
        <v>1093.9005</v>
      </c>
      <c r="P716" s="450"/>
      <c r="Q716" s="449"/>
      <c r="R716" s="451">
        <f t="shared" si="341"/>
        <v>2632.9164999999998</v>
      </c>
      <c r="S716" s="449">
        <f t="shared" si="342"/>
        <v>35482.083500000001</v>
      </c>
      <c r="T716" s="452">
        <v>100010330028774</v>
      </c>
      <c r="U716" s="461" t="s">
        <v>3436</v>
      </c>
      <c r="V716" s="720">
        <f t="shared" si="322"/>
        <v>35482.083500000001</v>
      </c>
      <c r="W716" s="454" t="s">
        <v>3905</v>
      </c>
      <c r="X716" s="455"/>
      <c r="Y716" s="428">
        <v>0</v>
      </c>
      <c r="Z716" s="456">
        <v>0</v>
      </c>
      <c r="AA716" s="402">
        <f t="shared" si="343"/>
        <v>2252.5964999999997</v>
      </c>
      <c r="AB716" s="402">
        <f t="shared" si="344"/>
        <v>35862.4035</v>
      </c>
      <c r="AC716" s="449"/>
      <c r="AD716" s="428"/>
      <c r="AE716" s="428"/>
      <c r="AF716" s="402">
        <f t="shared" si="345"/>
        <v>0</v>
      </c>
      <c r="AG716" s="449"/>
      <c r="AH716" s="402">
        <f t="shared" si="346"/>
        <v>0</v>
      </c>
      <c r="AI716" s="457">
        <f>AH724-M724</f>
        <v>0</v>
      </c>
      <c r="AK716" s="990">
        <f t="shared" si="347"/>
        <v>22869</v>
      </c>
    </row>
    <row r="717" spans="1:41" ht="15" customHeight="1" x14ac:dyDescent="0.25">
      <c r="A717" s="444">
        <v>637</v>
      </c>
      <c r="B717" s="444" t="s">
        <v>2602</v>
      </c>
      <c r="C717" s="444" t="s">
        <v>3763</v>
      </c>
      <c r="D717" s="445">
        <v>30415</v>
      </c>
      <c r="E717" s="446">
        <v>41897</v>
      </c>
      <c r="F717" s="443">
        <f t="shared" si="337"/>
        <v>31</v>
      </c>
      <c r="G717" s="429" t="s">
        <v>2603</v>
      </c>
      <c r="H717" s="447" t="s">
        <v>1941</v>
      </c>
      <c r="I717" s="429" t="s">
        <v>2604</v>
      </c>
      <c r="J717" s="449">
        <f t="shared" si="348"/>
        <v>38115</v>
      </c>
      <c r="K717" s="449">
        <f t="shared" si="338"/>
        <v>2702.3534999999997</v>
      </c>
      <c r="L717" s="449">
        <v>34580</v>
      </c>
      <c r="M717" s="402">
        <v>253.82</v>
      </c>
      <c r="N717" s="450">
        <f t="shared" si="339"/>
        <v>1158.6959999999999</v>
      </c>
      <c r="O717" s="450">
        <f t="shared" si="340"/>
        <v>1093.9005</v>
      </c>
      <c r="P717" s="450">
        <v>844.89</v>
      </c>
      <c r="Q717" s="449"/>
      <c r="R717" s="451">
        <f t="shared" si="341"/>
        <v>3351.3064999999997</v>
      </c>
      <c r="S717" s="449">
        <f t="shared" si="342"/>
        <v>34763.693500000001</v>
      </c>
      <c r="T717" s="452">
        <v>100010330028774</v>
      </c>
      <c r="U717" s="532">
        <v>200011690104485</v>
      </c>
      <c r="V717" s="720">
        <f t="shared" si="322"/>
        <v>34763.693500000001</v>
      </c>
      <c r="W717" s="454" t="s">
        <v>4175</v>
      </c>
      <c r="X717" s="455"/>
      <c r="Y717" s="428">
        <v>0</v>
      </c>
      <c r="Z717" s="456">
        <v>0</v>
      </c>
      <c r="AA717" s="402">
        <f t="shared" si="343"/>
        <v>3097.4864999999995</v>
      </c>
      <c r="AB717" s="402">
        <f t="shared" si="344"/>
        <v>35017.513500000001</v>
      </c>
      <c r="AC717" s="449"/>
      <c r="AD717" s="428"/>
      <c r="AE717" s="428"/>
      <c r="AF717" s="402">
        <f t="shared" si="345"/>
        <v>0</v>
      </c>
      <c r="AG717" s="449"/>
      <c r="AH717" s="402">
        <f t="shared" si="346"/>
        <v>0</v>
      </c>
      <c r="AI717" s="457">
        <f>AH725-M725</f>
        <v>0</v>
      </c>
      <c r="AK717" s="990">
        <f t="shared" si="347"/>
        <v>22869</v>
      </c>
    </row>
    <row r="718" spans="1:41" ht="15" customHeight="1" x14ac:dyDescent="0.25">
      <c r="A718" s="443">
        <v>638</v>
      </c>
      <c r="B718" s="444" t="s">
        <v>2606</v>
      </c>
      <c r="C718" s="444" t="s">
        <v>3763</v>
      </c>
      <c r="D718" s="445">
        <v>27660</v>
      </c>
      <c r="E718" s="446">
        <v>41897</v>
      </c>
      <c r="F718" s="443">
        <f t="shared" si="337"/>
        <v>38</v>
      </c>
      <c r="G718" s="429" t="s">
        <v>2607</v>
      </c>
      <c r="H718" s="447" t="s">
        <v>1941</v>
      </c>
      <c r="I718" s="429" t="s">
        <v>2608</v>
      </c>
      <c r="J718" s="449">
        <f t="shared" si="348"/>
        <v>38115</v>
      </c>
      <c r="K718" s="449">
        <f t="shared" si="338"/>
        <v>2702.3534999999997</v>
      </c>
      <c r="L718" s="449">
        <v>34580</v>
      </c>
      <c r="M718" s="402">
        <v>253.82</v>
      </c>
      <c r="N718" s="450">
        <f t="shared" si="339"/>
        <v>1158.6959999999999</v>
      </c>
      <c r="O718" s="450">
        <f t="shared" si="340"/>
        <v>1093.9005</v>
      </c>
      <c r="P718" s="450">
        <v>844.89</v>
      </c>
      <c r="Q718" s="449"/>
      <c r="R718" s="451">
        <f t="shared" si="341"/>
        <v>3351.3064999999997</v>
      </c>
      <c r="S718" s="449">
        <f t="shared" si="342"/>
        <v>34763.693500000001</v>
      </c>
      <c r="T718" s="452">
        <v>100010330028774</v>
      </c>
      <c r="U718" s="532">
        <v>200011690095565</v>
      </c>
      <c r="V718" s="720">
        <f t="shared" si="322"/>
        <v>34763.693500000001</v>
      </c>
      <c r="W718" s="454" t="s">
        <v>4209</v>
      </c>
      <c r="X718" s="455"/>
      <c r="Y718" s="428">
        <v>0</v>
      </c>
      <c r="Z718" s="456">
        <v>0</v>
      </c>
      <c r="AA718" s="402">
        <f t="shared" si="343"/>
        <v>3097.4864999999995</v>
      </c>
      <c r="AB718" s="402">
        <f t="shared" si="344"/>
        <v>35017.513500000001</v>
      </c>
      <c r="AC718" s="449"/>
      <c r="AD718" s="428"/>
      <c r="AE718" s="428"/>
      <c r="AF718" s="402">
        <f t="shared" si="345"/>
        <v>0</v>
      </c>
      <c r="AG718" s="449"/>
      <c r="AH718" s="402">
        <f t="shared" si="346"/>
        <v>0</v>
      </c>
      <c r="AI718" s="457" t="e">
        <f>#REF!-#REF!</f>
        <v>#REF!</v>
      </c>
      <c r="AK718" s="990">
        <f t="shared" si="347"/>
        <v>22869</v>
      </c>
    </row>
    <row r="719" spans="1:41" ht="15" customHeight="1" x14ac:dyDescent="0.25">
      <c r="A719" s="444">
        <v>639</v>
      </c>
      <c r="B719" s="444" t="s">
        <v>2889</v>
      </c>
      <c r="C719" s="444" t="s">
        <v>3763</v>
      </c>
      <c r="D719" s="445">
        <v>28741</v>
      </c>
      <c r="E719" s="446">
        <v>41897</v>
      </c>
      <c r="F719" s="443">
        <f t="shared" si="337"/>
        <v>36</v>
      </c>
      <c r="G719" s="429" t="s">
        <v>2890</v>
      </c>
      <c r="H719" s="502" t="s">
        <v>1941</v>
      </c>
      <c r="I719" s="429" t="s">
        <v>2959</v>
      </c>
      <c r="J719" s="449">
        <f t="shared" si="348"/>
        <v>38115</v>
      </c>
      <c r="K719" s="449">
        <f t="shared" si="338"/>
        <v>2702.3534999999997</v>
      </c>
      <c r="L719" s="449">
        <v>34580</v>
      </c>
      <c r="M719" s="402">
        <v>380.32</v>
      </c>
      <c r="N719" s="467">
        <f t="shared" si="339"/>
        <v>1158.6959999999999</v>
      </c>
      <c r="O719" s="467">
        <f t="shared" si="340"/>
        <v>1093.9005</v>
      </c>
      <c r="P719" s="467">
        <v>0</v>
      </c>
      <c r="Q719" s="402"/>
      <c r="R719" s="494">
        <f t="shared" si="341"/>
        <v>2632.9164999999998</v>
      </c>
      <c r="S719" s="402">
        <f t="shared" si="342"/>
        <v>35482.083500000001</v>
      </c>
      <c r="T719" s="452">
        <v>100010330028774</v>
      </c>
      <c r="U719" s="503">
        <v>200010330689188</v>
      </c>
      <c r="V719" s="720">
        <f t="shared" si="322"/>
        <v>35482.083500000001</v>
      </c>
      <c r="W719" s="454" t="s">
        <v>4260</v>
      </c>
      <c r="X719" s="504"/>
      <c r="Y719" s="429"/>
      <c r="Z719" s="505"/>
      <c r="AA719" s="402"/>
      <c r="AB719" s="402"/>
      <c r="AC719" s="402"/>
      <c r="AD719" s="429"/>
      <c r="AE719" s="429"/>
      <c r="AF719" s="402"/>
      <c r="AG719" s="402"/>
      <c r="AH719" s="402"/>
      <c r="AI719" s="457">
        <f>AH726-M726</f>
        <v>0</v>
      </c>
      <c r="AK719" s="990">
        <f t="shared" si="347"/>
        <v>22869</v>
      </c>
    </row>
    <row r="720" spans="1:41" ht="15" customHeight="1" x14ac:dyDescent="0.25">
      <c r="A720" s="443">
        <v>640</v>
      </c>
      <c r="B720" s="444" t="s">
        <v>2154</v>
      </c>
      <c r="C720" s="444" t="s">
        <v>3763</v>
      </c>
      <c r="D720" s="445">
        <v>25360</v>
      </c>
      <c r="E720" s="446">
        <v>41897</v>
      </c>
      <c r="F720" s="443">
        <f t="shared" si="337"/>
        <v>45</v>
      </c>
      <c r="G720" s="429" t="s">
        <v>2155</v>
      </c>
      <c r="H720" s="447" t="s">
        <v>1941</v>
      </c>
      <c r="I720" s="429" t="s">
        <v>2117</v>
      </c>
      <c r="J720" s="448">
        <f>35000*1.1</f>
        <v>38500</v>
      </c>
      <c r="K720" s="449">
        <f t="shared" si="338"/>
        <v>2729.65</v>
      </c>
      <c r="L720" s="449">
        <v>34580</v>
      </c>
      <c r="M720" s="402">
        <v>434.66</v>
      </c>
      <c r="N720" s="450">
        <f t="shared" si="339"/>
        <v>1170.4000000000001</v>
      </c>
      <c r="O720" s="450">
        <f t="shared" si="340"/>
        <v>1104.95</v>
      </c>
      <c r="P720" s="467"/>
      <c r="Q720" s="449"/>
      <c r="R720" s="451">
        <f t="shared" si="341"/>
        <v>2710.01</v>
      </c>
      <c r="S720" s="449">
        <f t="shared" si="342"/>
        <v>35789.99</v>
      </c>
      <c r="T720" s="452">
        <v>100010330028774</v>
      </c>
      <c r="U720" s="478" t="s">
        <v>3269</v>
      </c>
      <c r="V720" s="720">
        <f t="shared" si="322"/>
        <v>35789.99</v>
      </c>
      <c r="W720" s="454" t="s">
        <v>3904</v>
      </c>
      <c r="X720" s="455"/>
      <c r="Y720" s="428">
        <v>0</v>
      </c>
      <c r="Z720" s="456">
        <v>0</v>
      </c>
      <c r="AA720" s="402">
        <f>N720+O720+P720</f>
        <v>2275.3500000000004</v>
      </c>
      <c r="AB720" s="402">
        <f>J720-AA720</f>
        <v>36224.65</v>
      </c>
      <c r="AC720" s="449"/>
      <c r="AD720" s="428"/>
      <c r="AE720" s="428"/>
      <c r="AF720" s="402">
        <f>AD720*15%</f>
        <v>0</v>
      </c>
      <c r="AG720" s="449"/>
      <c r="AH720" s="402">
        <f>AF720+AG720</f>
        <v>0</v>
      </c>
      <c r="AI720" s="457"/>
      <c r="AK720" s="990">
        <f t="shared" si="347"/>
        <v>23100</v>
      </c>
    </row>
    <row r="721" spans="1:37" ht="15" customHeight="1" x14ac:dyDescent="0.25">
      <c r="A721" s="444">
        <v>641</v>
      </c>
      <c r="B721" s="443" t="s">
        <v>2156</v>
      </c>
      <c r="C721" s="443" t="s">
        <v>3764</v>
      </c>
      <c r="D721" s="446">
        <v>27840</v>
      </c>
      <c r="E721" s="446">
        <v>41897</v>
      </c>
      <c r="F721" s="443">
        <f t="shared" si="337"/>
        <v>38</v>
      </c>
      <c r="G721" s="428" t="s">
        <v>2157</v>
      </c>
      <c r="H721" s="447" t="s">
        <v>1941</v>
      </c>
      <c r="I721" s="428" t="s">
        <v>3643</v>
      </c>
      <c r="J721" s="448">
        <f>35000*1.1</f>
        <v>38500</v>
      </c>
      <c r="K721" s="449">
        <f t="shared" si="338"/>
        <v>2729.65</v>
      </c>
      <c r="L721" s="449">
        <v>34580</v>
      </c>
      <c r="M721" s="402">
        <v>434.66</v>
      </c>
      <c r="N721" s="450">
        <f t="shared" si="339"/>
        <v>1170.4000000000001</v>
      </c>
      <c r="O721" s="450">
        <f t="shared" si="340"/>
        <v>1104.95</v>
      </c>
      <c r="P721" s="450"/>
      <c r="Q721" s="449"/>
      <c r="R721" s="451">
        <f t="shared" si="341"/>
        <v>2710.01</v>
      </c>
      <c r="S721" s="449">
        <f t="shared" si="342"/>
        <v>35789.99</v>
      </c>
      <c r="T721" s="452">
        <v>100010330028774</v>
      </c>
      <c r="U721" s="523" t="s">
        <v>3270</v>
      </c>
      <c r="V721" s="720">
        <f t="shared" si="322"/>
        <v>35789.99</v>
      </c>
      <c r="W721" s="463" t="s">
        <v>3903</v>
      </c>
      <c r="X721" s="455"/>
      <c r="Y721" s="428">
        <v>0</v>
      </c>
      <c r="Z721" s="456">
        <v>0</v>
      </c>
      <c r="AA721" s="402">
        <f>N721+O721+P721</f>
        <v>2275.3500000000004</v>
      </c>
      <c r="AB721" s="402">
        <f>J721-AA721</f>
        <v>36224.65</v>
      </c>
      <c r="AC721" s="449"/>
      <c r="AD721" s="428"/>
      <c r="AE721" s="428"/>
      <c r="AF721" s="402">
        <f>AD721*15%</f>
        <v>0</v>
      </c>
      <c r="AG721" s="449"/>
      <c r="AH721" s="402">
        <f>AF721+AG721</f>
        <v>0</v>
      </c>
      <c r="AI721" s="457">
        <f>AH332-M332</f>
        <v>0.44900000000006912</v>
      </c>
      <c r="AK721" s="990">
        <f t="shared" si="347"/>
        <v>23100</v>
      </c>
    </row>
    <row r="722" spans="1:37" ht="15" customHeight="1" x14ac:dyDescent="0.25">
      <c r="A722" s="443">
        <v>642</v>
      </c>
      <c r="B722" s="444" t="s">
        <v>2887</v>
      </c>
      <c r="C722" s="444" t="s">
        <v>3763</v>
      </c>
      <c r="D722" s="445">
        <v>28835</v>
      </c>
      <c r="E722" s="446">
        <v>41897</v>
      </c>
      <c r="F722" s="443">
        <f t="shared" si="337"/>
        <v>35</v>
      </c>
      <c r="G722" s="429" t="s">
        <v>2888</v>
      </c>
      <c r="H722" s="502" t="s">
        <v>1941</v>
      </c>
      <c r="I722" s="429" t="s">
        <v>165</v>
      </c>
      <c r="J722" s="402">
        <f>28875*1.1</f>
        <v>31762.500000000004</v>
      </c>
      <c r="K722" s="449">
        <f t="shared" si="338"/>
        <v>2251.9612500000003</v>
      </c>
      <c r="L722" s="449">
        <f t="shared" ref="L722:L753" si="349">J722</f>
        <v>31762.500000000004</v>
      </c>
      <c r="M722" s="402"/>
      <c r="N722" s="467">
        <f t="shared" si="339"/>
        <v>965.58000000000015</v>
      </c>
      <c r="O722" s="467">
        <f t="shared" si="340"/>
        <v>911.58375000000024</v>
      </c>
      <c r="P722" s="467">
        <v>844.89</v>
      </c>
      <c r="Q722" s="402"/>
      <c r="R722" s="494">
        <f t="shared" si="341"/>
        <v>2722.0537500000005</v>
      </c>
      <c r="S722" s="402">
        <f t="shared" si="342"/>
        <v>29040.446250000005</v>
      </c>
      <c r="T722" s="452">
        <v>100010330028774</v>
      </c>
      <c r="U722" s="530" t="s">
        <v>4295</v>
      </c>
      <c r="V722" s="720">
        <f t="shared" si="322"/>
        <v>29040.446250000005</v>
      </c>
      <c r="W722" s="454" t="s">
        <v>4261</v>
      </c>
      <c r="X722" s="504"/>
      <c r="Y722" s="429"/>
      <c r="Z722" s="505"/>
      <c r="AA722" s="402"/>
      <c r="AB722" s="402"/>
      <c r="AC722" s="402"/>
      <c r="AD722" s="429"/>
      <c r="AE722" s="429"/>
      <c r="AF722" s="402"/>
      <c r="AG722" s="402"/>
      <c r="AH722" s="402"/>
      <c r="AI722" s="457">
        <f>AH727-M727</f>
        <v>0</v>
      </c>
      <c r="AK722" s="990">
        <f t="shared" si="347"/>
        <v>19057.5</v>
      </c>
    </row>
    <row r="723" spans="1:37" ht="15" customHeight="1" x14ac:dyDescent="0.25">
      <c r="A723" s="444">
        <v>643</v>
      </c>
      <c r="B723" s="443" t="s">
        <v>2545</v>
      </c>
      <c r="C723" s="443" t="s">
        <v>3763</v>
      </c>
      <c r="D723" s="446">
        <v>25875</v>
      </c>
      <c r="E723" s="446">
        <v>41897</v>
      </c>
      <c r="F723" s="443">
        <f t="shared" si="337"/>
        <v>43</v>
      </c>
      <c r="G723" s="428" t="s">
        <v>2546</v>
      </c>
      <c r="H723" s="447" t="s">
        <v>1941</v>
      </c>
      <c r="I723" s="428" t="s">
        <v>165</v>
      </c>
      <c r="J723" s="402">
        <f t="shared" ref="J723:J745" si="350">28875*1.1</f>
        <v>31762.500000000004</v>
      </c>
      <c r="K723" s="449">
        <f t="shared" si="338"/>
        <v>2251.9612500000003</v>
      </c>
      <c r="L723" s="449">
        <f t="shared" si="349"/>
        <v>31762.500000000004</v>
      </c>
      <c r="M723" s="402"/>
      <c r="N723" s="450">
        <f t="shared" si="339"/>
        <v>965.58000000000015</v>
      </c>
      <c r="O723" s="450">
        <f t="shared" si="340"/>
        <v>911.58375000000024</v>
      </c>
      <c r="P723" s="450"/>
      <c r="Q723" s="449"/>
      <c r="R723" s="451">
        <f t="shared" si="341"/>
        <v>1877.1637500000004</v>
      </c>
      <c r="S723" s="449">
        <f t="shared" si="342"/>
        <v>29885.336250000004</v>
      </c>
      <c r="T723" s="452">
        <v>100010330028774</v>
      </c>
      <c r="U723" s="486" t="s">
        <v>3437</v>
      </c>
      <c r="V723" s="720">
        <f t="shared" si="322"/>
        <v>29885.336250000004</v>
      </c>
      <c r="W723" s="463" t="s">
        <v>3902</v>
      </c>
      <c r="X723" s="455"/>
      <c r="Y723" s="428">
        <v>0</v>
      </c>
      <c r="Z723" s="456">
        <v>0</v>
      </c>
      <c r="AA723" s="402">
        <f t="shared" ref="AA723:AA745" si="351">N723+O723+P723</f>
        <v>1877.1637500000004</v>
      </c>
      <c r="AB723" s="402">
        <f t="shared" ref="AB723:AB745" si="352">J723-AA723</f>
        <v>29885.336250000004</v>
      </c>
      <c r="AC723" s="449"/>
      <c r="AD723" s="428"/>
      <c r="AE723" s="428"/>
      <c r="AF723" s="402">
        <f t="shared" ref="AF723:AF745" si="353">AD723*15%</f>
        <v>0</v>
      </c>
      <c r="AG723" s="449"/>
      <c r="AH723" s="402">
        <f t="shared" ref="AH723:AH745" si="354">AF723+AG723</f>
        <v>0</v>
      </c>
      <c r="AI723" s="457">
        <f>AH728-M728</f>
        <v>0</v>
      </c>
      <c r="AK723" s="990">
        <f t="shared" si="347"/>
        <v>19057.5</v>
      </c>
    </row>
    <row r="724" spans="1:37" ht="15" customHeight="1" x14ac:dyDescent="0.25">
      <c r="A724" s="443">
        <v>644</v>
      </c>
      <c r="B724" s="443" t="s">
        <v>2547</v>
      </c>
      <c r="C724" s="443" t="s">
        <v>3763</v>
      </c>
      <c r="D724" s="446">
        <v>26697</v>
      </c>
      <c r="E724" s="446">
        <v>41897</v>
      </c>
      <c r="F724" s="443">
        <f t="shared" si="337"/>
        <v>41</v>
      </c>
      <c r="G724" s="428" t="s">
        <v>2548</v>
      </c>
      <c r="H724" s="447" t="s">
        <v>1941</v>
      </c>
      <c r="I724" s="428" t="s">
        <v>165</v>
      </c>
      <c r="J724" s="402">
        <f t="shared" si="350"/>
        <v>31762.500000000004</v>
      </c>
      <c r="K724" s="449">
        <f t="shared" si="338"/>
        <v>2251.9612500000003</v>
      </c>
      <c r="L724" s="449">
        <f t="shared" si="349"/>
        <v>31762.500000000004</v>
      </c>
      <c r="M724" s="402"/>
      <c r="N724" s="450">
        <f t="shared" si="339"/>
        <v>965.58000000000015</v>
      </c>
      <c r="O724" s="450">
        <f t="shared" si="340"/>
        <v>911.58375000000024</v>
      </c>
      <c r="P724" s="450"/>
      <c r="Q724" s="449"/>
      <c r="R724" s="451">
        <f t="shared" si="341"/>
        <v>1877.1637500000004</v>
      </c>
      <c r="S724" s="449">
        <f t="shared" si="342"/>
        <v>29885.336250000004</v>
      </c>
      <c r="T724" s="452">
        <v>100010330028774</v>
      </c>
      <c r="U724" s="487" t="s">
        <v>3438</v>
      </c>
      <c r="V724" s="720">
        <f t="shared" si="322"/>
        <v>29885.336250000004</v>
      </c>
      <c r="W724" s="463" t="s">
        <v>3901</v>
      </c>
      <c r="X724" s="455"/>
      <c r="Y724" s="428">
        <v>0</v>
      </c>
      <c r="Z724" s="456">
        <v>0</v>
      </c>
      <c r="AA724" s="402">
        <f t="shared" si="351"/>
        <v>1877.1637500000004</v>
      </c>
      <c r="AB724" s="402">
        <f t="shared" si="352"/>
        <v>29885.336250000004</v>
      </c>
      <c r="AC724" s="449"/>
      <c r="AD724" s="428"/>
      <c r="AE724" s="428"/>
      <c r="AF724" s="402">
        <f t="shared" si="353"/>
        <v>0</v>
      </c>
      <c r="AG724" s="449"/>
      <c r="AH724" s="402">
        <f t="shared" si="354"/>
        <v>0</v>
      </c>
      <c r="AI724" s="457">
        <f>AH729-M729</f>
        <v>0</v>
      </c>
      <c r="AK724" s="990">
        <f t="shared" si="347"/>
        <v>19057.5</v>
      </c>
    </row>
    <row r="725" spans="1:37" ht="15" customHeight="1" x14ac:dyDescent="0.25">
      <c r="A725" s="444">
        <v>645</v>
      </c>
      <c r="B725" s="443" t="s">
        <v>2549</v>
      </c>
      <c r="C725" s="443" t="s">
        <v>3763</v>
      </c>
      <c r="D725" s="446">
        <v>26950</v>
      </c>
      <c r="E725" s="446">
        <v>41897</v>
      </c>
      <c r="F725" s="443">
        <f t="shared" si="337"/>
        <v>40</v>
      </c>
      <c r="G725" s="428" t="s">
        <v>2550</v>
      </c>
      <c r="H725" s="447" t="s">
        <v>1941</v>
      </c>
      <c r="I725" s="428" t="s">
        <v>165</v>
      </c>
      <c r="J725" s="402">
        <f t="shared" si="350"/>
        <v>31762.500000000004</v>
      </c>
      <c r="K725" s="449">
        <f t="shared" si="338"/>
        <v>2251.9612500000003</v>
      </c>
      <c r="L725" s="449">
        <f t="shared" si="349"/>
        <v>31762.500000000004</v>
      </c>
      <c r="M725" s="402"/>
      <c r="N725" s="450">
        <f t="shared" si="339"/>
        <v>965.58000000000015</v>
      </c>
      <c r="O725" s="450">
        <f t="shared" si="340"/>
        <v>911.58375000000024</v>
      </c>
      <c r="P725" s="450"/>
      <c r="Q725" s="449"/>
      <c r="R725" s="451">
        <f t="shared" si="341"/>
        <v>1877.1637500000004</v>
      </c>
      <c r="S725" s="449">
        <f t="shared" si="342"/>
        <v>29885.336250000004</v>
      </c>
      <c r="T725" s="452">
        <v>100010330028774</v>
      </c>
      <c r="U725" s="485" t="s">
        <v>3439</v>
      </c>
      <c r="V725" s="720">
        <f t="shared" si="322"/>
        <v>29885.336250000004</v>
      </c>
      <c r="W725" s="463" t="s">
        <v>3900</v>
      </c>
      <c r="X725" s="455"/>
      <c r="Y725" s="428">
        <v>0</v>
      </c>
      <c r="Z725" s="456">
        <v>0</v>
      </c>
      <c r="AA725" s="402">
        <f t="shared" si="351"/>
        <v>1877.1637500000004</v>
      </c>
      <c r="AB725" s="402">
        <f t="shared" si="352"/>
        <v>29885.336250000004</v>
      </c>
      <c r="AC725" s="449"/>
      <c r="AD725" s="428"/>
      <c r="AE725" s="428"/>
      <c r="AF725" s="402">
        <f t="shared" si="353"/>
        <v>0</v>
      </c>
      <c r="AG725" s="449"/>
      <c r="AH725" s="402">
        <f t="shared" si="354"/>
        <v>0</v>
      </c>
      <c r="AI725" s="457" t="e">
        <f>#REF!-#REF!</f>
        <v>#REF!</v>
      </c>
      <c r="AK725" s="990">
        <f t="shared" si="347"/>
        <v>19057.5</v>
      </c>
    </row>
    <row r="726" spans="1:37" ht="15" customHeight="1" x14ac:dyDescent="0.25">
      <c r="A726" s="443">
        <v>646</v>
      </c>
      <c r="B726" s="444" t="s">
        <v>2551</v>
      </c>
      <c r="C726" s="444" t="s">
        <v>3763</v>
      </c>
      <c r="D726" s="445">
        <v>25362</v>
      </c>
      <c r="E726" s="446">
        <v>41897</v>
      </c>
      <c r="F726" s="443">
        <f t="shared" si="337"/>
        <v>45</v>
      </c>
      <c r="G726" s="429" t="s">
        <v>2552</v>
      </c>
      <c r="H726" s="447" t="s">
        <v>1941</v>
      </c>
      <c r="I726" s="428" t="s">
        <v>165</v>
      </c>
      <c r="J726" s="402">
        <v>31762.5</v>
      </c>
      <c r="K726" s="449">
        <f t="shared" si="338"/>
        <v>2251.9612499999998</v>
      </c>
      <c r="L726" s="449">
        <f t="shared" si="349"/>
        <v>31762.5</v>
      </c>
      <c r="M726" s="402"/>
      <c r="N726" s="450">
        <f t="shared" si="339"/>
        <v>965.58</v>
      </c>
      <c r="O726" s="450">
        <f t="shared" si="340"/>
        <v>911.58375000000001</v>
      </c>
      <c r="P726" s="450"/>
      <c r="Q726" s="449"/>
      <c r="R726" s="451">
        <f t="shared" si="341"/>
        <v>1877.1637500000002</v>
      </c>
      <c r="S726" s="449">
        <f t="shared" si="342"/>
        <v>29885.33625</v>
      </c>
      <c r="T726" s="452">
        <v>100010330028774</v>
      </c>
      <c r="U726" s="490" t="s">
        <v>3440</v>
      </c>
      <c r="V726" s="720">
        <f t="shared" si="322"/>
        <v>29885.33625</v>
      </c>
      <c r="W726" s="454" t="s">
        <v>4213</v>
      </c>
      <c r="X726" s="455"/>
      <c r="Y726" s="428">
        <v>0</v>
      </c>
      <c r="Z726" s="456">
        <v>0</v>
      </c>
      <c r="AA726" s="402">
        <f t="shared" si="351"/>
        <v>1877.1637500000002</v>
      </c>
      <c r="AB726" s="402">
        <f t="shared" si="352"/>
        <v>29885.33625</v>
      </c>
      <c r="AC726" s="449"/>
      <c r="AD726" s="428"/>
      <c r="AE726" s="428"/>
      <c r="AF726" s="402">
        <f t="shared" si="353"/>
        <v>0</v>
      </c>
      <c r="AG726" s="449"/>
      <c r="AH726" s="402">
        <f t="shared" si="354"/>
        <v>0</v>
      </c>
      <c r="AI726" s="457" t="e">
        <f>#REF!-#REF!</f>
        <v>#REF!</v>
      </c>
      <c r="AK726" s="990">
        <f t="shared" si="347"/>
        <v>19057.5</v>
      </c>
    </row>
    <row r="727" spans="1:37" ht="15" customHeight="1" x14ac:dyDescent="0.25">
      <c r="A727" s="444">
        <v>647</v>
      </c>
      <c r="B727" s="444" t="s">
        <v>2553</v>
      </c>
      <c r="C727" s="444" t="s">
        <v>3763</v>
      </c>
      <c r="D727" s="445">
        <v>29323</v>
      </c>
      <c r="E727" s="446">
        <v>41897</v>
      </c>
      <c r="F727" s="443">
        <f t="shared" si="337"/>
        <v>34</v>
      </c>
      <c r="G727" s="429" t="s">
        <v>2554</v>
      </c>
      <c r="H727" s="447" t="s">
        <v>1941</v>
      </c>
      <c r="I727" s="428" t="s">
        <v>165</v>
      </c>
      <c r="J727" s="402">
        <f t="shared" si="350"/>
        <v>31762.500000000004</v>
      </c>
      <c r="K727" s="449">
        <f t="shared" si="338"/>
        <v>2251.9612500000003</v>
      </c>
      <c r="L727" s="449">
        <f t="shared" si="349"/>
        <v>31762.500000000004</v>
      </c>
      <c r="M727" s="402"/>
      <c r="N727" s="450">
        <f t="shared" si="339"/>
        <v>965.58000000000015</v>
      </c>
      <c r="O727" s="450">
        <f t="shared" si="340"/>
        <v>911.58375000000024</v>
      </c>
      <c r="P727" s="450"/>
      <c r="Q727" s="449"/>
      <c r="R727" s="451">
        <f t="shared" si="341"/>
        <v>1877.1637500000004</v>
      </c>
      <c r="S727" s="449">
        <f t="shared" si="342"/>
        <v>29885.336250000004</v>
      </c>
      <c r="T727" s="452">
        <v>100010330028774</v>
      </c>
      <c r="U727" s="490" t="s">
        <v>3441</v>
      </c>
      <c r="V727" s="720">
        <f t="shared" si="322"/>
        <v>29885.336250000004</v>
      </c>
      <c r="W727" s="454" t="s">
        <v>3899</v>
      </c>
      <c r="X727" s="455"/>
      <c r="Y727" s="428">
        <v>0</v>
      </c>
      <c r="Z727" s="456">
        <v>0</v>
      </c>
      <c r="AA727" s="402">
        <f t="shared" si="351"/>
        <v>1877.1637500000004</v>
      </c>
      <c r="AB727" s="402">
        <f t="shared" si="352"/>
        <v>29885.336250000004</v>
      </c>
      <c r="AC727" s="449"/>
      <c r="AD727" s="428"/>
      <c r="AE727" s="428"/>
      <c r="AF727" s="402">
        <f t="shared" si="353"/>
        <v>0</v>
      </c>
      <c r="AG727" s="449"/>
      <c r="AH727" s="402">
        <f t="shared" si="354"/>
        <v>0</v>
      </c>
      <c r="AI727" s="457">
        <f>AH731-M731</f>
        <v>0</v>
      </c>
      <c r="AK727" s="990">
        <f t="shared" si="347"/>
        <v>19057.5</v>
      </c>
    </row>
    <row r="728" spans="1:37" ht="15" customHeight="1" x14ac:dyDescent="0.25">
      <c r="A728" s="443">
        <v>648</v>
      </c>
      <c r="B728" s="444" t="s">
        <v>2555</v>
      </c>
      <c r="C728" s="444" t="s">
        <v>3763</v>
      </c>
      <c r="D728" s="445">
        <v>29875</v>
      </c>
      <c r="E728" s="446">
        <v>41897</v>
      </c>
      <c r="F728" s="443">
        <f t="shared" si="337"/>
        <v>32</v>
      </c>
      <c r="G728" s="429" t="s">
        <v>2556</v>
      </c>
      <c r="H728" s="447" t="s">
        <v>1941</v>
      </c>
      <c r="I728" s="428" t="s">
        <v>165</v>
      </c>
      <c r="J728" s="402">
        <f t="shared" si="350"/>
        <v>31762.500000000004</v>
      </c>
      <c r="K728" s="449">
        <f t="shared" si="338"/>
        <v>2251.9612500000003</v>
      </c>
      <c r="L728" s="449">
        <f t="shared" si="349"/>
        <v>31762.500000000004</v>
      </c>
      <c r="M728" s="402"/>
      <c r="N728" s="450">
        <f t="shared" si="339"/>
        <v>965.58000000000015</v>
      </c>
      <c r="O728" s="450">
        <f t="shared" si="340"/>
        <v>911.58375000000024</v>
      </c>
      <c r="P728" s="450"/>
      <c r="Q728" s="449"/>
      <c r="R728" s="451">
        <f t="shared" si="341"/>
        <v>1877.1637500000004</v>
      </c>
      <c r="S728" s="449">
        <f t="shared" si="342"/>
        <v>29885.336250000004</v>
      </c>
      <c r="T728" s="452">
        <v>100010330028774</v>
      </c>
      <c r="U728" s="490" t="s">
        <v>3442</v>
      </c>
      <c r="V728" s="720">
        <f t="shared" si="322"/>
        <v>29885.336250000004</v>
      </c>
      <c r="W728" s="454" t="s">
        <v>4199</v>
      </c>
      <c r="X728" s="455"/>
      <c r="Y728" s="428">
        <v>0</v>
      </c>
      <c r="Z728" s="456">
        <v>0</v>
      </c>
      <c r="AA728" s="402">
        <f t="shared" si="351"/>
        <v>1877.1637500000004</v>
      </c>
      <c r="AB728" s="402">
        <f t="shared" si="352"/>
        <v>29885.336250000004</v>
      </c>
      <c r="AC728" s="449"/>
      <c r="AD728" s="428"/>
      <c r="AE728" s="428"/>
      <c r="AF728" s="402">
        <f t="shared" si="353"/>
        <v>0</v>
      </c>
      <c r="AG728" s="449"/>
      <c r="AH728" s="402">
        <f t="shared" si="354"/>
        <v>0</v>
      </c>
      <c r="AI728" s="457">
        <f>AH732-M732</f>
        <v>0</v>
      </c>
      <c r="AK728" s="990">
        <f t="shared" si="347"/>
        <v>19057.5</v>
      </c>
    </row>
    <row r="729" spans="1:37" ht="15" customHeight="1" x14ac:dyDescent="0.25">
      <c r="A729" s="444">
        <v>649</v>
      </c>
      <c r="B729" s="444" t="s">
        <v>2557</v>
      </c>
      <c r="C729" s="444" t="s">
        <v>3763</v>
      </c>
      <c r="D729" s="445">
        <v>30497</v>
      </c>
      <c r="E729" s="446">
        <v>41897</v>
      </c>
      <c r="F729" s="443">
        <f t="shared" si="337"/>
        <v>31</v>
      </c>
      <c r="G729" s="429" t="s">
        <v>2558</v>
      </c>
      <c r="H729" s="447" t="s">
        <v>1941</v>
      </c>
      <c r="I729" s="428" t="s">
        <v>165</v>
      </c>
      <c r="J729" s="402">
        <f t="shared" si="350"/>
        <v>31762.500000000004</v>
      </c>
      <c r="K729" s="449">
        <f t="shared" si="338"/>
        <v>2251.9612500000003</v>
      </c>
      <c r="L729" s="449">
        <f t="shared" si="349"/>
        <v>31762.500000000004</v>
      </c>
      <c r="M729" s="402"/>
      <c r="N729" s="450">
        <f t="shared" si="339"/>
        <v>965.58000000000015</v>
      </c>
      <c r="O729" s="450">
        <f t="shared" si="340"/>
        <v>911.58375000000024</v>
      </c>
      <c r="P729" s="450"/>
      <c r="Q729" s="449"/>
      <c r="R729" s="451">
        <f t="shared" si="341"/>
        <v>1877.1637500000004</v>
      </c>
      <c r="S729" s="449">
        <f t="shared" si="342"/>
        <v>29885.336250000004</v>
      </c>
      <c r="T729" s="452">
        <v>100010330028774</v>
      </c>
      <c r="U729" s="490" t="s">
        <v>3443</v>
      </c>
      <c r="V729" s="720">
        <f t="shared" si="322"/>
        <v>29885.336250000004</v>
      </c>
      <c r="W729" s="454" t="s">
        <v>4176</v>
      </c>
      <c r="X729" s="455"/>
      <c r="Y729" s="428">
        <v>0</v>
      </c>
      <c r="Z729" s="456">
        <v>0</v>
      </c>
      <c r="AA729" s="402">
        <f t="shared" si="351"/>
        <v>1877.1637500000004</v>
      </c>
      <c r="AB729" s="402">
        <f t="shared" si="352"/>
        <v>29885.336250000004</v>
      </c>
      <c r="AC729" s="449"/>
      <c r="AD729" s="428"/>
      <c r="AE729" s="428"/>
      <c r="AF729" s="402">
        <f t="shared" si="353"/>
        <v>0</v>
      </c>
      <c r="AG729" s="449"/>
      <c r="AH729" s="402">
        <f t="shared" si="354"/>
        <v>0</v>
      </c>
      <c r="AI729" s="457">
        <f>AH733-M733</f>
        <v>0</v>
      </c>
      <c r="AK729" s="990">
        <f t="shared" si="347"/>
        <v>19057.5</v>
      </c>
    </row>
    <row r="730" spans="1:37" ht="15" customHeight="1" x14ac:dyDescent="0.25">
      <c r="A730" s="443">
        <v>650</v>
      </c>
      <c r="B730" s="444" t="s">
        <v>2559</v>
      </c>
      <c r="C730" s="444" t="s">
        <v>3763</v>
      </c>
      <c r="D730" s="445">
        <v>26002</v>
      </c>
      <c r="E730" s="446">
        <v>41897</v>
      </c>
      <c r="F730" s="443">
        <f t="shared" si="337"/>
        <v>43</v>
      </c>
      <c r="G730" s="429" t="s">
        <v>2560</v>
      </c>
      <c r="H730" s="447" t="s">
        <v>1941</v>
      </c>
      <c r="I730" s="428" t="s">
        <v>165</v>
      </c>
      <c r="J730" s="402">
        <f t="shared" si="350"/>
        <v>31762.500000000004</v>
      </c>
      <c r="K730" s="449">
        <f t="shared" si="338"/>
        <v>2251.9612500000003</v>
      </c>
      <c r="L730" s="449">
        <f t="shared" si="349"/>
        <v>31762.500000000004</v>
      </c>
      <c r="M730" s="402"/>
      <c r="N730" s="450">
        <f t="shared" si="339"/>
        <v>965.58000000000015</v>
      </c>
      <c r="O730" s="450">
        <f t="shared" si="340"/>
        <v>911.58375000000024</v>
      </c>
      <c r="P730" s="450"/>
      <c r="Q730" s="449"/>
      <c r="R730" s="451">
        <f t="shared" si="341"/>
        <v>1877.1637500000004</v>
      </c>
      <c r="S730" s="449">
        <f t="shared" si="342"/>
        <v>29885.336250000004</v>
      </c>
      <c r="T730" s="452">
        <v>100010330028774</v>
      </c>
      <c r="U730" s="490" t="s">
        <v>3444</v>
      </c>
      <c r="V730" s="720">
        <f t="shared" si="322"/>
        <v>29885.336250000004</v>
      </c>
      <c r="W730" s="454" t="s">
        <v>4177</v>
      </c>
      <c r="X730" s="455"/>
      <c r="Y730" s="428">
        <v>0</v>
      </c>
      <c r="Z730" s="456">
        <v>0</v>
      </c>
      <c r="AA730" s="402">
        <f t="shared" si="351"/>
        <v>1877.1637500000004</v>
      </c>
      <c r="AB730" s="402">
        <f t="shared" si="352"/>
        <v>29885.336250000004</v>
      </c>
      <c r="AC730" s="449"/>
      <c r="AD730" s="428"/>
      <c r="AE730" s="428"/>
      <c r="AF730" s="402">
        <f t="shared" si="353"/>
        <v>0</v>
      </c>
      <c r="AG730" s="449"/>
      <c r="AH730" s="402">
        <f t="shared" si="354"/>
        <v>0</v>
      </c>
      <c r="AI730" s="457">
        <f>AH735-M735</f>
        <v>0</v>
      </c>
      <c r="AK730" s="990">
        <f t="shared" si="347"/>
        <v>19057.5</v>
      </c>
    </row>
    <row r="731" spans="1:37" ht="15" customHeight="1" x14ac:dyDescent="0.25">
      <c r="A731" s="444">
        <v>651</v>
      </c>
      <c r="B731" s="444" t="s">
        <v>2561</v>
      </c>
      <c r="C731" s="444" t="s">
        <v>3763</v>
      </c>
      <c r="D731" s="445">
        <v>30254</v>
      </c>
      <c r="E731" s="446">
        <v>41897</v>
      </c>
      <c r="F731" s="443">
        <f t="shared" si="337"/>
        <v>31</v>
      </c>
      <c r="G731" s="429" t="s">
        <v>2562</v>
      </c>
      <c r="H731" s="447" t="s">
        <v>1941</v>
      </c>
      <c r="I731" s="428" t="s">
        <v>165</v>
      </c>
      <c r="J731" s="402">
        <f t="shared" si="350"/>
        <v>31762.500000000004</v>
      </c>
      <c r="K731" s="449">
        <f t="shared" si="338"/>
        <v>2251.9612500000003</v>
      </c>
      <c r="L731" s="449">
        <f t="shared" si="349"/>
        <v>31762.500000000004</v>
      </c>
      <c r="M731" s="402"/>
      <c r="N731" s="450">
        <f t="shared" si="339"/>
        <v>965.58000000000015</v>
      </c>
      <c r="O731" s="450">
        <f t="shared" si="340"/>
        <v>911.58375000000024</v>
      </c>
      <c r="P731" s="450"/>
      <c r="Q731" s="449"/>
      <c r="R731" s="451">
        <f t="shared" si="341"/>
        <v>1877.1637500000004</v>
      </c>
      <c r="S731" s="449">
        <f t="shared" si="342"/>
        <v>29885.336250000004</v>
      </c>
      <c r="T731" s="452">
        <v>100010330028774</v>
      </c>
      <c r="U731" s="501" t="s">
        <v>3445</v>
      </c>
      <c r="V731" s="720">
        <f t="shared" si="322"/>
        <v>29885.336250000004</v>
      </c>
      <c r="W731" s="454" t="s">
        <v>3898</v>
      </c>
      <c r="X731" s="455"/>
      <c r="Y731" s="428">
        <v>0</v>
      </c>
      <c r="Z731" s="456">
        <v>0</v>
      </c>
      <c r="AA731" s="402">
        <f t="shared" si="351"/>
        <v>1877.1637500000004</v>
      </c>
      <c r="AB731" s="402">
        <f t="shared" si="352"/>
        <v>29885.336250000004</v>
      </c>
      <c r="AC731" s="449"/>
      <c r="AD731" s="428"/>
      <c r="AE731" s="428"/>
      <c r="AF731" s="402">
        <f t="shared" si="353"/>
        <v>0</v>
      </c>
      <c r="AG731" s="449"/>
      <c r="AH731" s="402">
        <f t="shared" si="354"/>
        <v>0</v>
      </c>
      <c r="AI731" s="457">
        <f t="shared" ref="AI731:AI739" si="355">AH737-M737</f>
        <v>0</v>
      </c>
      <c r="AK731" s="990">
        <f t="shared" si="347"/>
        <v>19057.5</v>
      </c>
    </row>
    <row r="732" spans="1:37" ht="15" customHeight="1" x14ac:dyDescent="0.25">
      <c r="A732" s="443">
        <v>652</v>
      </c>
      <c r="B732" s="444" t="s">
        <v>2563</v>
      </c>
      <c r="C732" s="444" t="s">
        <v>3763</v>
      </c>
      <c r="D732" s="445">
        <v>26542</v>
      </c>
      <c r="E732" s="446">
        <v>41897</v>
      </c>
      <c r="F732" s="443">
        <f t="shared" si="337"/>
        <v>42</v>
      </c>
      <c r="G732" s="429" t="s">
        <v>2564</v>
      </c>
      <c r="H732" s="447" t="s">
        <v>1941</v>
      </c>
      <c r="I732" s="428" t="s">
        <v>165</v>
      </c>
      <c r="J732" s="402">
        <f t="shared" si="350"/>
        <v>31762.500000000004</v>
      </c>
      <c r="K732" s="449">
        <f t="shared" si="338"/>
        <v>2251.9612500000003</v>
      </c>
      <c r="L732" s="449">
        <f t="shared" si="349"/>
        <v>31762.500000000004</v>
      </c>
      <c r="M732" s="402"/>
      <c r="N732" s="450">
        <f t="shared" si="339"/>
        <v>965.58000000000015</v>
      </c>
      <c r="O732" s="450">
        <f t="shared" si="340"/>
        <v>911.58375000000024</v>
      </c>
      <c r="P732" s="450"/>
      <c r="Q732" s="449"/>
      <c r="R732" s="451">
        <f t="shared" si="341"/>
        <v>1877.1637500000004</v>
      </c>
      <c r="S732" s="449">
        <f t="shared" si="342"/>
        <v>29885.336250000004</v>
      </c>
      <c r="T732" s="452">
        <v>100010330028774</v>
      </c>
      <c r="U732" s="490" t="s">
        <v>3446</v>
      </c>
      <c r="V732" s="720">
        <f t="shared" si="322"/>
        <v>29885.336250000004</v>
      </c>
      <c r="W732" s="454" t="s">
        <v>3897</v>
      </c>
      <c r="X732" s="455"/>
      <c r="Y732" s="428">
        <v>0</v>
      </c>
      <c r="Z732" s="456">
        <v>0</v>
      </c>
      <c r="AA732" s="402">
        <f t="shared" si="351"/>
        <v>1877.1637500000004</v>
      </c>
      <c r="AB732" s="402">
        <f t="shared" si="352"/>
        <v>29885.336250000004</v>
      </c>
      <c r="AC732" s="449"/>
      <c r="AD732" s="428"/>
      <c r="AE732" s="428"/>
      <c r="AF732" s="402">
        <f t="shared" si="353"/>
        <v>0</v>
      </c>
      <c r="AG732" s="449"/>
      <c r="AH732" s="402">
        <f t="shared" si="354"/>
        <v>0</v>
      </c>
      <c r="AI732" s="457">
        <f t="shared" si="355"/>
        <v>0</v>
      </c>
      <c r="AK732" s="990">
        <f t="shared" si="347"/>
        <v>19057.5</v>
      </c>
    </row>
    <row r="733" spans="1:37" ht="15" customHeight="1" x14ac:dyDescent="0.25">
      <c r="A733" s="444">
        <v>653</v>
      </c>
      <c r="B733" s="444" t="s">
        <v>2565</v>
      </c>
      <c r="C733" s="444" t="s">
        <v>3763</v>
      </c>
      <c r="D733" s="445">
        <v>29361</v>
      </c>
      <c r="E733" s="446">
        <v>41897</v>
      </c>
      <c r="F733" s="443">
        <f t="shared" si="337"/>
        <v>34</v>
      </c>
      <c r="G733" s="429" t="s">
        <v>3644</v>
      </c>
      <c r="H733" s="447" t="s">
        <v>1941</v>
      </c>
      <c r="I733" s="428" t="s">
        <v>165</v>
      </c>
      <c r="J733" s="402">
        <f t="shared" si="350"/>
        <v>31762.500000000004</v>
      </c>
      <c r="K733" s="449">
        <f t="shared" si="338"/>
        <v>2251.9612500000003</v>
      </c>
      <c r="L733" s="449">
        <f t="shared" si="349"/>
        <v>31762.500000000004</v>
      </c>
      <c r="M733" s="402"/>
      <c r="N733" s="450">
        <f t="shared" si="339"/>
        <v>965.58000000000015</v>
      </c>
      <c r="O733" s="450">
        <f t="shared" si="340"/>
        <v>911.58375000000024</v>
      </c>
      <c r="P733" s="450"/>
      <c r="Q733" s="449"/>
      <c r="R733" s="451">
        <f t="shared" si="341"/>
        <v>1877.1637500000004</v>
      </c>
      <c r="S733" s="449">
        <f t="shared" si="342"/>
        <v>29885.336250000004</v>
      </c>
      <c r="T733" s="452">
        <v>100010330028774</v>
      </c>
      <c r="U733" s="490" t="s">
        <v>3447</v>
      </c>
      <c r="V733" s="720">
        <f t="shared" si="322"/>
        <v>29885.336250000004</v>
      </c>
      <c r="W733" s="454" t="s">
        <v>4178</v>
      </c>
      <c r="X733" s="455"/>
      <c r="Y733" s="428">
        <v>0</v>
      </c>
      <c r="Z733" s="456">
        <v>0</v>
      </c>
      <c r="AA733" s="402">
        <f t="shared" si="351"/>
        <v>1877.1637500000004</v>
      </c>
      <c r="AB733" s="402">
        <f t="shared" si="352"/>
        <v>29885.336250000004</v>
      </c>
      <c r="AC733" s="449"/>
      <c r="AD733" s="428"/>
      <c r="AE733" s="428"/>
      <c r="AF733" s="402">
        <f t="shared" si="353"/>
        <v>0</v>
      </c>
      <c r="AG733" s="449"/>
      <c r="AH733" s="402">
        <f t="shared" si="354"/>
        <v>0</v>
      </c>
      <c r="AI733" s="457">
        <f t="shared" si="355"/>
        <v>0</v>
      </c>
      <c r="AK733" s="990">
        <f t="shared" si="347"/>
        <v>19057.5</v>
      </c>
    </row>
    <row r="734" spans="1:37" ht="15" customHeight="1" x14ac:dyDescent="0.25">
      <c r="A734" s="443">
        <v>654</v>
      </c>
      <c r="B734" s="444" t="s">
        <v>2566</v>
      </c>
      <c r="C734" s="444" t="s">
        <v>3763</v>
      </c>
      <c r="D734" s="445">
        <v>23736</v>
      </c>
      <c r="E734" s="446">
        <v>41897</v>
      </c>
      <c r="F734" s="443">
        <f t="shared" si="337"/>
        <v>49</v>
      </c>
      <c r="G734" s="429" t="s">
        <v>2567</v>
      </c>
      <c r="H734" s="447" t="s">
        <v>1941</v>
      </c>
      <c r="I734" s="428" t="s">
        <v>165</v>
      </c>
      <c r="J734" s="402">
        <f t="shared" si="350"/>
        <v>31762.500000000004</v>
      </c>
      <c r="K734" s="449">
        <f t="shared" si="338"/>
        <v>2251.9612500000003</v>
      </c>
      <c r="L734" s="449">
        <f t="shared" si="349"/>
        <v>31762.500000000004</v>
      </c>
      <c r="M734" s="402"/>
      <c r="N734" s="450">
        <f t="shared" si="339"/>
        <v>965.58000000000015</v>
      </c>
      <c r="O734" s="450">
        <f t="shared" si="340"/>
        <v>911.58375000000024</v>
      </c>
      <c r="P734" s="450"/>
      <c r="Q734" s="449"/>
      <c r="R734" s="451">
        <f t="shared" si="341"/>
        <v>1877.1637500000004</v>
      </c>
      <c r="S734" s="449">
        <f t="shared" si="342"/>
        <v>29885.336250000004</v>
      </c>
      <c r="T734" s="452">
        <v>100010330028774</v>
      </c>
      <c r="U734" s="490" t="s">
        <v>3448</v>
      </c>
      <c r="V734" s="720">
        <f t="shared" si="322"/>
        <v>29885.336250000004</v>
      </c>
      <c r="W734" s="454" t="s">
        <v>3896</v>
      </c>
      <c r="X734" s="455"/>
      <c r="Y734" s="428">
        <v>0</v>
      </c>
      <c r="Z734" s="456">
        <v>0</v>
      </c>
      <c r="AA734" s="402">
        <f t="shared" si="351"/>
        <v>1877.1637500000004</v>
      </c>
      <c r="AB734" s="402">
        <f t="shared" si="352"/>
        <v>29885.336250000004</v>
      </c>
      <c r="AC734" s="449"/>
      <c r="AD734" s="428"/>
      <c r="AE734" s="428"/>
      <c r="AF734" s="402">
        <f t="shared" si="353"/>
        <v>0</v>
      </c>
      <c r="AG734" s="449"/>
      <c r="AH734" s="402">
        <f t="shared" si="354"/>
        <v>0</v>
      </c>
      <c r="AI734" s="457">
        <f t="shared" si="355"/>
        <v>0</v>
      </c>
      <c r="AK734" s="990">
        <f t="shared" si="347"/>
        <v>19057.5</v>
      </c>
    </row>
    <row r="735" spans="1:37" ht="15" customHeight="1" x14ac:dyDescent="0.25">
      <c r="A735" s="444">
        <v>655</v>
      </c>
      <c r="B735" s="444" t="s">
        <v>2568</v>
      </c>
      <c r="C735" s="444" t="s">
        <v>3763</v>
      </c>
      <c r="D735" s="445">
        <v>30307</v>
      </c>
      <c r="E735" s="446">
        <v>41897</v>
      </c>
      <c r="F735" s="443">
        <f t="shared" si="337"/>
        <v>31</v>
      </c>
      <c r="G735" s="429" t="s">
        <v>2569</v>
      </c>
      <c r="H735" s="447" t="s">
        <v>1941</v>
      </c>
      <c r="I735" s="428" t="s">
        <v>165</v>
      </c>
      <c r="J735" s="402">
        <f t="shared" si="350"/>
        <v>31762.500000000004</v>
      </c>
      <c r="K735" s="449">
        <f t="shared" si="338"/>
        <v>2251.9612500000003</v>
      </c>
      <c r="L735" s="449">
        <f t="shared" si="349"/>
        <v>31762.500000000004</v>
      </c>
      <c r="M735" s="402"/>
      <c r="N735" s="450">
        <f t="shared" si="339"/>
        <v>965.58000000000015</v>
      </c>
      <c r="O735" s="450">
        <f t="shared" si="340"/>
        <v>911.58375000000024</v>
      </c>
      <c r="P735" s="450"/>
      <c r="Q735" s="449"/>
      <c r="R735" s="451">
        <f t="shared" si="341"/>
        <v>1877.1637500000004</v>
      </c>
      <c r="S735" s="449">
        <f t="shared" si="342"/>
        <v>29885.336250000004</v>
      </c>
      <c r="T735" s="452">
        <v>100010330028774</v>
      </c>
      <c r="U735" s="490" t="s">
        <v>3449</v>
      </c>
      <c r="V735" s="720">
        <f t="shared" si="322"/>
        <v>29885.336250000004</v>
      </c>
      <c r="W735" s="454" t="s">
        <v>3895</v>
      </c>
      <c r="X735" s="455"/>
      <c r="Y735" s="428">
        <v>0</v>
      </c>
      <c r="Z735" s="456">
        <v>0</v>
      </c>
      <c r="AA735" s="402">
        <f t="shared" si="351"/>
        <v>1877.1637500000004</v>
      </c>
      <c r="AB735" s="402">
        <f t="shared" si="352"/>
        <v>29885.336250000004</v>
      </c>
      <c r="AC735" s="449"/>
      <c r="AD735" s="428"/>
      <c r="AE735" s="428"/>
      <c r="AF735" s="402">
        <f t="shared" si="353"/>
        <v>0</v>
      </c>
      <c r="AG735" s="449"/>
      <c r="AH735" s="402">
        <f t="shared" si="354"/>
        <v>0</v>
      </c>
      <c r="AI735" s="457">
        <f t="shared" si="355"/>
        <v>0</v>
      </c>
      <c r="AK735" s="990">
        <f t="shared" si="347"/>
        <v>19057.5</v>
      </c>
    </row>
    <row r="736" spans="1:37" ht="15" customHeight="1" x14ac:dyDescent="0.25">
      <c r="A736" s="443">
        <v>656</v>
      </c>
      <c r="B736" s="444" t="s">
        <v>2570</v>
      </c>
      <c r="C736" s="444" t="s">
        <v>3763</v>
      </c>
      <c r="D736" s="445">
        <v>28710</v>
      </c>
      <c r="E736" s="446">
        <v>41897</v>
      </c>
      <c r="F736" s="443">
        <f t="shared" si="337"/>
        <v>36</v>
      </c>
      <c r="G736" s="429" t="s">
        <v>2571</v>
      </c>
      <c r="H736" s="447" t="s">
        <v>1941</v>
      </c>
      <c r="I736" s="428" t="s">
        <v>165</v>
      </c>
      <c r="J736" s="402">
        <f t="shared" si="350"/>
        <v>31762.500000000004</v>
      </c>
      <c r="K736" s="449">
        <f t="shared" si="338"/>
        <v>2251.9612500000003</v>
      </c>
      <c r="L736" s="449">
        <f t="shared" si="349"/>
        <v>31762.500000000004</v>
      </c>
      <c r="M736" s="402"/>
      <c r="N736" s="450">
        <f t="shared" si="339"/>
        <v>965.58000000000015</v>
      </c>
      <c r="O736" s="450">
        <f t="shared" si="340"/>
        <v>911.58375000000024</v>
      </c>
      <c r="P736" s="450"/>
      <c r="Q736" s="449"/>
      <c r="R736" s="451">
        <f t="shared" si="341"/>
        <v>1877.1637500000004</v>
      </c>
      <c r="S736" s="449">
        <f t="shared" si="342"/>
        <v>29885.336250000004</v>
      </c>
      <c r="T736" s="452">
        <v>100010330028774</v>
      </c>
      <c r="U736" s="490" t="s">
        <v>3450</v>
      </c>
      <c r="V736" s="720">
        <f t="shared" si="322"/>
        <v>29885.336250000004</v>
      </c>
      <c r="W736" s="454" t="s">
        <v>3894</v>
      </c>
      <c r="X736" s="455"/>
      <c r="Y736" s="428">
        <v>0</v>
      </c>
      <c r="Z736" s="456">
        <v>0</v>
      </c>
      <c r="AA736" s="402">
        <f t="shared" si="351"/>
        <v>1877.1637500000004</v>
      </c>
      <c r="AB736" s="402">
        <f t="shared" si="352"/>
        <v>29885.336250000004</v>
      </c>
      <c r="AC736" s="449"/>
      <c r="AD736" s="428"/>
      <c r="AE736" s="428"/>
      <c r="AF736" s="402">
        <f t="shared" si="353"/>
        <v>0</v>
      </c>
      <c r="AG736" s="449"/>
      <c r="AH736" s="402">
        <f t="shared" si="354"/>
        <v>0</v>
      </c>
      <c r="AI736" s="457">
        <f t="shared" si="355"/>
        <v>0</v>
      </c>
      <c r="AK736" s="990">
        <f t="shared" si="347"/>
        <v>19057.5</v>
      </c>
    </row>
    <row r="737" spans="1:37" ht="15" customHeight="1" x14ac:dyDescent="0.25">
      <c r="A737" s="444">
        <v>657</v>
      </c>
      <c r="B737" s="444" t="s">
        <v>2572</v>
      </c>
      <c r="C737" s="444" t="s">
        <v>3763</v>
      </c>
      <c r="D737" s="445">
        <v>30285</v>
      </c>
      <c r="E737" s="446">
        <v>41897</v>
      </c>
      <c r="F737" s="443">
        <f t="shared" si="337"/>
        <v>31</v>
      </c>
      <c r="G737" s="429" t="s">
        <v>2573</v>
      </c>
      <c r="H737" s="447" t="s">
        <v>1941</v>
      </c>
      <c r="I737" s="428" t="s">
        <v>165</v>
      </c>
      <c r="J737" s="402">
        <f t="shared" si="350"/>
        <v>31762.500000000004</v>
      </c>
      <c r="K737" s="449">
        <f t="shared" si="338"/>
        <v>2251.9612500000003</v>
      </c>
      <c r="L737" s="449">
        <f t="shared" si="349"/>
        <v>31762.500000000004</v>
      </c>
      <c r="M737" s="402"/>
      <c r="N737" s="450">
        <f t="shared" si="339"/>
        <v>965.58000000000015</v>
      </c>
      <c r="O737" s="450">
        <f t="shared" si="340"/>
        <v>911.58375000000024</v>
      </c>
      <c r="P737" s="450"/>
      <c r="Q737" s="449"/>
      <c r="R737" s="451">
        <f t="shared" si="341"/>
        <v>1877.1637500000004</v>
      </c>
      <c r="S737" s="449">
        <f t="shared" si="342"/>
        <v>29885.336250000004</v>
      </c>
      <c r="T737" s="452">
        <v>100010330028774</v>
      </c>
      <c r="U737" s="490" t="s">
        <v>3451</v>
      </c>
      <c r="V737" s="720">
        <f t="shared" si="322"/>
        <v>29885.336250000004</v>
      </c>
      <c r="W737" s="454" t="s">
        <v>3893</v>
      </c>
      <c r="X737" s="455"/>
      <c r="Y737" s="428">
        <v>0</v>
      </c>
      <c r="Z737" s="456">
        <v>0</v>
      </c>
      <c r="AA737" s="402">
        <f t="shared" si="351"/>
        <v>1877.1637500000004</v>
      </c>
      <c r="AB737" s="402">
        <f t="shared" si="352"/>
        <v>29885.336250000004</v>
      </c>
      <c r="AC737" s="449"/>
      <c r="AD737" s="428"/>
      <c r="AE737" s="428"/>
      <c r="AF737" s="402">
        <f t="shared" si="353"/>
        <v>0</v>
      </c>
      <c r="AG737" s="449"/>
      <c r="AH737" s="402">
        <f t="shared" si="354"/>
        <v>0</v>
      </c>
      <c r="AI737" s="457">
        <f t="shared" si="355"/>
        <v>0</v>
      </c>
      <c r="AK737" s="990">
        <f t="shared" si="347"/>
        <v>19057.5</v>
      </c>
    </row>
    <row r="738" spans="1:37" ht="15" customHeight="1" x14ac:dyDescent="0.25">
      <c r="A738" s="443">
        <v>658</v>
      </c>
      <c r="B738" s="444" t="s">
        <v>2574</v>
      </c>
      <c r="C738" s="444" t="s">
        <v>3763</v>
      </c>
      <c r="D738" s="445">
        <v>28390</v>
      </c>
      <c r="E738" s="446">
        <v>41897</v>
      </c>
      <c r="F738" s="443">
        <f t="shared" si="337"/>
        <v>36</v>
      </c>
      <c r="G738" s="429" t="s">
        <v>2575</v>
      </c>
      <c r="H738" s="447" t="s">
        <v>1941</v>
      </c>
      <c r="I738" s="428" t="s">
        <v>165</v>
      </c>
      <c r="J738" s="402">
        <f t="shared" si="350"/>
        <v>31762.500000000004</v>
      </c>
      <c r="K738" s="449">
        <f t="shared" si="338"/>
        <v>2251.9612500000003</v>
      </c>
      <c r="L738" s="449">
        <f t="shared" si="349"/>
        <v>31762.500000000004</v>
      </c>
      <c r="M738" s="402"/>
      <c r="N738" s="450">
        <f t="shared" si="339"/>
        <v>965.58000000000015</v>
      </c>
      <c r="O738" s="450">
        <f t="shared" si="340"/>
        <v>911.58375000000024</v>
      </c>
      <c r="P738" s="450"/>
      <c r="Q738" s="449"/>
      <c r="R738" s="451">
        <f t="shared" si="341"/>
        <v>1877.1637500000004</v>
      </c>
      <c r="S738" s="449">
        <f t="shared" si="342"/>
        <v>29885.336250000004</v>
      </c>
      <c r="T738" s="452">
        <v>100010330028774</v>
      </c>
      <c r="U738" s="490" t="s">
        <v>3452</v>
      </c>
      <c r="V738" s="720">
        <f t="shared" si="322"/>
        <v>29885.336250000004</v>
      </c>
      <c r="W738" s="454" t="s">
        <v>4179</v>
      </c>
      <c r="X738" s="455"/>
      <c r="Y738" s="428">
        <v>0</v>
      </c>
      <c r="Z738" s="456">
        <v>0</v>
      </c>
      <c r="AA738" s="402">
        <f t="shared" si="351"/>
        <v>1877.1637500000004</v>
      </c>
      <c r="AB738" s="402">
        <f t="shared" si="352"/>
        <v>29885.336250000004</v>
      </c>
      <c r="AC738" s="449"/>
      <c r="AD738" s="428"/>
      <c r="AE738" s="428"/>
      <c r="AF738" s="402">
        <f t="shared" si="353"/>
        <v>0</v>
      </c>
      <c r="AG738" s="449"/>
      <c r="AH738" s="402">
        <f t="shared" si="354"/>
        <v>0</v>
      </c>
      <c r="AI738" s="457">
        <f t="shared" si="355"/>
        <v>0</v>
      </c>
      <c r="AK738" s="990">
        <f t="shared" si="347"/>
        <v>19057.5</v>
      </c>
    </row>
    <row r="739" spans="1:37" ht="15" customHeight="1" x14ac:dyDescent="0.25">
      <c r="A739" s="444">
        <v>659</v>
      </c>
      <c r="B739" s="444" t="s">
        <v>2576</v>
      </c>
      <c r="C739" s="444" t="s">
        <v>3763</v>
      </c>
      <c r="D739" s="445">
        <v>23626</v>
      </c>
      <c r="E739" s="446">
        <v>41897</v>
      </c>
      <c r="F739" s="443">
        <f t="shared" si="337"/>
        <v>50</v>
      </c>
      <c r="G739" s="429" t="s">
        <v>2577</v>
      </c>
      <c r="H739" s="447" t="s">
        <v>1941</v>
      </c>
      <c r="I739" s="428" t="s">
        <v>165</v>
      </c>
      <c r="J739" s="402">
        <f t="shared" si="350"/>
        <v>31762.500000000004</v>
      </c>
      <c r="K739" s="449">
        <f t="shared" si="338"/>
        <v>2251.9612500000003</v>
      </c>
      <c r="L739" s="449">
        <f t="shared" si="349"/>
        <v>31762.500000000004</v>
      </c>
      <c r="M739" s="402"/>
      <c r="N739" s="450">
        <f t="shared" si="339"/>
        <v>965.58000000000015</v>
      </c>
      <c r="O739" s="450">
        <f t="shared" si="340"/>
        <v>911.58375000000024</v>
      </c>
      <c r="P739" s="450"/>
      <c r="Q739" s="449"/>
      <c r="R739" s="451">
        <f t="shared" si="341"/>
        <v>1877.1637500000004</v>
      </c>
      <c r="S739" s="449">
        <f t="shared" si="342"/>
        <v>29885.336250000004</v>
      </c>
      <c r="T739" s="452">
        <v>100010330028774</v>
      </c>
      <c r="U739" s="490" t="s">
        <v>3453</v>
      </c>
      <c r="V739" s="720">
        <f t="shared" si="322"/>
        <v>29885.336250000004</v>
      </c>
      <c r="W739" s="454" t="s">
        <v>3892</v>
      </c>
      <c r="X739" s="455"/>
      <c r="Y739" s="428">
        <v>0</v>
      </c>
      <c r="Z739" s="456">
        <v>0</v>
      </c>
      <c r="AA739" s="402">
        <f t="shared" si="351"/>
        <v>1877.1637500000004</v>
      </c>
      <c r="AB739" s="402">
        <f t="shared" si="352"/>
        <v>29885.336250000004</v>
      </c>
      <c r="AC739" s="449"/>
      <c r="AD739" s="428"/>
      <c r="AE739" s="428"/>
      <c r="AF739" s="402">
        <f t="shared" si="353"/>
        <v>0</v>
      </c>
      <c r="AG739" s="449"/>
      <c r="AH739" s="402">
        <f t="shared" si="354"/>
        <v>0</v>
      </c>
      <c r="AI739" s="457">
        <f t="shared" si="355"/>
        <v>0</v>
      </c>
      <c r="AK739" s="990">
        <f t="shared" si="347"/>
        <v>19057.5</v>
      </c>
    </row>
    <row r="740" spans="1:37" ht="15" customHeight="1" x14ac:dyDescent="0.25">
      <c r="A740" s="443">
        <v>660</v>
      </c>
      <c r="B740" s="444" t="s">
        <v>2578</v>
      </c>
      <c r="C740" s="444" t="s">
        <v>3763</v>
      </c>
      <c r="D740" s="445">
        <v>25557</v>
      </c>
      <c r="E740" s="446">
        <v>41897</v>
      </c>
      <c r="F740" s="443">
        <f t="shared" si="337"/>
        <v>44</v>
      </c>
      <c r="G740" s="429" t="s">
        <v>2579</v>
      </c>
      <c r="H740" s="447" t="s">
        <v>1941</v>
      </c>
      <c r="I740" s="428" t="s">
        <v>165</v>
      </c>
      <c r="J740" s="402">
        <f t="shared" si="350"/>
        <v>31762.500000000004</v>
      </c>
      <c r="K740" s="449">
        <f t="shared" si="338"/>
        <v>2251.9612500000003</v>
      </c>
      <c r="L740" s="449">
        <f t="shared" si="349"/>
        <v>31762.500000000004</v>
      </c>
      <c r="M740" s="402"/>
      <c r="N740" s="450">
        <f t="shared" si="339"/>
        <v>965.58000000000015</v>
      </c>
      <c r="O740" s="450">
        <f t="shared" si="340"/>
        <v>911.58375000000024</v>
      </c>
      <c r="P740" s="450"/>
      <c r="Q740" s="449"/>
      <c r="R740" s="451">
        <f t="shared" si="341"/>
        <v>1877.1637500000004</v>
      </c>
      <c r="S740" s="449">
        <f t="shared" si="342"/>
        <v>29885.336250000004</v>
      </c>
      <c r="T740" s="452">
        <v>100010330028774</v>
      </c>
      <c r="U740" s="490" t="s">
        <v>3454</v>
      </c>
      <c r="V740" s="720">
        <f t="shared" si="322"/>
        <v>29885.336250000004</v>
      </c>
      <c r="W740" s="454" t="s">
        <v>3891</v>
      </c>
      <c r="X740" s="455"/>
      <c r="Y740" s="428">
        <v>0</v>
      </c>
      <c r="Z740" s="456">
        <v>0</v>
      </c>
      <c r="AA740" s="402">
        <f t="shared" si="351"/>
        <v>1877.1637500000004</v>
      </c>
      <c r="AB740" s="402">
        <f t="shared" si="352"/>
        <v>29885.336250000004</v>
      </c>
      <c r="AC740" s="449"/>
      <c r="AD740" s="428"/>
      <c r="AE740" s="428"/>
      <c r="AF740" s="402">
        <f t="shared" si="353"/>
        <v>0</v>
      </c>
      <c r="AG740" s="449"/>
      <c r="AH740" s="402">
        <f t="shared" si="354"/>
        <v>0</v>
      </c>
      <c r="AI740" s="457" t="e">
        <f>#REF!-#REF!</f>
        <v>#REF!</v>
      </c>
      <c r="AK740" s="990">
        <f t="shared" si="347"/>
        <v>19057.5</v>
      </c>
    </row>
    <row r="741" spans="1:37" ht="15" customHeight="1" x14ac:dyDescent="0.25">
      <c r="A741" s="444">
        <v>661</v>
      </c>
      <c r="B741" s="444" t="s">
        <v>2580</v>
      </c>
      <c r="C741" s="444" t="s">
        <v>3763</v>
      </c>
      <c r="D741" s="445">
        <v>25722</v>
      </c>
      <c r="E741" s="446">
        <v>41897</v>
      </c>
      <c r="F741" s="443">
        <f t="shared" si="337"/>
        <v>44</v>
      </c>
      <c r="G741" s="429" t="s">
        <v>2581</v>
      </c>
      <c r="H741" s="447" t="s">
        <v>1941</v>
      </c>
      <c r="I741" s="428" t="s">
        <v>165</v>
      </c>
      <c r="J741" s="402">
        <f t="shared" si="350"/>
        <v>31762.500000000004</v>
      </c>
      <c r="K741" s="449">
        <f t="shared" si="338"/>
        <v>2251.9612500000003</v>
      </c>
      <c r="L741" s="449">
        <f t="shared" si="349"/>
        <v>31762.500000000004</v>
      </c>
      <c r="M741" s="402"/>
      <c r="N741" s="450">
        <f t="shared" si="339"/>
        <v>965.58000000000015</v>
      </c>
      <c r="O741" s="450">
        <f t="shared" si="340"/>
        <v>911.58375000000024</v>
      </c>
      <c r="P741" s="450">
        <v>844.89</v>
      </c>
      <c r="Q741" s="449"/>
      <c r="R741" s="451">
        <f t="shared" si="341"/>
        <v>2722.0537500000005</v>
      </c>
      <c r="S741" s="449">
        <f t="shared" si="342"/>
        <v>29040.446250000005</v>
      </c>
      <c r="T741" s="452">
        <v>100010330028774</v>
      </c>
      <c r="U741" s="490" t="s">
        <v>3455</v>
      </c>
      <c r="V741" s="720">
        <f t="shared" si="322"/>
        <v>29040.446250000005</v>
      </c>
      <c r="W741" s="454" t="s">
        <v>4180</v>
      </c>
      <c r="X741" s="455"/>
      <c r="Y741" s="428">
        <v>0</v>
      </c>
      <c r="Z741" s="456">
        <v>0</v>
      </c>
      <c r="AA741" s="402">
        <f t="shared" si="351"/>
        <v>2722.0537500000005</v>
      </c>
      <c r="AB741" s="402">
        <f t="shared" si="352"/>
        <v>29040.446250000005</v>
      </c>
      <c r="AC741" s="449"/>
      <c r="AD741" s="428"/>
      <c r="AE741" s="428"/>
      <c r="AF741" s="402">
        <f t="shared" si="353"/>
        <v>0</v>
      </c>
      <c r="AG741" s="449"/>
      <c r="AH741" s="402">
        <f t="shared" si="354"/>
        <v>0</v>
      </c>
      <c r="AI741" s="457">
        <f>AH748-M748</f>
        <v>0</v>
      </c>
      <c r="AK741" s="990">
        <f t="shared" si="347"/>
        <v>19057.5</v>
      </c>
    </row>
    <row r="742" spans="1:37" ht="15" customHeight="1" x14ac:dyDescent="0.25">
      <c r="A742" s="443">
        <v>662</v>
      </c>
      <c r="B742" s="444" t="s">
        <v>2582</v>
      </c>
      <c r="C742" s="444" t="s">
        <v>3763</v>
      </c>
      <c r="D742" s="445">
        <v>29124</v>
      </c>
      <c r="E742" s="446">
        <v>41897</v>
      </c>
      <c r="F742" s="443">
        <f t="shared" si="337"/>
        <v>34</v>
      </c>
      <c r="G742" s="429" t="s">
        <v>2583</v>
      </c>
      <c r="H742" s="447" t="s">
        <v>1941</v>
      </c>
      <c r="I742" s="428" t="s">
        <v>165</v>
      </c>
      <c r="J742" s="402">
        <f t="shared" si="350"/>
        <v>31762.500000000004</v>
      </c>
      <c r="K742" s="449">
        <f t="shared" si="338"/>
        <v>2251.9612500000003</v>
      </c>
      <c r="L742" s="449">
        <f t="shared" si="349"/>
        <v>31762.500000000004</v>
      </c>
      <c r="M742" s="402"/>
      <c r="N742" s="450">
        <f t="shared" si="339"/>
        <v>965.58000000000015</v>
      </c>
      <c r="O742" s="450">
        <f t="shared" si="340"/>
        <v>911.58375000000024</v>
      </c>
      <c r="P742" s="450">
        <v>844.89</v>
      </c>
      <c r="Q742" s="449"/>
      <c r="R742" s="451">
        <f t="shared" si="341"/>
        <v>2722.0537500000005</v>
      </c>
      <c r="S742" s="449">
        <f t="shared" si="342"/>
        <v>29040.446250000005</v>
      </c>
      <c r="T742" s="452">
        <v>100010330028774</v>
      </c>
      <c r="U742" s="490" t="s">
        <v>3456</v>
      </c>
      <c r="V742" s="720">
        <f t="shared" si="322"/>
        <v>29040.446250000005</v>
      </c>
      <c r="W742" s="454" t="s">
        <v>3890</v>
      </c>
      <c r="X742" s="455"/>
      <c r="Y742" s="428">
        <v>0</v>
      </c>
      <c r="Z742" s="456">
        <v>0</v>
      </c>
      <c r="AA742" s="402">
        <f t="shared" si="351"/>
        <v>2722.0537500000005</v>
      </c>
      <c r="AB742" s="402">
        <f t="shared" si="352"/>
        <v>29040.446250000005</v>
      </c>
      <c r="AC742" s="449"/>
      <c r="AD742" s="428"/>
      <c r="AE742" s="428"/>
      <c r="AF742" s="402">
        <f t="shared" si="353"/>
        <v>0</v>
      </c>
      <c r="AG742" s="449"/>
      <c r="AH742" s="402">
        <f t="shared" si="354"/>
        <v>0</v>
      </c>
      <c r="AI742" s="457">
        <f>AH749-M749</f>
        <v>0</v>
      </c>
      <c r="AK742" s="990">
        <f t="shared" si="347"/>
        <v>19057.5</v>
      </c>
    </row>
    <row r="743" spans="1:37" ht="15" customHeight="1" x14ac:dyDescent="0.25">
      <c r="A743" s="444">
        <v>663</v>
      </c>
      <c r="B743" s="444" t="s">
        <v>2584</v>
      </c>
      <c r="C743" s="444" t="s">
        <v>3763</v>
      </c>
      <c r="D743" s="445">
        <v>30178</v>
      </c>
      <c r="E743" s="446">
        <v>41897</v>
      </c>
      <c r="F743" s="443">
        <f t="shared" si="337"/>
        <v>32</v>
      </c>
      <c r="G743" s="429" t="s">
        <v>2585</v>
      </c>
      <c r="H743" s="447" t="s">
        <v>1941</v>
      </c>
      <c r="I743" s="428" t="s">
        <v>165</v>
      </c>
      <c r="J743" s="402">
        <f t="shared" si="350"/>
        <v>31762.500000000004</v>
      </c>
      <c r="K743" s="449">
        <f t="shared" si="338"/>
        <v>2251.9612500000003</v>
      </c>
      <c r="L743" s="449">
        <f t="shared" si="349"/>
        <v>31762.500000000004</v>
      </c>
      <c r="M743" s="402"/>
      <c r="N743" s="450">
        <f t="shared" si="339"/>
        <v>965.58000000000015</v>
      </c>
      <c r="O743" s="450">
        <f t="shared" si="340"/>
        <v>911.58375000000024</v>
      </c>
      <c r="P743" s="450">
        <v>1689.78</v>
      </c>
      <c r="Q743" s="449"/>
      <c r="R743" s="451">
        <f t="shared" si="341"/>
        <v>3566.9437500000004</v>
      </c>
      <c r="S743" s="449">
        <f t="shared" si="342"/>
        <v>28195.556250000001</v>
      </c>
      <c r="T743" s="452">
        <v>100010330028774</v>
      </c>
      <c r="U743" s="490" t="s">
        <v>3457</v>
      </c>
      <c r="V743" s="720">
        <f t="shared" si="322"/>
        <v>28195.556250000001</v>
      </c>
      <c r="W743" s="454" t="s">
        <v>3889</v>
      </c>
      <c r="X743" s="455"/>
      <c r="Y743" s="428">
        <v>0</v>
      </c>
      <c r="Z743" s="456">
        <v>0</v>
      </c>
      <c r="AA743" s="402">
        <f t="shared" si="351"/>
        <v>3566.9437500000004</v>
      </c>
      <c r="AB743" s="402">
        <f t="shared" si="352"/>
        <v>28195.556250000001</v>
      </c>
      <c r="AC743" s="449"/>
      <c r="AD743" s="428"/>
      <c r="AE743" s="428"/>
      <c r="AF743" s="402">
        <f t="shared" si="353"/>
        <v>0</v>
      </c>
      <c r="AG743" s="449"/>
      <c r="AH743" s="402">
        <f t="shared" si="354"/>
        <v>0</v>
      </c>
      <c r="AI743" s="457" t="e">
        <f>#REF!-#REF!</f>
        <v>#REF!</v>
      </c>
      <c r="AK743" s="990">
        <f t="shared" si="347"/>
        <v>19057.5</v>
      </c>
    </row>
    <row r="744" spans="1:37" ht="15" customHeight="1" x14ac:dyDescent="0.25">
      <c r="A744" s="443">
        <v>664</v>
      </c>
      <c r="B744" s="444" t="s">
        <v>2586</v>
      </c>
      <c r="C744" s="444" t="s">
        <v>3763</v>
      </c>
      <c r="D744" s="445">
        <v>26060</v>
      </c>
      <c r="E744" s="446">
        <v>41897</v>
      </c>
      <c r="F744" s="443">
        <f t="shared" si="337"/>
        <v>43</v>
      </c>
      <c r="G744" s="429" t="s">
        <v>2587</v>
      </c>
      <c r="H744" s="447" t="s">
        <v>1941</v>
      </c>
      <c r="I744" s="428" t="s">
        <v>165</v>
      </c>
      <c r="J744" s="402">
        <f t="shared" si="350"/>
        <v>31762.500000000004</v>
      </c>
      <c r="K744" s="449">
        <f t="shared" si="338"/>
        <v>2251.9612500000003</v>
      </c>
      <c r="L744" s="449">
        <f t="shared" si="349"/>
        <v>31762.500000000004</v>
      </c>
      <c r="M744" s="402"/>
      <c r="N744" s="450">
        <f t="shared" si="339"/>
        <v>965.58000000000015</v>
      </c>
      <c r="O744" s="450">
        <f t="shared" si="340"/>
        <v>911.58375000000024</v>
      </c>
      <c r="P744" s="450"/>
      <c r="Q744" s="449"/>
      <c r="R744" s="451">
        <f t="shared" si="341"/>
        <v>1877.1637500000004</v>
      </c>
      <c r="S744" s="449">
        <f t="shared" si="342"/>
        <v>29885.336250000004</v>
      </c>
      <c r="T744" s="452">
        <v>100010330028774</v>
      </c>
      <c r="U744" s="490" t="s">
        <v>3458</v>
      </c>
      <c r="V744" s="720">
        <f t="shared" si="322"/>
        <v>29885.336250000004</v>
      </c>
      <c r="W744" s="454" t="s">
        <v>3888</v>
      </c>
      <c r="X744" s="455"/>
      <c r="Y744" s="428">
        <v>0</v>
      </c>
      <c r="Z744" s="456">
        <v>0</v>
      </c>
      <c r="AA744" s="402">
        <f t="shared" si="351"/>
        <v>1877.1637500000004</v>
      </c>
      <c r="AB744" s="402">
        <f t="shared" si="352"/>
        <v>29885.336250000004</v>
      </c>
      <c r="AC744" s="449"/>
      <c r="AD744" s="428"/>
      <c r="AE744" s="428"/>
      <c r="AF744" s="402">
        <f t="shared" si="353"/>
        <v>0</v>
      </c>
      <c r="AG744" s="449"/>
      <c r="AH744" s="402">
        <f t="shared" si="354"/>
        <v>0</v>
      </c>
      <c r="AI744" s="457" t="e">
        <f>#REF!-#REF!</f>
        <v>#REF!</v>
      </c>
      <c r="AK744" s="990">
        <f t="shared" si="347"/>
        <v>19057.5</v>
      </c>
    </row>
    <row r="745" spans="1:37" ht="15" customHeight="1" x14ac:dyDescent="0.25">
      <c r="A745" s="444">
        <v>665</v>
      </c>
      <c r="B745" s="444" t="s">
        <v>2588</v>
      </c>
      <c r="C745" s="444" t="s">
        <v>3763</v>
      </c>
      <c r="D745" s="445">
        <v>22568</v>
      </c>
      <c r="E745" s="446">
        <v>41897</v>
      </c>
      <c r="F745" s="443">
        <f t="shared" si="337"/>
        <v>52</v>
      </c>
      <c r="G745" s="429" t="s">
        <v>2589</v>
      </c>
      <c r="H745" s="447" t="s">
        <v>1941</v>
      </c>
      <c r="I745" s="428" t="s">
        <v>165</v>
      </c>
      <c r="J745" s="402">
        <f t="shared" si="350"/>
        <v>31762.500000000004</v>
      </c>
      <c r="K745" s="449">
        <f t="shared" si="338"/>
        <v>2251.9612500000003</v>
      </c>
      <c r="L745" s="449">
        <f t="shared" si="349"/>
        <v>31762.500000000004</v>
      </c>
      <c r="M745" s="402"/>
      <c r="N745" s="450">
        <f t="shared" si="339"/>
        <v>965.58000000000015</v>
      </c>
      <c r="O745" s="450">
        <f t="shared" si="340"/>
        <v>911.58375000000024</v>
      </c>
      <c r="P745" s="450"/>
      <c r="Q745" s="449"/>
      <c r="R745" s="451">
        <f t="shared" si="341"/>
        <v>1877.1637500000004</v>
      </c>
      <c r="S745" s="449">
        <f t="shared" si="342"/>
        <v>29885.336250000004</v>
      </c>
      <c r="T745" s="452">
        <v>100010330028774</v>
      </c>
      <c r="U745" s="490" t="s">
        <v>3459</v>
      </c>
      <c r="V745" s="720">
        <f t="shared" si="322"/>
        <v>29885.336250000004</v>
      </c>
      <c r="W745" s="454" t="s">
        <v>3887</v>
      </c>
      <c r="X745" s="455"/>
      <c r="Y745" s="428">
        <v>0</v>
      </c>
      <c r="Z745" s="456">
        <v>0</v>
      </c>
      <c r="AA745" s="402">
        <f t="shared" si="351"/>
        <v>1877.1637500000004</v>
      </c>
      <c r="AB745" s="402">
        <f t="shared" si="352"/>
        <v>29885.336250000004</v>
      </c>
      <c r="AC745" s="449"/>
      <c r="AD745" s="428"/>
      <c r="AE745" s="428"/>
      <c r="AF745" s="402">
        <f t="shared" si="353"/>
        <v>0</v>
      </c>
      <c r="AG745" s="449"/>
      <c r="AH745" s="402">
        <f t="shared" si="354"/>
        <v>0</v>
      </c>
      <c r="AI745" s="457">
        <f>AH759-M759</f>
        <v>0</v>
      </c>
      <c r="AK745" s="990">
        <f t="shared" si="347"/>
        <v>19057.5</v>
      </c>
    </row>
    <row r="746" spans="1:37" ht="15" customHeight="1" x14ac:dyDescent="0.25">
      <c r="A746" s="443">
        <v>666</v>
      </c>
      <c r="B746" s="444" t="s">
        <v>3581</v>
      </c>
      <c r="C746" s="444" t="s">
        <v>3763</v>
      </c>
      <c r="D746" s="445">
        <v>22913</v>
      </c>
      <c r="E746" s="446">
        <v>41897</v>
      </c>
      <c r="F746" s="443">
        <f t="shared" si="337"/>
        <v>51</v>
      </c>
      <c r="G746" s="429" t="s">
        <v>3582</v>
      </c>
      <c r="H746" s="447" t="s">
        <v>1941</v>
      </c>
      <c r="I746" s="428" t="s">
        <v>165</v>
      </c>
      <c r="J746" s="402">
        <v>31762.5</v>
      </c>
      <c r="K746" s="449">
        <f t="shared" si="338"/>
        <v>2251.9612499999998</v>
      </c>
      <c r="L746" s="449">
        <f t="shared" si="349"/>
        <v>31762.5</v>
      </c>
      <c r="M746" s="402"/>
      <c r="N746" s="450">
        <f t="shared" si="339"/>
        <v>965.58</v>
      </c>
      <c r="O746" s="450">
        <f t="shared" si="340"/>
        <v>911.58375000000001</v>
      </c>
      <c r="P746" s="450"/>
      <c r="Q746" s="449"/>
      <c r="R746" s="451">
        <f t="shared" si="341"/>
        <v>1877.1637500000002</v>
      </c>
      <c r="S746" s="449">
        <f t="shared" si="342"/>
        <v>29885.33625</v>
      </c>
      <c r="T746" s="452">
        <v>100010330028774</v>
      </c>
      <c r="U746" s="500" t="s">
        <v>3603</v>
      </c>
      <c r="V746" s="720">
        <f t="shared" si="322"/>
        <v>29885.33625</v>
      </c>
      <c r="W746" s="454" t="s">
        <v>4262</v>
      </c>
      <c r="X746" s="455"/>
      <c r="Y746" s="428"/>
      <c r="Z746" s="456"/>
      <c r="AA746" s="402"/>
      <c r="AB746" s="402"/>
      <c r="AC746" s="449"/>
      <c r="AD746" s="428"/>
      <c r="AE746" s="428"/>
      <c r="AF746" s="402"/>
      <c r="AG746" s="449"/>
      <c r="AH746" s="402"/>
      <c r="AI746" s="457"/>
      <c r="AK746" s="990">
        <f t="shared" si="347"/>
        <v>19057.5</v>
      </c>
    </row>
    <row r="747" spans="1:37" ht="15" customHeight="1" x14ac:dyDescent="0.25">
      <c r="A747" s="444">
        <v>667</v>
      </c>
      <c r="B747" s="444" t="s">
        <v>3716</v>
      </c>
      <c r="C747" s="444" t="s">
        <v>3763</v>
      </c>
      <c r="D747" s="445">
        <v>26941</v>
      </c>
      <c r="E747" s="446">
        <v>41897</v>
      </c>
      <c r="F747" s="443">
        <f t="shared" si="337"/>
        <v>40</v>
      </c>
      <c r="G747" s="429" t="s">
        <v>3717</v>
      </c>
      <c r="H747" s="447" t="s">
        <v>1941</v>
      </c>
      <c r="I747" s="428" t="s">
        <v>165</v>
      </c>
      <c r="J747" s="402">
        <v>31762.5</v>
      </c>
      <c r="K747" s="449">
        <f t="shared" si="338"/>
        <v>2251.9612499999998</v>
      </c>
      <c r="L747" s="449">
        <f t="shared" si="349"/>
        <v>31762.5</v>
      </c>
      <c r="M747" s="402"/>
      <c r="N747" s="450">
        <f t="shared" si="339"/>
        <v>965.58</v>
      </c>
      <c r="O747" s="450">
        <f t="shared" si="340"/>
        <v>911.58375000000001</v>
      </c>
      <c r="P747" s="450">
        <v>0</v>
      </c>
      <c r="Q747" s="449"/>
      <c r="R747" s="451">
        <f t="shared" si="341"/>
        <v>1877.1637500000002</v>
      </c>
      <c r="S747" s="449">
        <f t="shared" si="342"/>
        <v>29885.33625</v>
      </c>
      <c r="T747" s="452">
        <v>100010330028774</v>
      </c>
      <c r="U747" s="483" t="s">
        <v>4264</v>
      </c>
      <c r="V747" s="720">
        <f t="shared" si="322"/>
        <v>29885.33625</v>
      </c>
      <c r="W747" s="454" t="s">
        <v>4263</v>
      </c>
      <c r="X747" s="455"/>
      <c r="Y747" s="428"/>
      <c r="Z747" s="456"/>
      <c r="AA747" s="402"/>
      <c r="AB747" s="402"/>
      <c r="AC747" s="449"/>
      <c r="AD747" s="428"/>
      <c r="AE747" s="428"/>
      <c r="AF747" s="402"/>
      <c r="AG747" s="449"/>
      <c r="AH747" s="402"/>
      <c r="AI747" s="457"/>
      <c r="AK747" s="990">
        <f t="shared" si="347"/>
        <v>19057.5</v>
      </c>
    </row>
    <row r="748" spans="1:37" ht="15" customHeight="1" x14ac:dyDescent="0.25">
      <c r="A748" s="443">
        <v>668</v>
      </c>
      <c r="B748" s="444" t="s">
        <v>2592</v>
      </c>
      <c r="C748" s="444" t="s">
        <v>3763</v>
      </c>
      <c r="D748" s="445">
        <v>25820</v>
      </c>
      <c r="E748" s="446">
        <v>41897</v>
      </c>
      <c r="F748" s="443">
        <f t="shared" si="337"/>
        <v>44</v>
      </c>
      <c r="G748" s="429" t="s">
        <v>2593</v>
      </c>
      <c r="H748" s="447" t="s">
        <v>1941</v>
      </c>
      <c r="I748" s="429" t="s">
        <v>165</v>
      </c>
      <c r="J748" s="448">
        <v>25410</v>
      </c>
      <c r="K748" s="449">
        <f t="shared" si="338"/>
        <v>1801.569</v>
      </c>
      <c r="L748" s="449">
        <f t="shared" si="349"/>
        <v>25410</v>
      </c>
      <c r="M748" s="402"/>
      <c r="N748" s="450">
        <f t="shared" si="339"/>
        <v>772.46399999999994</v>
      </c>
      <c r="O748" s="450">
        <f t="shared" si="340"/>
        <v>729.26700000000005</v>
      </c>
      <c r="P748" s="450"/>
      <c r="Q748" s="449"/>
      <c r="R748" s="451">
        <f t="shared" si="341"/>
        <v>1501.731</v>
      </c>
      <c r="S748" s="449">
        <f t="shared" si="342"/>
        <v>23908.269</v>
      </c>
      <c r="T748" s="452">
        <v>100010330028774</v>
      </c>
      <c r="U748" s="490" t="s">
        <v>3460</v>
      </c>
      <c r="V748" s="720">
        <f t="shared" si="322"/>
        <v>23908.269</v>
      </c>
      <c r="W748" s="454" t="s">
        <v>3886</v>
      </c>
      <c r="X748" s="455"/>
      <c r="Y748" s="428">
        <v>0</v>
      </c>
      <c r="Z748" s="456">
        <v>0</v>
      </c>
      <c r="AA748" s="402">
        <f>N748+O748+P748</f>
        <v>1501.731</v>
      </c>
      <c r="AB748" s="402">
        <f>J748-AA748</f>
        <v>23908.269</v>
      </c>
      <c r="AC748" s="449"/>
      <c r="AD748" s="428"/>
      <c r="AE748" s="428"/>
      <c r="AF748" s="402">
        <f>AD748*15%</f>
        <v>0</v>
      </c>
      <c r="AG748" s="449"/>
      <c r="AH748" s="402">
        <f>AF748+AG748</f>
        <v>0</v>
      </c>
      <c r="AI748" s="457" t="e">
        <f>#REF!-#REF!</f>
        <v>#REF!</v>
      </c>
      <c r="AK748" s="990">
        <f t="shared" si="347"/>
        <v>15246</v>
      </c>
    </row>
    <row r="749" spans="1:37" ht="15" customHeight="1" x14ac:dyDescent="0.25">
      <c r="A749" s="444">
        <v>669</v>
      </c>
      <c r="B749" s="443" t="s">
        <v>2594</v>
      </c>
      <c r="C749" s="443" t="s">
        <v>3763</v>
      </c>
      <c r="D749" s="446">
        <v>29593</v>
      </c>
      <c r="E749" s="446">
        <v>41897</v>
      </c>
      <c r="F749" s="443">
        <f t="shared" si="337"/>
        <v>33</v>
      </c>
      <c r="G749" s="428" t="s">
        <v>2595</v>
      </c>
      <c r="H749" s="447" t="s">
        <v>1941</v>
      </c>
      <c r="I749" s="428" t="s">
        <v>3654</v>
      </c>
      <c r="J749" s="449">
        <v>19057.5</v>
      </c>
      <c r="K749" s="449">
        <f t="shared" si="338"/>
        <v>1351.1767499999999</v>
      </c>
      <c r="L749" s="449">
        <f t="shared" si="349"/>
        <v>19057.5</v>
      </c>
      <c r="M749" s="402"/>
      <c r="N749" s="450">
        <f t="shared" si="339"/>
        <v>579.34799999999996</v>
      </c>
      <c r="O749" s="450">
        <f t="shared" si="340"/>
        <v>546.95024999999998</v>
      </c>
      <c r="P749" s="450"/>
      <c r="Q749" s="449"/>
      <c r="R749" s="451">
        <f t="shared" si="341"/>
        <v>1126.2982499999998</v>
      </c>
      <c r="S749" s="449">
        <f t="shared" si="342"/>
        <v>17931.20175</v>
      </c>
      <c r="T749" s="452">
        <v>100010330028774</v>
      </c>
      <c r="U749" s="523" t="s">
        <v>3461</v>
      </c>
      <c r="V749" s="720">
        <f t="shared" ref="V749:V807" si="356">+S749</f>
        <v>17931.20175</v>
      </c>
      <c r="W749" s="463" t="s">
        <v>4328</v>
      </c>
      <c r="X749" s="455"/>
      <c r="Y749" s="428">
        <v>0</v>
      </c>
      <c r="Z749" s="456">
        <v>0</v>
      </c>
      <c r="AA749" s="402">
        <f>N749+O749+P749</f>
        <v>1126.2982499999998</v>
      </c>
      <c r="AB749" s="402">
        <f>J749-AA749</f>
        <v>17931.20175</v>
      </c>
      <c r="AC749" s="449"/>
      <c r="AD749" s="428"/>
      <c r="AE749" s="428"/>
      <c r="AF749" s="402">
        <f>AD749*15%</f>
        <v>0</v>
      </c>
      <c r="AG749" s="449"/>
      <c r="AH749" s="402">
        <f>AF749+AG749</f>
        <v>0</v>
      </c>
      <c r="AI749" s="457" t="e">
        <f>#REF!-#REF!</f>
        <v>#REF!</v>
      </c>
      <c r="AK749" s="990">
        <f>+J749*80%</f>
        <v>15246</v>
      </c>
    </row>
    <row r="750" spans="1:37" ht="15" customHeight="1" x14ac:dyDescent="0.25">
      <c r="A750" s="443">
        <v>670</v>
      </c>
      <c r="B750" s="444" t="s">
        <v>1765</v>
      </c>
      <c r="C750" s="444" t="s">
        <v>3763</v>
      </c>
      <c r="D750" s="445">
        <v>31675</v>
      </c>
      <c r="E750" s="446">
        <v>41897</v>
      </c>
      <c r="F750" s="443">
        <f>DATEDIF(D750,E750,"Y")</f>
        <v>27</v>
      </c>
      <c r="G750" s="429" t="s">
        <v>3645</v>
      </c>
      <c r="H750" s="447" t="s">
        <v>1941</v>
      </c>
      <c r="I750" s="428" t="s">
        <v>2605</v>
      </c>
      <c r="J750" s="449">
        <f>15000*1.1</f>
        <v>16500</v>
      </c>
      <c r="K750" s="449">
        <f t="shared" si="338"/>
        <v>1169.8499999999999</v>
      </c>
      <c r="L750" s="449">
        <f>J750</f>
        <v>16500</v>
      </c>
      <c r="M750" s="402"/>
      <c r="N750" s="450">
        <f>J750/100*3.04</f>
        <v>501.6</v>
      </c>
      <c r="O750" s="450">
        <f>J750/100*2.87</f>
        <v>473.55</v>
      </c>
      <c r="P750" s="450"/>
      <c r="Q750" s="449"/>
      <c r="R750" s="451">
        <f>M750+N750+O750+P750</f>
        <v>975.15000000000009</v>
      </c>
      <c r="S750" s="449">
        <f>J750-R750</f>
        <v>15524.85</v>
      </c>
      <c r="T750" s="452">
        <v>100010330028774</v>
      </c>
      <c r="U750" s="478" t="s">
        <v>3092</v>
      </c>
      <c r="V750" s="720">
        <f>+S750</f>
        <v>15524.85</v>
      </c>
      <c r="W750" s="454">
        <v>22500196989</v>
      </c>
      <c r="X750" s="455"/>
      <c r="Y750" s="428">
        <v>0</v>
      </c>
      <c r="Z750" s="456">
        <v>0</v>
      </c>
      <c r="AA750" s="402">
        <f>N750+O750+P750</f>
        <v>975.15000000000009</v>
      </c>
      <c r="AB750" s="402">
        <f>J750-AA750</f>
        <v>15524.85</v>
      </c>
      <c r="AC750" s="449"/>
      <c r="AD750" s="428"/>
      <c r="AE750" s="428"/>
      <c r="AF750" s="402">
        <f>AD750*15%</f>
        <v>0</v>
      </c>
      <c r="AG750" s="449"/>
      <c r="AH750" s="402">
        <f>AF750+AG750</f>
        <v>0</v>
      </c>
      <c r="AI750" s="457">
        <f>AH750-M750</f>
        <v>0</v>
      </c>
      <c r="AK750" s="990">
        <f>+J750*80%</f>
        <v>13200</v>
      </c>
    </row>
    <row r="751" spans="1:37" ht="15" customHeight="1" x14ac:dyDescent="0.25">
      <c r="A751" s="444">
        <v>671</v>
      </c>
      <c r="B751" s="444" t="s">
        <v>4499</v>
      </c>
      <c r="C751" s="444" t="s">
        <v>3763</v>
      </c>
      <c r="D751" s="445"/>
      <c r="E751" s="446"/>
      <c r="F751" s="443"/>
      <c r="G751" s="429" t="s">
        <v>4500</v>
      </c>
      <c r="H751" s="447" t="s">
        <v>1941</v>
      </c>
      <c r="I751" s="428" t="s">
        <v>165</v>
      </c>
      <c r="J751" s="402">
        <v>31762.5</v>
      </c>
      <c r="K751" s="449">
        <f t="shared" si="338"/>
        <v>2251.9612499999998</v>
      </c>
      <c r="L751" s="449">
        <f t="shared" si="349"/>
        <v>31762.5</v>
      </c>
      <c r="M751" s="449"/>
      <c r="N751" s="402"/>
      <c r="O751" s="450">
        <f t="shared" ref="O751:O756" si="357">J751/100*3.04</f>
        <v>965.58</v>
      </c>
      <c r="P751" s="450">
        <f t="shared" ref="P751:P756" si="358">J751/100*2.87</f>
        <v>911.58375000000001</v>
      </c>
      <c r="Q751" s="450"/>
      <c r="R751" s="449"/>
      <c r="S751" s="451">
        <f>N751+O751+P751+Q751</f>
        <v>1877.1637500000002</v>
      </c>
      <c r="T751" s="449">
        <f t="shared" ref="T751:T756" si="359">J751-S751</f>
        <v>29885.33625</v>
      </c>
      <c r="U751" s="452">
        <v>100010330028774</v>
      </c>
      <c r="V751" s="521">
        <v>200010330813873</v>
      </c>
      <c r="W751" s="484">
        <f t="shared" ref="W751:W756" si="360">+T751</f>
        <v>29885.33625</v>
      </c>
      <c r="X751" s="518">
        <v>102331295</v>
      </c>
      <c r="Y751" s="6"/>
      <c r="Z751" s="6"/>
      <c r="AA751" s="6"/>
      <c r="AB751" s="6"/>
      <c r="AC751" s="6"/>
      <c r="AD751" s="6"/>
      <c r="AE751" s="6"/>
      <c r="AF751" s="6"/>
      <c r="AG751" s="6"/>
      <c r="AH751" s="6"/>
      <c r="AK751" s="990">
        <f t="shared" ref="AK751:AK757" si="361">+J751*60%</f>
        <v>19057.5</v>
      </c>
    </row>
    <row r="752" spans="1:37" ht="15" customHeight="1" x14ac:dyDescent="0.25">
      <c r="A752" s="443">
        <v>672</v>
      </c>
      <c r="B752" s="444" t="s">
        <v>4501</v>
      </c>
      <c r="C752" s="444" t="s">
        <v>3763</v>
      </c>
      <c r="D752" s="445"/>
      <c r="E752" s="446"/>
      <c r="F752" s="443"/>
      <c r="G752" s="429" t="s">
        <v>4506</v>
      </c>
      <c r="H752" s="447" t="s">
        <v>1941</v>
      </c>
      <c r="I752" s="428" t="s">
        <v>165</v>
      </c>
      <c r="J752" s="402">
        <v>31762.5</v>
      </c>
      <c r="K752" s="449">
        <f t="shared" si="338"/>
        <v>2251.9612499999998</v>
      </c>
      <c r="L752" s="449">
        <f t="shared" si="349"/>
        <v>31762.5</v>
      </c>
      <c r="M752" s="449"/>
      <c r="N752" s="402"/>
      <c r="O752" s="450">
        <f t="shared" si="357"/>
        <v>965.58</v>
      </c>
      <c r="P752" s="450">
        <f t="shared" si="358"/>
        <v>911.58375000000001</v>
      </c>
      <c r="Q752" s="450"/>
      <c r="R752" s="449"/>
      <c r="S752" s="451">
        <f>N752+O752+P752+Q752</f>
        <v>1877.1637500000002</v>
      </c>
      <c r="T752" s="449">
        <f t="shared" si="359"/>
        <v>29885.33625</v>
      </c>
      <c r="U752" s="452">
        <v>100010330028774</v>
      </c>
      <c r="V752" s="521">
        <v>200010330813860</v>
      </c>
      <c r="W752" s="484">
        <f t="shared" si="360"/>
        <v>29885.33625</v>
      </c>
      <c r="X752" s="518">
        <v>7100389084</v>
      </c>
      <c r="Y752" s="6"/>
      <c r="Z752" s="6"/>
      <c r="AA752" s="6"/>
      <c r="AB752" s="6"/>
      <c r="AC752" s="6"/>
      <c r="AD752" s="6"/>
      <c r="AE752" s="6"/>
      <c r="AF752" s="6"/>
      <c r="AG752" s="6"/>
      <c r="AH752" s="6"/>
      <c r="AK752" s="990">
        <f t="shared" si="361"/>
        <v>19057.5</v>
      </c>
    </row>
    <row r="753" spans="1:41" ht="15" customHeight="1" x14ac:dyDescent="0.25">
      <c r="A753" s="444">
        <v>673</v>
      </c>
      <c r="B753" s="444" t="s">
        <v>4553</v>
      </c>
      <c r="C753" s="444" t="s">
        <v>3763</v>
      </c>
      <c r="D753" s="445"/>
      <c r="E753" s="446"/>
      <c r="F753" s="443"/>
      <c r="G753" s="429" t="s">
        <v>4554</v>
      </c>
      <c r="H753" s="447" t="s">
        <v>1941</v>
      </c>
      <c r="I753" s="428" t="s">
        <v>165</v>
      </c>
      <c r="J753" s="402">
        <v>31762.5</v>
      </c>
      <c r="K753" s="449">
        <f t="shared" si="338"/>
        <v>2251.9612499999998</v>
      </c>
      <c r="L753" s="449">
        <f t="shared" si="349"/>
        <v>31762.5</v>
      </c>
      <c r="M753" s="449"/>
      <c r="N753" s="402">
        <v>978.03</v>
      </c>
      <c r="O753" s="450">
        <f t="shared" si="357"/>
        <v>965.58</v>
      </c>
      <c r="P753" s="450">
        <f t="shared" si="358"/>
        <v>911.58375000000001</v>
      </c>
      <c r="Q753" s="450"/>
      <c r="R753" s="449"/>
      <c r="S753" s="451">
        <f>N753+O753+P753+Q753</f>
        <v>2855.1937500000004</v>
      </c>
      <c r="T753" s="449">
        <f t="shared" si="359"/>
        <v>28907.306250000001</v>
      </c>
      <c r="U753" s="452">
        <v>100010330028774</v>
      </c>
      <c r="V753" s="521"/>
      <c r="W753" s="484">
        <f t="shared" si="360"/>
        <v>28907.306250000001</v>
      </c>
      <c r="X753" s="518">
        <v>1800496893</v>
      </c>
      <c r="Y753" s="6"/>
      <c r="Z753" s="6"/>
      <c r="AA753" s="6"/>
      <c r="AB753" s="6"/>
      <c r="AC753" s="6"/>
      <c r="AD753" s="6"/>
      <c r="AE753" s="6"/>
      <c r="AF753" s="6"/>
      <c r="AG753" s="6"/>
      <c r="AH753" s="6"/>
      <c r="AK753" s="990">
        <f t="shared" si="361"/>
        <v>19057.5</v>
      </c>
    </row>
    <row r="754" spans="1:41" x14ac:dyDescent="0.25">
      <c r="A754" s="443">
        <v>674</v>
      </c>
      <c r="B754" s="444" t="s">
        <v>4613</v>
      </c>
      <c r="C754" s="444" t="s">
        <v>3763</v>
      </c>
      <c r="D754" s="445"/>
      <c r="E754" s="446">
        <v>41897</v>
      </c>
      <c r="F754" s="443"/>
      <c r="G754" s="429" t="s">
        <v>4614</v>
      </c>
      <c r="H754" s="502" t="s">
        <v>1941</v>
      </c>
      <c r="I754" s="429" t="s">
        <v>4617</v>
      </c>
      <c r="J754" s="449">
        <v>25410</v>
      </c>
      <c r="K754" s="449">
        <f>J754/100*7.09</f>
        <v>1801.569</v>
      </c>
      <c r="L754" s="449">
        <v>34580</v>
      </c>
      <c r="M754" s="402">
        <v>380.32</v>
      </c>
      <c r="O754" s="467">
        <f t="shared" si="357"/>
        <v>772.46399999999994</v>
      </c>
      <c r="P754" s="467">
        <f t="shared" si="358"/>
        <v>729.26700000000005</v>
      </c>
      <c r="Q754" s="467">
        <v>0</v>
      </c>
      <c r="R754" s="402"/>
      <c r="S754" s="494">
        <f>M754+O754+P754+Q754</f>
        <v>1882.0509999999999</v>
      </c>
      <c r="T754" s="402">
        <f t="shared" si="359"/>
        <v>23527.949000000001</v>
      </c>
      <c r="U754" s="452">
        <v>100010330028774</v>
      </c>
      <c r="V754" s="503">
        <v>200010330856296</v>
      </c>
      <c r="W754" s="484">
        <f t="shared" si="360"/>
        <v>23527.949000000001</v>
      </c>
      <c r="X754" s="454" t="s">
        <v>4616</v>
      </c>
      <c r="Y754" s="504"/>
      <c r="Z754" s="505"/>
      <c r="AA754" s="402"/>
      <c r="AB754" s="402"/>
      <c r="AC754" s="402"/>
      <c r="AD754" s="429"/>
      <c r="AE754" s="429"/>
      <c r="AF754" s="402"/>
      <c r="AG754" s="402"/>
      <c r="AH754" s="402"/>
      <c r="AI754" s="457" t="e">
        <f>#REF!-#REF!</f>
        <v>#REF!</v>
      </c>
      <c r="AK754" s="990">
        <f t="shared" si="361"/>
        <v>15246</v>
      </c>
      <c r="AL754" s="6"/>
      <c r="AM754" s="6"/>
      <c r="AN754" s="6"/>
      <c r="AO754" s="6"/>
    </row>
    <row r="755" spans="1:41" x14ac:dyDescent="0.25">
      <c r="A755" s="444">
        <v>675</v>
      </c>
      <c r="B755" s="444" t="s">
        <v>4625</v>
      </c>
      <c r="C755" s="444" t="s">
        <v>3763</v>
      </c>
      <c r="D755" s="445"/>
      <c r="E755" s="446">
        <v>41897</v>
      </c>
      <c r="F755" s="443"/>
      <c r="G755" s="429" t="s">
        <v>4626</v>
      </c>
      <c r="H755" s="502" t="s">
        <v>1941</v>
      </c>
      <c r="I755" s="429" t="s">
        <v>4617</v>
      </c>
      <c r="J755" s="449">
        <v>25410</v>
      </c>
      <c r="K755" s="449">
        <f>J755/100*7.09</f>
        <v>1801.569</v>
      </c>
      <c r="L755" s="449">
        <v>34580</v>
      </c>
      <c r="M755" s="402"/>
      <c r="N755" s="192"/>
      <c r="O755" s="467">
        <f t="shared" si="357"/>
        <v>772.46399999999994</v>
      </c>
      <c r="P755" s="467">
        <f t="shared" si="358"/>
        <v>729.26700000000005</v>
      </c>
      <c r="Q755" s="467">
        <v>0</v>
      </c>
      <c r="R755" s="402"/>
      <c r="S755" s="494">
        <f>M755+O755+P755+Q755</f>
        <v>1501.731</v>
      </c>
      <c r="T755" s="402">
        <f t="shared" si="359"/>
        <v>23908.269</v>
      </c>
      <c r="U755" s="452">
        <v>100010330028774</v>
      </c>
      <c r="V755" s="503"/>
      <c r="W755" s="484">
        <f t="shared" si="360"/>
        <v>23908.269</v>
      </c>
      <c r="X755" s="454" t="s">
        <v>4627</v>
      </c>
      <c r="Y755" s="504"/>
      <c r="Z755" s="505"/>
      <c r="AA755" s="402"/>
      <c r="AB755" s="402"/>
      <c r="AC755" s="402"/>
      <c r="AD755" s="429"/>
      <c r="AE755" s="429"/>
      <c r="AF755" s="402"/>
      <c r="AG755" s="402"/>
      <c r="AH755" s="402"/>
      <c r="AI755" s="457" t="e">
        <f>#REF!-#REF!</f>
        <v>#REF!</v>
      </c>
      <c r="AK755" s="990">
        <f t="shared" si="361"/>
        <v>15246</v>
      </c>
      <c r="AL755" s="6"/>
      <c r="AM755" s="6"/>
      <c r="AN755" s="6"/>
      <c r="AO755" s="6"/>
    </row>
    <row r="756" spans="1:41" x14ac:dyDescent="0.25">
      <c r="A756" s="443">
        <v>676</v>
      </c>
      <c r="B756" s="444" t="s">
        <v>4644</v>
      </c>
      <c r="C756" s="444" t="s">
        <v>3763</v>
      </c>
      <c r="D756" s="445"/>
      <c r="E756" s="446">
        <v>41897</v>
      </c>
      <c r="F756" s="443"/>
      <c r="G756" s="429" t="s">
        <v>4645</v>
      </c>
      <c r="H756" s="502" t="s">
        <v>1941</v>
      </c>
      <c r="I756" s="429" t="s">
        <v>4646</v>
      </c>
      <c r="J756" s="449">
        <v>31762.5</v>
      </c>
      <c r="K756" s="449">
        <f>J756/100*7.09</f>
        <v>2251.9612499999998</v>
      </c>
      <c r="L756" s="449">
        <v>34580</v>
      </c>
      <c r="M756" s="402"/>
      <c r="N756" s="402">
        <v>963.91</v>
      </c>
      <c r="O756" s="467">
        <f t="shared" si="357"/>
        <v>965.58</v>
      </c>
      <c r="P756" s="467">
        <f t="shared" si="358"/>
        <v>911.58375000000001</v>
      </c>
      <c r="Q756" s="402">
        <v>0</v>
      </c>
      <c r="R756" s="494"/>
      <c r="S756" s="494">
        <f>+N756+O756+P756</f>
        <v>2841.07375</v>
      </c>
      <c r="T756" s="402">
        <f t="shared" si="359"/>
        <v>28921.42625</v>
      </c>
      <c r="U756" s="452">
        <v>100010330028774</v>
      </c>
      <c r="V756" s="503"/>
      <c r="W756" s="484">
        <f t="shared" si="360"/>
        <v>28921.42625</v>
      </c>
      <c r="X756" s="454"/>
      <c r="Y756" s="504"/>
      <c r="Z756" s="505"/>
      <c r="AA756" s="402"/>
      <c r="AB756" s="402"/>
      <c r="AC756" s="402"/>
      <c r="AD756" s="429"/>
      <c r="AE756" s="429"/>
      <c r="AF756" s="402"/>
      <c r="AG756" s="402"/>
      <c r="AH756" s="402"/>
      <c r="AI756" s="457" t="e">
        <f>#REF!-#REF!</f>
        <v>#REF!</v>
      </c>
      <c r="AK756" s="990">
        <f t="shared" si="361"/>
        <v>19057.5</v>
      </c>
      <c r="AL756" s="6"/>
      <c r="AM756" s="6"/>
      <c r="AN756" s="6"/>
      <c r="AO756" s="6"/>
    </row>
    <row r="757" spans="1:41" ht="15" customHeight="1" x14ac:dyDescent="0.25">
      <c r="A757" s="444">
        <v>677</v>
      </c>
      <c r="B757" s="443" t="s">
        <v>1641</v>
      </c>
      <c r="C757" s="443" t="s">
        <v>3763</v>
      </c>
      <c r="D757" s="446">
        <v>30593</v>
      </c>
      <c r="E757" s="446">
        <v>41897</v>
      </c>
      <c r="F757" s="443">
        <f>DATEDIF(D757,E757,"Y")</f>
        <v>30</v>
      </c>
      <c r="G757" s="428" t="s">
        <v>1642</v>
      </c>
      <c r="H757" s="447" t="s">
        <v>1941</v>
      </c>
      <c r="I757" s="429" t="s">
        <v>4456</v>
      </c>
      <c r="J757" s="449">
        <v>22000</v>
      </c>
      <c r="K757" s="449">
        <f>J757/100*7.09</f>
        <v>1559.8</v>
      </c>
      <c r="L757" s="449">
        <f>J757</f>
        <v>22000</v>
      </c>
      <c r="M757" s="402"/>
      <c r="N757" s="450">
        <f>J757/100*3.04</f>
        <v>668.8</v>
      </c>
      <c r="O757" s="450">
        <f>J757/100*2.87</f>
        <v>631.4</v>
      </c>
      <c r="P757" s="450"/>
      <c r="Q757" s="449"/>
      <c r="R757" s="451">
        <f>M757+N757+O757+P757+Q757</f>
        <v>1300.1999999999998</v>
      </c>
      <c r="S757" s="449">
        <f>J757-R757</f>
        <v>20699.8</v>
      </c>
      <c r="T757" s="468">
        <v>100010330028774</v>
      </c>
      <c r="U757" s="461" t="s">
        <v>3036</v>
      </c>
      <c r="V757" s="720">
        <f>+S757</f>
        <v>20699.8</v>
      </c>
      <c r="W757" s="463" t="s">
        <v>4067</v>
      </c>
      <c r="X757" s="455"/>
      <c r="Y757" s="428">
        <v>0</v>
      </c>
      <c r="Z757" s="456">
        <v>0</v>
      </c>
      <c r="AA757" s="402">
        <f>N757+O757+P757</f>
        <v>1300.1999999999998</v>
      </c>
      <c r="AB757" s="402">
        <f>J757-AA757</f>
        <v>20699.8</v>
      </c>
      <c r="AC757" s="449"/>
      <c r="AD757" s="428"/>
      <c r="AE757" s="428"/>
      <c r="AF757" s="402">
        <f>AD757*15%</f>
        <v>0</v>
      </c>
      <c r="AG757" s="449"/>
      <c r="AH757" s="402">
        <f>AF757+AG757</f>
        <v>0</v>
      </c>
      <c r="AI757" s="457">
        <f>AH757-M757</f>
        <v>0</v>
      </c>
      <c r="AK757" s="990">
        <f t="shared" si="361"/>
        <v>13200</v>
      </c>
    </row>
    <row r="758" spans="1:41" x14ac:dyDescent="0.25">
      <c r="A758" s="443">
        <v>678</v>
      </c>
      <c r="B758" s="443" t="s">
        <v>4556</v>
      </c>
      <c r="C758" s="443" t="s">
        <v>3764</v>
      </c>
      <c r="D758" s="446"/>
      <c r="E758" s="446"/>
      <c r="F758" s="443"/>
      <c r="G758" s="428" t="s">
        <v>4555</v>
      </c>
      <c r="H758" s="447" t="s">
        <v>1941</v>
      </c>
      <c r="I758" s="429" t="s">
        <v>2605</v>
      </c>
      <c r="J758" s="479">
        <v>16500</v>
      </c>
      <c r="K758" s="449"/>
      <c r="L758" s="449"/>
      <c r="M758" s="449"/>
      <c r="N758" s="402"/>
      <c r="O758" s="450">
        <f>+J758/100*3.04</f>
        <v>501.6</v>
      </c>
      <c r="P758" s="450">
        <f>+J758/100*2.87</f>
        <v>473.55</v>
      </c>
      <c r="Q758" s="450"/>
      <c r="R758" s="449"/>
      <c r="S758" s="451">
        <f>N758+O758+P758+Q758</f>
        <v>975.15000000000009</v>
      </c>
      <c r="T758" s="449">
        <f>J758-S758</f>
        <v>15524.85</v>
      </c>
      <c r="U758" s="452">
        <v>100010330028774</v>
      </c>
      <c r="V758" s="461"/>
      <c r="W758" s="484">
        <f>+T758</f>
        <v>15524.85</v>
      </c>
      <c r="X758" s="518">
        <v>103229944</v>
      </c>
      <c r="Y758" s="6"/>
      <c r="Z758" s="6"/>
      <c r="AA758" s="6"/>
      <c r="AB758" s="6"/>
      <c r="AC758" s="6"/>
      <c r="AD758" s="6"/>
      <c r="AE758" s="6"/>
      <c r="AF758" s="6"/>
      <c r="AG758" s="6"/>
      <c r="AH758" s="6"/>
      <c r="AK758" s="990">
        <f>+J758*80%</f>
        <v>13200</v>
      </c>
    </row>
    <row r="759" spans="1:41" ht="15" customHeight="1" x14ac:dyDescent="0.25">
      <c r="A759" s="1712" t="s">
        <v>3656</v>
      </c>
      <c r="B759" s="1713"/>
      <c r="C759" s="1713"/>
      <c r="D759" s="1713"/>
      <c r="E759" s="1713"/>
      <c r="F759" s="1713"/>
      <c r="G759" s="1713"/>
      <c r="H759" s="1713"/>
      <c r="I759" s="1714"/>
      <c r="J759" s="405">
        <f>SUM(J709:J758)</f>
        <v>1603497.5</v>
      </c>
      <c r="K759" s="449">
        <f t="shared" si="338"/>
        <v>113687.97275</v>
      </c>
      <c r="L759" s="407"/>
      <c r="M759" s="405"/>
      <c r="N759" s="405">
        <f>J759/100*3.04</f>
        <v>48746.324000000001</v>
      </c>
      <c r="O759" s="405">
        <f>J759/100*2.87</f>
        <v>46020.378250000002</v>
      </c>
      <c r="P759" s="562"/>
      <c r="Q759" s="405">
        <f>SUM(Q709:Q756)</f>
        <v>0</v>
      </c>
      <c r="R759" s="563"/>
      <c r="S759" s="405">
        <f>J759-R759</f>
        <v>1603497.5</v>
      </c>
      <c r="T759" s="452"/>
      <c r="U759" s="532"/>
      <c r="V759" s="720">
        <f>+S759</f>
        <v>1603497.5</v>
      </c>
      <c r="W759" s="454"/>
      <c r="X759" s="455"/>
      <c r="Y759" s="428"/>
      <c r="Z759" s="456"/>
      <c r="AA759" s="402">
        <f>N759+O759+P759</f>
        <v>94766.702250000002</v>
      </c>
      <c r="AB759" s="402">
        <f>J759-AA759</f>
        <v>1508730.7977499999</v>
      </c>
      <c r="AC759" s="449"/>
      <c r="AD759" s="428"/>
      <c r="AE759" s="428"/>
      <c r="AF759" s="402"/>
      <c r="AG759" s="449"/>
      <c r="AH759" s="402"/>
      <c r="AI759" s="457">
        <f>AH766-M766</f>
        <v>0</v>
      </c>
      <c r="AK759" s="1003">
        <f>SUM(AK709:AK758)</f>
        <v>955020</v>
      </c>
    </row>
    <row r="760" spans="1:41" ht="15" customHeight="1" x14ac:dyDescent="0.25">
      <c r="A760" s="1715" t="s">
        <v>3683</v>
      </c>
      <c r="B760" s="1716"/>
      <c r="C760" s="1716"/>
      <c r="D760" s="1716"/>
      <c r="E760" s="1716"/>
      <c r="F760" s="1716"/>
      <c r="G760" s="1716"/>
      <c r="H760" s="1716"/>
      <c r="I760" s="1717"/>
      <c r="J760" s="405"/>
      <c r="K760" s="449"/>
      <c r="L760" s="449"/>
      <c r="M760" s="405"/>
      <c r="N760" s="562"/>
      <c r="O760" s="562"/>
      <c r="P760" s="562"/>
      <c r="Q760" s="405"/>
      <c r="R760" s="563"/>
      <c r="S760" s="405"/>
      <c r="T760" s="452"/>
      <c r="U760" s="532"/>
      <c r="V760" s="720"/>
      <c r="W760" s="454"/>
      <c r="X760" s="455"/>
      <c r="Y760" s="428"/>
      <c r="Z760" s="456"/>
      <c r="AA760" s="402"/>
      <c r="AB760" s="402"/>
      <c r="AC760" s="449"/>
      <c r="AD760" s="428"/>
      <c r="AE760" s="428"/>
      <c r="AF760" s="402"/>
      <c r="AG760" s="449"/>
      <c r="AH760" s="402"/>
      <c r="AI760" s="457"/>
    </row>
    <row r="761" spans="1:41" ht="15" customHeight="1" x14ac:dyDescent="0.25">
      <c r="A761" s="444">
        <v>679</v>
      </c>
      <c r="B761" s="443" t="s">
        <v>2197</v>
      </c>
      <c r="C761" s="609" t="s">
        <v>3763</v>
      </c>
      <c r="D761" s="610">
        <v>27341</v>
      </c>
      <c r="E761" s="446">
        <v>41897</v>
      </c>
      <c r="F761" s="443">
        <f t="shared" ref="F761:F767" si="362">DATEDIF(D761,E761,"Y")</f>
        <v>39</v>
      </c>
      <c r="G761" s="466" t="s">
        <v>2198</v>
      </c>
      <c r="H761" s="447" t="s">
        <v>1941</v>
      </c>
      <c r="I761" s="428" t="s">
        <v>2199</v>
      </c>
      <c r="J761" s="402">
        <v>66000</v>
      </c>
      <c r="K761" s="449">
        <f t="shared" ref="K761:K770" si="363">J761/100*7.09</f>
        <v>4679.3999999999996</v>
      </c>
      <c r="L761" s="449">
        <v>34580</v>
      </c>
      <c r="M761" s="402">
        <v>4921.3100000000004</v>
      </c>
      <c r="N761" s="450">
        <f t="shared" ref="N761:N767" si="364">J761/100*3.04</f>
        <v>2006.4</v>
      </c>
      <c r="O761" s="450">
        <f t="shared" ref="O761:O767" si="365">J761/100*2.87</f>
        <v>1894.2</v>
      </c>
      <c r="P761" s="450"/>
      <c r="Q761" s="449"/>
      <c r="R761" s="451">
        <f>M761+N761+O761+P761</f>
        <v>8821.9100000000017</v>
      </c>
      <c r="S761" s="449">
        <f t="shared" ref="S761:S767" si="366">J761-R761</f>
        <v>57178.09</v>
      </c>
      <c r="T761" s="452">
        <v>100010330028774</v>
      </c>
      <c r="U761" s="486" t="s">
        <v>3462</v>
      </c>
      <c r="V761" s="720">
        <f t="shared" si="356"/>
        <v>57178.09</v>
      </c>
      <c r="W761" s="463" t="s">
        <v>3885</v>
      </c>
      <c r="X761" s="455"/>
      <c r="Y761" s="428">
        <v>0</v>
      </c>
      <c r="Z761" s="456">
        <v>0</v>
      </c>
      <c r="AA761" s="402">
        <f t="shared" ref="AA761:AA767" si="367">N761+O761+P761</f>
        <v>3900.6000000000004</v>
      </c>
      <c r="AB761" s="402">
        <f t="shared" ref="AB761:AB767" si="368">J761-AA761</f>
        <v>62099.4</v>
      </c>
      <c r="AC761" s="449">
        <v>49990.33</v>
      </c>
      <c r="AD761" s="449">
        <f>+AB761-AC761</f>
        <v>12109.07</v>
      </c>
      <c r="AE761" s="462">
        <v>0.2</v>
      </c>
      <c r="AF761" s="402">
        <f>AD761*20%</f>
        <v>2421.8139999999999</v>
      </c>
      <c r="AG761" s="449">
        <v>2499.5</v>
      </c>
      <c r="AH761" s="402">
        <f t="shared" ref="AH761:AH767" si="369">AF761+AG761</f>
        <v>4921.3140000000003</v>
      </c>
      <c r="AI761" s="457">
        <f>AH767-M767</f>
        <v>0</v>
      </c>
      <c r="AK761" s="990">
        <f>+J761*30%</f>
        <v>19800</v>
      </c>
    </row>
    <row r="762" spans="1:41" ht="15" customHeight="1" x14ac:dyDescent="0.25">
      <c r="A762" s="444">
        <v>680</v>
      </c>
      <c r="B762" s="443" t="s">
        <v>2206</v>
      </c>
      <c r="C762" s="443" t="s">
        <v>3764</v>
      </c>
      <c r="D762" s="446">
        <v>25886</v>
      </c>
      <c r="E762" s="446">
        <v>41897</v>
      </c>
      <c r="F762" s="443">
        <f t="shared" si="362"/>
        <v>43</v>
      </c>
      <c r="G762" s="428" t="s">
        <v>2207</v>
      </c>
      <c r="H762" s="447" t="s">
        <v>1941</v>
      </c>
      <c r="I762" s="466" t="s">
        <v>2208</v>
      </c>
      <c r="J762" s="449">
        <v>22000</v>
      </c>
      <c r="K762" s="449">
        <f t="shared" si="363"/>
        <v>1559.8</v>
      </c>
      <c r="L762" s="449">
        <f t="shared" ref="L762:L767" si="370">J762</f>
        <v>22000</v>
      </c>
      <c r="M762" s="402"/>
      <c r="N762" s="450">
        <f t="shared" si="364"/>
        <v>668.8</v>
      </c>
      <c r="O762" s="450">
        <f t="shared" si="365"/>
        <v>631.4</v>
      </c>
      <c r="P762" s="450"/>
      <c r="Q762" s="449"/>
      <c r="R762" s="451">
        <f>M762+N762+O762+P762</f>
        <v>1300.1999999999998</v>
      </c>
      <c r="S762" s="449">
        <f t="shared" si="366"/>
        <v>20699.8</v>
      </c>
      <c r="T762" s="452">
        <v>100010330028774</v>
      </c>
      <c r="U762" s="453" t="s">
        <v>3463</v>
      </c>
      <c r="V762" s="720">
        <f t="shared" si="356"/>
        <v>20699.8</v>
      </c>
      <c r="W762" s="463" t="s">
        <v>3884</v>
      </c>
      <c r="X762" s="455"/>
      <c r="Y762" s="428">
        <v>0</v>
      </c>
      <c r="Z762" s="456">
        <v>0</v>
      </c>
      <c r="AA762" s="402">
        <f t="shared" si="367"/>
        <v>1300.1999999999998</v>
      </c>
      <c r="AB762" s="402">
        <f t="shared" si="368"/>
        <v>20699.8</v>
      </c>
      <c r="AC762" s="449"/>
      <c r="AD762" s="428"/>
      <c r="AE762" s="428"/>
      <c r="AF762" s="402">
        <f t="shared" ref="AF762:AF767" si="371">AD762*15%</f>
        <v>0</v>
      </c>
      <c r="AG762" s="449"/>
      <c r="AH762" s="402">
        <f t="shared" si="369"/>
        <v>0</v>
      </c>
      <c r="AI762" s="457">
        <f>AH775-M775</f>
        <v>0</v>
      </c>
      <c r="AK762" s="990">
        <f>+J762*60%</f>
        <v>13200</v>
      </c>
    </row>
    <row r="763" spans="1:41" ht="15" customHeight="1" x14ac:dyDescent="0.25">
      <c r="A763" s="444">
        <v>681</v>
      </c>
      <c r="B763" s="443" t="s">
        <v>2194</v>
      </c>
      <c r="C763" s="443" t="s">
        <v>3763</v>
      </c>
      <c r="D763" s="446">
        <v>23644</v>
      </c>
      <c r="E763" s="446">
        <v>41897</v>
      </c>
      <c r="F763" s="443">
        <f t="shared" si="362"/>
        <v>49</v>
      </c>
      <c r="G763" s="428" t="s">
        <v>2195</v>
      </c>
      <c r="H763" s="447" t="s">
        <v>1941</v>
      </c>
      <c r="I763" s="428" t="s">
        <v>2196</v>
      </c>
      <c r="J763" s="449">
        <f>28000*1.1</f>
        <v>30800.000000000004</v>
      </c>
      <c r="K763" s="449">
        <f t="shared" si="363"/>
        <v>2183.7200000000003</v>
      </c>
      <c r="L763" s="449">
        <f t="shared" si="370"/>
        <v>30800.000000000004</v>
      </c>
      <c r="M763" s="402">
        <v>0</v>
      </c>
      <c r="N763" s="450">
        <f t="shared" si="364"/>
        <v>936.32000000000016</v>
      </c>
      <c r="O763" s="450">
        <f t="shared" si="365"/>
        <v>883.96000000000015</v>
      </c>
      <c r="P763" s="450"/>
      <c r="Q763" s="449"/>
      <c r="R763" s="451">
        <f>M763+N763+O763+P763</f>
        <v>1820.2800000000002</v>
      </c>
      <c r="S763" s="449">
        <f t="shared" si="366"/>
        <v>28979.720000000005</v>
      </c>
      <c r="T763" s="452">
        <v>100010330028774</v>
      </c>
      <c r="U763" s="485" t="s">
        <v>3464</v>
      </c>
      <c r="V763" s="720">
        <f t="shared" si="356"/>
        <v>28979.720000000005</v>
      </c>
      <c r="W763" s="463" t="s">
        <v>3883</v>
      </c>
      <c r="X763" s="455"/>
      <c r="Y763" s="428">
        <v>0</v>
      </c>
      <c r="Z763" s="456">
        <v>0</v>
      </c>
      <c r="AA763" s="402">
        <f t="shared" si="367"/>
        <v>1820.2800000000002</v>
      </c>
      <c r="AB763" s="402">
        <f t="shared" si="368"/>
        <v>28979.720000000005</v>
      </c>
      <c r="AC763" s="449"/>
      <c r="AD763" s="428"/>
      <c r="AE763" s="428"/>
      <c r="AF763" s="402">
        <f t="shared" si="371"/>
        <v>0</v>
      </c>
      <c r="AG763" s="449"/>
      <c r="AH763" s="402">
        <f t="shared" si="369"/>
        <v>0</v>
      </c>
      <c r="AI763" s="457" t="e">
        <f>#REF!-#REF!</f>
        <v>#REF!</v>
      </c>
      <c r="AK763" s="990">
        <f>+J763*60%</f>
        <v>18480</v>
      </c>
    </row>
    <row r="764" spans="1:41" ht="15" customHeight="1" x14ac:dyDescent="0.25">
      <c r="A764" s="444">
        <v>682</v>
      </c>
      <c r="B764" s="444" t="s">
        <v>1849</v>
      </c>
      <c r="C764" s="444" t="s">
        <v>3764</v>
      </c>
      <c r="D764" s="445">
        <v>30451</v>
      </c>
      <c r="E764" s="446">
        <v>41897</v>
      </c>
      <c r="F764" s="443">
        <f t="shared" si="362"/>
        <v>31</v>
      </c>
      <c r="G764" s="429" t="s">
        <v>1850</v>
      </c>
      <c r="H764" s="447" t="s">
        <v>1941</v>
      </c>
      <c r="I764" s="429" t="s">
        <v>2205</v>
      </c>
      <c r="J764" s="448">
        <v>16500</v>
      </c>
      <c r="K764" s="449">
        <f t="shared" si="363"/>
        <v>1169.8499999999999</v>
      </c>
      <c r="L764" s="449">
        <f t="shared" si="370"/>
        <v>16500</v>
      </c>
      <c r="M764" s="402"/>
      <c r="N764" s="450">
        <f t="shared" si="364"/>
        <v>501.6</v>
      </c>
      <c r="O764" s="450">
        <f t="shared" si="365"/>
        <v>473.55</v>
      </c>
      <c r="P764" s="450"/>
      <c r="Q764" s="449"/>
      <c r="R764" s="451">
        <f>M764+N764+O764+P764</f>
        <v>975.15000000000009</v>
      </c>
      <c r="S764" s="449">
        <f t="shared" si="366"/>
        <v>15524.85</v>
      </c>
      <c r="T764" s="452">
        <v>100010330028774</v>
      </c>
      <c r="U764" s="478" t="s">
        <v>3129</v>
      </c>
      <c r="V764" s="720">
        <f t="shared" si="356"/>
        <v>15524.85</v>
      </c>
      <c r="W764" s="454" t="s">
        <v>3882</v>
      </c>
      <c r="X764" s="455"/>
      <c r="Y764" s="428">
        <v>0</v>
      </c>
      <c r="Z764" s="456">
        <v>0</v>
      </c>
      <c r="AA764" s="402">
        <f t="shared" si="367"/>
        <v>975.15000000000009</v>
      </c>
      <c r="AB764" s="402">
        <f t="shared" si="368"/>
        <v>15524.85</v>
      </c>
      <c r="AC764" s="449"/>
      <c r="AD764" s="428"/>
      <c r="AE764" s="428"/>
      <c r="AF764" s="402">
        <f>AD764*15%</f>
        <v>0</v>
      </c>
      <c r="AG764" s="449"/>
      <c r="AH764" s="402">
        <f>AF764+AG764</f>
        <v>0</v>
      </c>
      <c r="AI764" s="457">
        <f>AH764-M764</f>
        <v>0</v>
      </c>
      <c r="AK764" s="990">
        <f>+J764*80%</f>
        <v>13200</v>
      </c>
    </row>
    <row r="765" spans="1:41" s="513" customFormat="1" ht="15" customHeight="1" x14ac:dyDescent="0.25">
      <c r="A765" s="444">
        <v>683</v>
      </c>
      <c r="B765" s="444" t="s">
        <v>2527</v>
      </c>
      <c r="C765" s="444" t="s">
        <v>3764</v>
      </c>
      <c r="D765" s="445">
        <v>30365</v>
      </c>
      <c r="E765" s="446">
        <v>41897</v>
      </c>
      <c r="F765" s="443">
        <f t="shared" si="362"/>
        <v>31</v>
      </c>
      <c r="G765" s="429" t="s">
        <v>2528</v>
      </c>
      <c r="H765" s="447" t="s">
        <v>1941</v>
      </c>
      <c r="I765" s="429" t="s">
        <v>2205</v>
      </c>
      <c r="J765" s="448">
        <f>17325*1.1</f>
        <v>19057.5</v>
      </c>
      <c r="K765" s="449">
        <f t="shared" si="363"/>
        <v>1351.1767499999999</v>
      </c>
      <c r="L765" s="449">
        <f t="shared" si="370"/>
        <v>19057.5</v>
      </c>
      <c r="M765" s="402"/>
      <c r="N765" s="450">
        <f t="shared" si="364"/>
        <v>579.34799999999996</v>
      </c>
      <c r="O765" s="450">
        <f t="shared" si="365"/>
        <v>546.95024999999998</v>
      </c>
      <c r="P765" s="450"/>
      <c r="Q765" s="449"/>
      <c r="R765" s="451">
        <f>M765+N765+O765+P765</f>
        <v>1126.2982499999998</v>
      </c>
      <c r="S765" s="449">
        <f t="shared" si="366"/>
        <v>17931.20175</v>
      </c>
      <c r="T765" s="452">
        <v>100010330028774</v>
      </c>
      <c r="U765" s="490" t="s">
        <v>3426</v>
      </c>
      <c r="V765" s="720">
        <f t="shared" si="356"/>
        <v>17931.20175</v>
      </c>
      <c r="W765" s="454" t="s">
        <v>3881</v>
      </c>
      <c r="X765" s="455"/>
      <c r="Y765" s="428">
        <v>0</v>
      </c>
      <c r="Z765" s="456">
        <v>0</v>
      </c>
      <c r="AA765" s="402">
        <f t="shared" si="367"/>
        <v>1126.2982499999998</v>
      </c>
      <c r="AB765" s="402">
        <f t="shared" si="368"/>
        <v>17931.20175</v>
      </c>
      <c r="AC765" s="449"/>
      <c r="AD765" s="428"/>
      <c r="AE765" s="428"/>
      <c r="AF765" s="402">
        <f>AD765*15%</f>
        <v>0</v>
      </c>
      <c r="AG765" s="449"/>
      <c r="AH765" s="402">
        <f>AF765+AG765</f>
        <v>0</v>
      </c>
      <c r="AI765" s="402"/>
      <c r="AK765" s="990">
        <f>+J765*80%</f>
        <v>15246</v>
      </c>
      <c r="AL765" s="542"/>
      <c r="AM765" s="542"/>
      <c r="AN765" s="542"/>
      <c r="AO765" s="542"/>
    </row>
    <row r="766" spans="1:41" ht="15" customHeight="1" x14ac:dyDescent="0.25">
      <c r="A766" s="444">
        <v>684</v>
      </c>
      <c r="B766" s="443" t="s">
        <v>2209</v>
      </c>
      <c r="C766" s="443" t="s">
        <v>3764</v>
      </c>
      <c r="D766" s="446">
        <v>26511</v>
      </c>
      <c r="E766" s="446">
        <v>41897</v>
      </c>
      <c r="F766" s="443">
        <f t="shared" si="362"/>
        <v>42</v>
      </c>
      <c r="G766" s="428" t="s">
        <v>2210</v>
      </c>
      <c r="H766" s="447" t="s">
        <v>1941</v>
      </c>
      <c r="I766" s="429" t="s">
        <v>4746</v>
      </c>
      <c r="J766" s="449">
        <f>17000*1.1</f>
        <v>18700</v>
      </c>
      <c r="K766" s="449">
        <f t="shared" si="363"/>
        <v>1325.83</v>
      </c>
      <c r="L766" s="449">
        <f t="shared" si="370"/>
        <v>18700</v>
      </c>
      <c r="M766" s="402"/>
      <c r="N766" s="450">
        <f t="shared" si="364"/>
        <v>568.48</v>
      </c>
      <c r="O766" s="450">
        <f t="shared" si="365"/>
        <v>536.69000000000005</v>
      </c>
      <c r="P766" s="450"/>
      <c r="Q766" s="449"/>
      <c r="R766" s="451">
        <f>M766+N766+O766+P766+Q766</f>
        <v>1105.17</v>
      </c>
      <c r="S766" s="449">
        <f t="shared" si="366"/>
        <v>17594.830000000002</v>
      </c>
      <c r="T766" s="452">
        <v>100010330028774</v>
      </c>
      <c r="U766" s="453" t="s">
        <v>3466</v>
      </c>
      <c r="V766" s="720">
        <f t="shared" si="356"/>
        <v>17594.830000000002</v>
      </c>
      <c r="W766" s="463" t="s">
        <v>3880</v>
      </c>
      <c r="X766" s="455"/>
      <c r="Y766" s="428">
        <v>0</v>
      </c>
      <c r="Z766" s="456">
        <v>0</v>
      </c>
      <c r="AA766" s="402">
        <f t="shared" si="367"/>
        <v>1105.17</v>
      </c>
      <c r="AB766" s="402">
        <f t="shared" si="368"/>
        <v>17594.830000000002</v>
      </c>
      <c r="AC766" s="449"/>
      <c r="AD766" s="428"/>
      <c r="AE766" s="428"/>
      <c r="AF766" s="402">
        <f t="shared" si="371"/>
        <v>0</v>
      </c>
      <c r="AG766" s="449"/>
      <c r="AH766" s="402">
        <f t="shared" si="369"/>
        <v>0</v>
      </c>
      <c r="AI766" s="457">
        <f>AH776-M776</f>
        <v>0</v>
      </c>
      <c r="AK766" s="990">
        <f>+J766*80%</f>
        <v>14960</v>
      </c>
    </row>
    <row r="767" spans="1:41" ht="15" customHeight="1" x14ac:dyDescent="0.25">
      <c r="A767" s="444">
        <v>685</v>
      </c>
      <c r="B767" s="443" t="s">
        <v>2211</v>
      </c>
      <c r="C767" s="443" t="s">
        <v>3764</v>
      </c>
      <c r="D767" s="446">
        <v>26029</v>
      </c>
      <c r="E767" s="446">
        <v>41897</v>
      </c>
      <c r="F767" s="443">
        <f t="shared" si="362"/>
        <v>43</v>
      </c>
      <c r="G767" s="428" t="s">
        <v>4749</v>
      </c>
      <c r="H767" s="447" t="s">
        <v>1941</v>
      </c>
      <c r="I767" s="429" t="s">
        <v>4746</v>
      </c>
      <c r="J767" s="449">
        <v>18700</v>
      </c>
      <c r="K767" s="449">
        <f t="shared" si="363"/>
        <v>1325.83</v>
      </c>
      <c r="L767" s="449">
        <f t="shared" si="370"/>
        <v>18700</v>
      </c>
      <c r="M767" s="402"/>
      <c r="N767" s="450">
        <f t="shared" si="364"/>
        <v>568.48</v>
      </c>
      <c r="O767" s="450">
        <f t="shared" si="365"/>
        <v>536.69000000000005</v>
      </c>
      <c r="P767" s="450"/>
      <c r="Q767" s="449"/>
      <c r="R767" s="451">
        <f>M767+N767+O767+P767</f>
        <v>1105.17</v>
      </c>
      <c r="S767" s="449">
        <f t="shared" si="366"/>
        <v>17594.830000000002</v>
      </c>
      <c r="T767" s="452">
        <v>100010330028774</v>
      </c>
      <c r="U767" s="453" t="s">
        <v>3467</v>
      </c>
      <c r="V767" s="720">
        <f t="shared" si="356"/>
        <v>17594.830000000002</v>
      </c>
      <c r="W767" s="463" t="s">
        <v>4192</v>
      </c>
      <c r="X767" s="455"/>
      <c r="Y767" s="428">
        <v>0</v>
      </c>
      <c r="Z767" s="456">
        <v>0</v>
      </c>
      <c r="AA767" s="402">
        <f t="shared" si="367"/>
        <v>1105.17</v>
      </c>
      <c r="AB767" s="402">
        <f t="shared" si="368"/>
        <v>17594.830000000002</v>
      </c>
      <c r="AC767" s="449"/>
      <c r="AD767" s="428"/>
      <c r="AE767" s="428"/>
      <c r="AF767" s="402">
        <f t="shared" si="371"/>
        <v>0</v>
      </c>
      <c r="AG767" s="449"/>
      <c r="AH767" s="402">
        <f t="shared" si="369"/>
        <v>0</v>
      </c>
      <c r="AI767" s="457">
        <f>AH777-M777</f>
        <v>0</v>
      </c>
      <c r="AK767" s="990">
        <f>+J767*80%</f>
        <v>14960</v>
      </c>
    </row>
    <row r="768" spans="1:41" ht="12.95" customHeight="1" x14ac:dyDescent="0.25">
      <c r="A768" s="444">
        <v>686</v>
      </c>
      <c r="B768" s="444" t="s">
        <v>4684</v>
      </c>
      <c r="C768" s="444" t="s">
        <v>3763</v>
      </c>
      <c r="D768" s="785"/>
      <c r="E768" s="446"/>
      <c r="F768" s="609"/>
      <c r="G768" s="429" t="s">
        <v>4685</v>
      </c>
      <c r="H768" s="447" t="s">
        <v>1941</v>
      </c>
      <c r="I768" s="429" t="s">
        <v>2200</v>
      </c>
      <c r="J768" s="449">
        <v>45000</v>
      </c>
      <c r="K768" s="449">
        <f t="shared" si="363"/>
        <v>3190.5</v>
      </c>
      <c r="L768" s="449">
        <f>J768</f>
        <v>45000</v>
      </c>
      <c r="M768" s="449"/>
      <c r="N768" s="402">
        <v>4315.88</v>
      </c>
      <c r="O768" s="450">
        <f>J768/100*3.04</f>
        <v>1368</v>
      </c>
      <c r="P768" s="450">
        <f>J768/100*2.87</f>
        <v>1291.5</v>
      </c>
      <c r="Q768" s="449"/>
      <c r="R768" s="451"/>
      <c r="S768" s="451">
        <f>N768+O768+P768+Q768</f>
        <v>6975.38</v>
      </c>
      <c r="T768" s="449">
        <f>J768-S768</f>
        <v>38024.620000000003</v>
      </c>
      <c r="U768" s="452">
        <v>100010330028774</v>
      </c>
      <c r="V768" s="461"/>
      <c r="W768" s="484">
        <f>+T768</f>
        <v>38024.620000000003</v>
      </c>
      <c r="X768" s="518"/>
      <c r="Y768" s="455"/>
      <c r="Z768" s="428"/>
      <c r="AA768" s="456"/>
      <c r="AB768" s="402">
        <f>O768+P768+Q768</f>
        <v>2659.5</v>
      </c>
      <c r="AC768" s="402">
        <f>J768-AB768</f>
        <v>42340.5</v>
      </c>
      <c r="AD768" s="449"/>
      <c r="AE768" s="428"/>
      <c r="AF768" s="428"/>
      <c r="AG768" s="402"/>
      <c r="AH768" s="449"/>
      <c r="AI768" s="402"/>
      <c r="AJ768" s="457"/>
      <c r="AK768" s="992">
        <f>+J768*30%</f>
        <v>13500</v>
      </c>
      <c r="AL768" s="6"/>
      <c r="AM768" s="6"/>
      <c r="AN768" s="6"/>
      <c r="AO768" s="6"/>
    </row>
    <row r="769" spans="1:41" ht="12.95" customHeight="1" x14ac:dyDescent="0.25">
      <c r="A769" s="444">
        <v>687</v>
      </c>
      <c r="B769" s="444" t="s">
        <v>4694</v>
      </c>
      <c r="C769" s="444" t="s">
        <v>3763</v>
      </c>
      <c r="D769" s="785"/>
      <c r="E769" s="446"/>
      <c r="F769" s="609"/>
      <c r="G769" s="429" t="s">
        <v>4695</v>
      </c>
      <c r="H769" s="447" t="s">
        <v>1941</v>
      </c>
      <c r="I769" s="429" t="s">
        <v>2200</v>
      </c>
      <c r="J769" s="449">
        <v>49500</v>
      </c>
      <c r="K769" s="449">
        <f t="shared" si="363"/>
        <v>3509.5499999999997</v>
      </c>
      <c r="L769" s="449">
        <f>J769</f>
        <v>49500</v>
      </c>
      <c r="M769" s="449"/>
      <c r="N769" s="402">
        <v>357.04</v>
      </c>
      <c r="O769" s="450">
        <f>J769/100*3.04</f>
        <v>1504.8</v>
      </c>
      <c r="P769" s="450">
        <f>J769/100*2.87</f>
        <v>1420.65</v>
      </c>
      <c r="Q769" s="449"/>
      <c r="R769" s="451"/>
      <c r="S769" s="451">
        <f>N769+O769+P769+Q769</f>
        <v>3282.49</v>
      </c>
      <c r="T769" s="449">
        <f>J769-S769</f>
        <v>46217.51</v>
      </c>
      <c r="U769" s="452">
        <v>100010330028774</v>
      </c>
      <c r="V769" s="461"/>
      <c r="W769" s="484">
        <f>+T769</f>
        <v>46217.51</v>
      </c>
      <c r="X769" s="518"/>
      <c r="Y769" s="455"/>
      <c r="Z769" s="428"/>
      <c r="AA769" s="456"/>
      <c r="AB769" s="402">
        <f>O769+P769+Q769</f>
        <v>2925.45</v>
      </c>
      <c r="AC769" s="402">
        <f>J769-AB769</f>
        <v>46574.55</v>
      </c>
      <c r="AD769" s="449"/>
      <c r="AE769" s="428"/>
      <c r="AF769" s="428"/>
      <c r="AG769" s="402"/>
      <c r="AH769" s="449"/>
      <c r="AI769" s="402"/>
      <c r="AJ769" s="457"/>
      <c r="AK769" s="992">
        <f>+J769*30%</f>
        <v>14850</v>
      </c>
      <c r="AL769" s="6"/>
      <c r="AM769" s="6"/>
      <c r="AN769" s="6"/>
      <c r="AO769" s="6"/>
    </row>
    <row r="770" spans="1:41" ht="12.95" customHeight="1" x14ac:dyDescent="0.25">
      <c r="A770" s="444">
        <v>688</v>
      </c>
      <c r="B770" s="444" t="s">
        <v>4725</v>
      </c>
      <c r="C770" s="444" t="s">
        <v>3763</v>
      </c>
      <c r="D770" s="785"/>
      <c r="E770" s="446"/>
      <c r="F770" s="609"/>
      <c r="G770" s="429" t="s">
        <v>4726</v>
      </c>
      <c r="H770" s="447" t="s">
        <v>1941</v>
      </c>
      <c r="I770" s="429" t="s">
        <v>4746</v>
      </c>
      <c r="J770" s="449">
        <v>18700</v>
      </c>
      <c r="K770" s="449">
        <f t="shared" si="363"/>
        <v>1325.83</v>
      </c>
      <c r="L770" s="449">
        <f>J770</f>
        <v>18700</v>
      </c>
      <c r="M770" s="449"/>
      <c r="N770" s="402"/>
      <c r="O770" s="450">
        <f>J770/100*3.04</f>
        <v>568.48</v>
      </c>
      <c r="P770" s="450">
        <f>J770/100*2.87</f>
        <v>536.69000000000005</v>
      </c>
      <c r="Q770" s="449"/>
      <c r="R770" s="451"/>
      <c r="S770" s="451">
        <f>N770+O770+P770+Q770</f>
        <v>1105.17</v>
      </c>
      <c r="T770" s="449">
        <f>J770-S770</f>
        <v>17594.830000000002</v>
      </c>
      <c r="U770" s="452">
        <v>100010330028774</v>
      </c>
      <c r="V770" s="461"/>
      <c r="W770" s="484">
        <f>+T770</f>
        <v>17594.830000000002</v>
      </c>
      <c r="X770" s="518"/>
      <c r="Y770" s="455"/>
      <c r="Z770" s="428"/>
      <c r="AA770" s="456"/>
      <c r="AB770" s="402">
        <f>O770+P770+Q770</f>
        <v>1105.17</v>
      </c>
      <c r="AC770" s="402">
        <f>J770-AB770</f>
        <v>17594.830000000002</v>
      </c>
      <c r="AD770" s="449"/>
      <c r="AE770" s="428"/>
      <c r="AF770" s="428"/>
      <c r="AG770" s="402"/>
      <c r="AH770" s="449"/>
      <c r="AI770" s="402"/>
      <c r="AJ770" s="457"/>
      <c r="AK770" s="990">
        <f>+J770*80%</f>
        <v>14960</v>
      </c>
      <c r="AL770" s="6"/>
      <c r="AM770" s="6"/>
      <c r="AN770" s="6"/>
      <c r="AO770" s="6"/>
    </row>
    <row r="771" spans="1:41" ht="12.95" customHeight="1" x14ac:dyDescent="0.25">
      <c r="A771" s="444">
        <v>689</v>
      </c>
      <c r="B771" s="444" t="s">
        <v>4891</v>
      </c>
      <c r="C771" s="444"/>
      <c r="D771" s="785"/>
      <c r="E771" s="446"/>
      <c r="F771" s="609"/>
      <c r="G771" s="429" t="s">
        <v>4892</v>
      </c>
      <c r="H771" s="447" t="s">
        <v>1941</v>
      </c>
      <c r="I771" s="429" t="s">
        <v>2200</v>
      </c>
      <c r="J771" s="449">
        <v>45000</v>
      </c>
      <c r="K771" s="449">
        <f>J771/100*7.09</f>
        <v>3190.5</v>
      </c>
      <c r="L771" s="449">
        <f>J771</f>
        <v>45000</v>
      </c>
      <c r="M771" s="449"/>
      <c r="N771" s="402">
        <v>4834</v>
      </c>
      <c r="O771" s="450">
        <f>J771/100*3.04</f>
        <v>1368</v>
      </c>
      <c r="P771" s="450">
        <f>J771/100*2.87</f>
        <v>1291.5</v>
      </c>
      <c r="Q771" s="449"/>
      <c r="R771" s="451"/>
      <c r="S771" s="451">
        <f>N771+O771+P771+Q771</f>
        <v>7493.5</v>
      </c>
      <c r="T771" s="449">
        <f>J771-S771</f>
        <v>37506.5</v>
      </c>
      <c r="U771" s="452">
        <v>100010330028774</v>
      </c>
      <c r="V771" s="461"/>
      <c r="W771" s="484">
        <f>+T771</f>
        <v>37506.5</v>
      </c>
      <c r="X771" s="518"/>
      <c r="Y771" s="455"/>
      <c r="Z771" s="428"/>
      <c r="AA771" s="456"/>
      <c r="AB771" s="402">
        <f>O771+P771+Q771</f>
        <v>2659.5</v>
      </c>
      <c r="AC771" s="402">
        <f>J771-AB771</f>
        <v>42340.5</v>
      </c>
      <c r="AD771" s="449"/>
      <c r="AE771" s="428"/>
      <c r="AF771" s="428"/>
      <c r="AG771" s="402"/>
      <c r="AH771" s="449"/>
      <c r="AI771" s="402"/>
      <c r="AJ771" s="457"/>
      <c r="AK771" s="992">
        <f>+J771*30%</f>
        <v>13500</v>
      </c>
      <c r="AL771" s="6"/>
      <c r="AM771" s="6"/>
      <c r="AN771" s="6"/>
      <c r="AO771" s="6"/>
    </row>
    <row r="772" spans="1:41" ht="15" customHeight="1" x14ac:dyDescent="0.25">
      <c r="A772" s="1712" t="s">
        <v>3656</v>
      </c>
      <c r="B772" s="1713"/>
      <c r="C772" s="1713"/>
      <c r="D772" s="1713"/>
      <c r="E772" s="1713"/>
      <c r="F772" s="1713"/>
      <c r="G772" s="1713"/>
      <c r="H772" s="1713"/>
      <c r="I772" s="1714"/>
      <c r="J772" s="407">
        <f>SUM(J761:J771)</f>
        <v>349957.5</v>
      </c>
      <c r="K772" s="449"/>
      <c r="L772" s="449">
        <v>0</v>
      </c>
      <c r="M772" s="405">
        <f t="shared" ref="M772:S772" si="372">SUM(M761:M767)</f>
        <v>4921.3100000000004</v>
      </c>
      <c r="N772" s="407">
        <f t="shared" si="372"/>
        <v>5829.4279999999999</v>
      </c>
      <c r="O772" s="407">
        <f t="shared" si="372"/>
        <v>5503.4402500000015</v>
      </c>
      <c r="P772" s="565">
        <f t="shared" si="372"/>
        <v>0</v>
      </c>
      <c r="Q772" s="407">
        <f t="shared" si="372"/>
        <v>0</v>
      </c>
      <c r="R772" s="566">
        <f t="shared" si="372"/>
        <v>16254.178250000001</v>
      </c>
      <c r="S772" s="407">
        <f t="shared" si="372"/>
        <v>175503.32175</v>
      </c>
      <c r="T772" s="452"/>
      <c r="U772" s="453"/>
      <c r="V772" s="720"/>
      <c r="W772" s="463"/>
      <c r="X772" s="455"/>
      <c r="Y772" s="428"/>
      <c r="Z772" s="456"/>
      <c r="AA772" s="402"/>
      <c r="AB772" s="402"/>
      <c r="AC772" s="449"/>
      <c r="AD772" s="428"/>
      <c r="AE772" s="428"/>
      <c r="AF772" s="402"/>
      <c r="AG772" s="449"/>
      <c r="AH772" s="402"/>
      <c r="AI772" s="457">
        <f>AH778-M778</f>
        <v>0</v>
      </c>
      <c r="AK772" s="1003">
        <f>SUM(AK761:AK771)</f>
        <v>166656</v>
      </c>
    </row>
    <row r="773" spans="1:41" ht="15" customHeight="1" x14ac:dyDescent="0.25">
      <c r="A773" s="1715" t="s">
        <v>3684</v>
      </c>
      <c r="B773" s="1716"/>
      <c r="C773" s="1716"/>
      <c r="D773" s="1716"/>
      <c r="E773" s="1716"/>
      <c r="F773" s="1716"/>
      <c r="G773" s="1716"/>
      <c r="H773" s="1716"/>
      <c r="I773" s="1717"/>
      <c r="J773" s="407"/>
      <c r="K773" s="449"/>
      <c r="L773" s="449"/>
      <c r="M773" s="405"/>
      <c r="N773" s="565"/>
      <c r="O773" s="565"/>
      <c r="P773" s="565"/>
      <c r="Q773" s="407"/>
      <c r="R773" s="566"/>
      <c r="S773" s="407"/>
      <c r="T773" s="452"/>
      <c r="U773" s="453"/>
      <c r="V773" s="720"/>
      <c r="W773" s="463"/>
      <c r="X773" s="455"/>
      <c r="Y773" s="428"/>
      <c r="Z773" s="456"/>
      <c r="AA773" s="402"/>
      <c r="AB773" s="402"/>
      <c r="AC773" s="449"/>
      <c r="AD773" s="428"/>
      <c r="AE773" s="428"/>
      <c r="AF773" s="402"/>
      <c r="AG773" s="449"/>
      <c r="AH773" s="402"/>
      <c r="AI773" s="457"/>
    </row>
    <row r="774" spans="1:41" ht="15" customHeight="1" x14ac:dyDescent="0.25">
      <c r="A774" s="443">
        <v>690</v>
      </c>
      <c r="B774" s="444" t="s">
        <v>2609</v>
      </c>
      <c r="C774" s="444" t="s">
        <v>3763</v>
      </c>
      <c r="D774" s="445">
        <v>28279</v>
      </c>
      <c r="E774" s="446">
        <v>41897</v>
      </c>
      <c r="F774" s="443">
        <f>DATEDIF(D774,E774,"Y")</f>
        <v>37</v>
      </c>
      <c r="G774" s="429" t="s">
        <v>2610</v>
      </c>
      <c r="H774" s="447" t="s">
        <v>1941</v>
      </c>
      <c r="I774" s="429" t="s">
        <v>333</v>
      </c>
      <c r="J774" s="448">
        <v>58300</v>
      </c>
      <c r="K774" s="449">
        <f>J774/100*7.09</f>
        <v>4133.47</v>
      </c>
      <c r="L774" s="449">
        <f t="shared" ref="L774:L833" si="373">J774</f>
        <v>58300</v>
      </c>
      <c r="M774" s="402">
        <v>3303.05</v>
      </c>
      <c r="N774" s="450">
        <f>J774/100*3.04</f>
        <v>1772.32</v>
      </c>
      <c r="O774" s="450">
        <f>J774/100*2.87</f>
        <v>1673.21</v>
      </c>
      <c r="P774" s="450">
        <v>844.89</v>
      </c>
      <c r="Q774" s="407"/>
      <c r="R774" s="451">
        <f>M774+N774+O774+P774</f>
        <v>7593.47</v>
      </c>
      <c r="S774" s="449">
        <f>J774-R774</f>
        <v>50706.53</v>
      </c>
      <c r="T774" s="452">
        <v>100010330028774</v>
      </c>
      <c r="U774" s="490" t="s">
        <v>3469</v>
      </c>
      <c r="V774" s="720">
        <f>+S774</f>
        <v>50706.53</v>
      </c>
      <c r="W774" s="454" t="s">
        <v>4181</v>
      </c>
      <c r="X774" s="455"/>
      <c r="Y774" s="428">
        <v>0</v>
      </c>
      <c r="Z774" s="456">
        <v>0</v>
      </c>
      <c r="AA774" s="402">
        <f>N774+O774+P774</f>
        <v>4290.42</v>
      </c>
      <c r="AB774" s="402">
        <f>J774-AA774</f>
        <v>54009.58</v>
      </c>
      <c r="AC774" s="449"/>
      <c r="AD774" s="428"/>
      <c r="AE774" s="428"/>
      <c r="AF774" s="402">
        <f>AD774*15%</f>
        <v>0</v>
      </c>
      <c r="AG774" s="449"/>
      <c r="AH774" s="402">
        <f>AF774+AG774</f>
        <v>0</v>
      </c>
      <c r="AI774" s="457">
        <f>AH778-M778</f>
        <v>0</v>
      </c>
      <c r="AK774" s="992">
        <f>+J774*30%</f>
        <v>17490</v>
      </c>
    </row>
    <row r="775" spans="1:41" ht="15" customHeight="1" x14ac:dyDescent="0.25">
      <c r="A775" s="444">
        <v>691</v>
      </c>
      <c r="B775" s="444" t="s">
        <v>2611</v>
      </c>
      <c r="C775" s="444" t="s">
        <v>3764</v>
      </c>
      <c r="D775" s="445">
        <v>29020</v>
      </c>
      <c r="E775" s="446">
        <v>41897</v>
      </c>
      <c r="F775" s="443">
        <f t="shared" ref="F775:F798" si="374">DATEDIF(D775,E775,"Y")</f>
        <v>35</v>
      </c>
      <c r="G775" s="429" t="s">
        <v>2612</v>
      </c>
      <c r="H775" s="447" t="s">
        <v>1941</v>
      </c>
      <c r="I775" s="429" t="s">
        <v>3652</v>
      </c>
      <c r="J775" s="479">
        <v>33000</v>
      </c>
      <c r="K775" s="449">
        <f>J775/100*7.09</f>
        <v>2339.6999999999998</v>
      </c>
      <c r="L775" s="449">
        <f t="shared" si="373"/>
        <v>33000</v>
      </c>
      <c r="M775" s="402"/>
      <c r="N775" s="450">
        <f t="shared" ref="N775:N798" si="375">J775/100*3.04</f>
        <v>1003.2</v>
      </c>
      <c r="O775" s="450">
        <f t="shared" ref="O775:O798" si="376">J775/100*2.87</f>
        <v>947.1</v>
      </c>
      <c r="P775" s="450"/>
      <c r="Q775" s="449"/>
      <c r="R775" s="451">
        <f>M775+N775+O775+P775+Q775</f>
        <v>1950.3000000000002</v>
      </c>
      <c r="S775" s="449">
        <f t="shared" ref="S775:S798" si="377">J775-R775</f>
        <v>31049.7</v>
      </c>
      <c r="T775" s="452">
        <v>100010330028774</v>
      </c>
      <c r="U775" s="523" t="s">
        <v>3468</v>
      </c>
      <c r="V775" s="720">
        <f t="shared" si="356"/>
        <v>31049.7</v>
      </c>
      <c r="W775" s="454" t="s">
        <v>3879</v>
      </c>
      <c r="X775" s="455"/>
      <c r="Y775" s="428">
        <v>0</v>
      </c>
      <c r="Z775" s="456">
        <v>0</v>
      </c>
      <c r="AA775" s="402">
        <f t="shared" ref="AA775:AA795" si="378">N775+O775+P775</f>
        <v>1950.3000000000002</v>
      </c>
      <c r="AB775" s="402">
        <f t="shared" ref="AB775:AB795" si="379">J775-AA775</f>
        <v>31049.7</v>
      </c>
      <c r="AC775" s="449"/>
      <c r="AD775" s="428"/>
      <c r="AE775" s="428"/>
      <c r="AF775" s="402">
        <f t="shared" ref="AF775:AF796" si="380">AD775*15%</f>
        <v>0</v>
      </c>
      <c r="AG775" s="449"/>
      <c r="AH775" s="402">
        <f t="shared" ref="AH775:AH796" si="381">AF775+AG775</f>
        <v>0</v>
      </c>
      <c r="AI775" s="457" t="e">
        <f>#REF!-#REF!</f>
        <v>#REF!</v>
      </c>
      <c r="AK775" s="990">
        <f>+J775*60%</f>
        <v>19800</v>
      </c>
    </row>
    <row r="776" spans="1:41" ht="15" customHeight="1" x14ac:dyDescent="0.25">
      <c r="A776" s="443">
        <v>692</v>
      </c>
      <c r="B776" s="444" t="s">
        <v>2614</v>
      </c>
      <c r="C776" s="444" t="s">
        <v>3763</v>
      </c>
      <c r="D776" s="445">
        <v>28279</v>
      </c>
      <c r="E776" s="446">
        <v>41897</v>
      </c>
      <c r="F776" s="443">
        <f t="shared" si="374"/>
        <v>37</v>
      </c>
      <c r="G776" s="429" t="s">
        <v>2615</v>
      </c>
      <c r="H776" s="447" t="s">
        <v>1941</v>
      </c>
      <c r="I776" s="429" t="s">
        <v>2616</v>
      </c>
      <c r="J776" s="448">
        <v>31762.5</v>
      </c>
      <c r="K776" s="449">
        <f>J776/100*7.09</f>
        <v>2251.9612499999998</v>
      </c>
      <c r="L776" s="449">
        <f t="shared" si="373"/>
        <v>31762.5</v>
      </c>
      <c r="M776" s="402"/>
      <c r="N776" s="450">
        <f t="shared" si="375"/>
        <v>965.58</v>
      </c>
      <c r="O776" s="450">
        <f t="shared" si="376"/>
        <v>911.58375000000001</v>
      </c>
      <c r="P776" s="450"/>
      <c r="Q776" s="407"/>
      <c r="R776" s="451">
        <f t="shared" ref="R776:R792" si="382">M776+N776+O776+P776</f>
        <v>1877.1637500000002</v>
      </c>
      <c r="S776" s="449">
        <f t="shared" si="377"/>
        <v>29885.33625</v>
      </c>
      <c r="T776" s="452">
        <v>100010330028774</v>
      </c>
      <c r="U776" s="490" t="s">
        <v>3469</v>
      </c>
      <c r="V776" s="720">
        <f t="shared" si="356"/>
        <v>29885.33625</v>
      </c>
      <c r="W776" s="454" t="s">
        <v>4181</v>
      </c>
      <c r="X776" s="455"/>
      <c r="Y776" s="428">
        <v>0</v>
      </c>
      <c r="Z776" s="456">
        <v>0</v>
      </c>
      <c r="AA776" s="402">
        <f t="shared" si="378"/>
        <v>1877.1637500000002</v>
      </c>
      <c r="AB776" s="402">
        <f t="shared" si="379"/>
        <v>29885.33625</v>
      </c>
      <c r="AC776" s="449"/>
      <c r="AD776" s="428"/>
      <c r="AE776" s="428"/>
      <c r="AF776" s="402">
        <f t="shared" si="380"/>
        <v>0</v>
      </c>
      <c r="AG776" s="449"/>
      <c r="AH776" s="402">
        <f t="shared" si="381"/>
        <v>0</v>
      </c>
      <c r="AI776" s="457">
        <f>AH782-M782</f>
        <v>0</v>
      </c>
      <c r="AK776" s="990">
        <f>+J776*60%</f>
        <v>19057.5</v>
      </c>
    </row>
    <row r="777" spans="1:41" ht="15" customHeight="1" x14ac:dyDescent="0.25">
      <c r="A777" s="444">
        <v>693</v>
      </c>
      <c r="B777" s="444" t="s">
        <v>2617</v>
      </c>
      <c r="C777" s="444" t="s">
        <v>3763</v>
      </c>
      <c r="D777" s="445">
        <v>28779</v>
      </c>
      <c r="E777" s="446">
        <v>41897</v>
      </c>
      <c r="F777" s="443">
        <f t="shared" si="374"/>
        <v>35</v>
      </c>
      <c r="G777" s="429" t="s">
        <v>2618</v>
      </c>
      <c r="H777" s="447" t="s">
        <v>1941</v>
      </c>
      <c r="I777" s="429" t="s">
        <v>2619</v>
      </c>
      <c r="J777" s="448">
        <v>31762.5</v>
      </c>
      <c r="K777" s="449">
        <f>J777/100*7.09</f>
        <v>2251.9612499999998</v>
      </c>
      <c r="L777" s="449">
        <f t="shared" si="373"/>
        <v>31762.5</v>
      </c>
      <c r="M777" s="402"/>
      <c r="N777" s="450">
        <f t="shared" si="375"/>
        <v>965.58</v>
      </c>
      <c r="O777" s="450">
        <f t="shared" si="376"/>
        <v>911.58375000000001</v>
      </c>
      <c r="P777" s="450"/>
      <c r="Q777" s="449"/>
      <c r="R777" s="451">
        <f t="shared" si="382"/>
        <v>1877.1637500000002</v>
      </c>
      <c r="S777" s="449">
        <f t="shared" si="377"/>
        <v>29885.33625</v>
      </c>
      <c r="T777" s="452">
        <v>100010330028774</v>
      </c>
      <c r="U777" s="534" t="s">
        <v>3470</v>
      </c>
      <c r="V777" s="720">
        <f t="shared" si="356"/>
        <v>29885.33625</v>
      </c>
      <c r="W777" s="454" t="s">
        <v>3878</v>
      </c>
      <c r="X777" s="455"/>
      <c r="Y777" s="428">
        <v>0</v>
      </c>
      <c r="Z777" s="456">
        <v>0</v>
      </c>
      <c r="AA777" s="402">
        <f t="shared" si="378"/>
        <v>1877.1637500000002</v>
      </c>
      <c r="AB777" s="402">
        <f t="shared" si="379"/>
        <v>29885.33625</v>
      </c>
      <c r="AC777" s="449"/>
      <c r="AD777" s="428"/>
      <c r="AE777" s="428"/>
      <c r="AF777" s="402">
        <f t="shared" si="380"/>
        <v>0</v>
      </c>
      <c r="AG777" s="449"/>
      <c r="AH777" s="402">
        <f t="shared" si="381"/>
        <v>0</v>
      </c>
      <c r="AI777" s="457">
        <f>AH783-M783</f>
        <v>0</v>
      </c>
      <c r="AK777" s="990">
        <f>+J777*60%</f>
        <v>19057.5</v>
      </c>
    </row>
    <row r="778" spans="1:41" ht="15" customHeight="1" x14ac:dyDescent="0.25">
      <c r="A778" s="443">
        <v>694</v>
      </c>
      <c r="B778" s="553" t="s">
        <v>2620</v>
      </c>
      <c r="C778" s="553" t="s">
        <v>3763</v>
      </c>
      <c r="D778" s="554">
        <v>28078</v>
      </c>
      <c r="E778" s="446">
        <v>41897</v>
      </c>
      <c r="F778" s="443">
        <f t="shared" si="374"/>
        <v>37</v>
      </c>
      <c r="G778" s="555" t="s">
        <v>2621</v>
      </c>
      <c r="H778" s="447" t="s">
        <v>1941</v>
      </c>
      <c r="I778" s="555" t="s">
        <v>2619</v>
      </c>
      <c r="J778" s="448">
        <v>31762.5</v>
      </c>
      <c r="K778" s="449">
        <f t="shared" ref="K778:K843" si="383">J778/100*7.09</f>
        <v>2251.9612499999998</v>
      </c>
      <c r="L778" s="449">
        <f t="shared" si="373"/>
        <v>31762.5</v>
      </c>
      <c r="M778" s="402"/>
      <c r="N778" s="450">
        <f t="shared" si="375"/>
        <v>965.58</v>
      </c>
      <c r="O778" s="450">
        <f t="shared" si="376"/>
        <v>911.58375000000001</v>
      </c>
      <c r="P778" s="450"/>
      <c r="Q778" s="449"/>
      <c r="R778" s="451">
        <f t="shared" si="382"/>
        <v>1877.1637500000002</v>
      </c>
      <c r="S778" s="449">
        <f t="shared" si="377"/>
        <v>29885.33625</v>
      </c>
      <c r="T778" s="452">
        <v>100010330028774</v>
      </c>
      <c r="U778" s="487" t="s">
        <v>3471</v>
      </c>
      <c r="V778" s="720">
        <f t="shared" si="356"/>
        <v>29885.33625</v>
      </c>
      <c r="W778" s="557" t="s">
        <v>3877</v>
      </c>
      <c r="X778" s="455"/>
      <c r="Y778" s="428">
        <v>0</v>
      </c>
      <c r="Z778" s="456">
        <v>0</v>
      </c>
      <c r="AA778" s="402">
        <f t="shared" si="378"/>
        <v>1877.1637500000002</v>
      </c>
      <c r="AB778" s="402">
        <f t="shared" si="379"/>
        <v>29885.33625</v>
      </c>
      <c r="AC778" s="449"/>
      <c r="AD778" s="428"/>
      <c r="AE778" s="428"/>
      <c r="AF778" s="402">
        <f t="shared" si="380"/>
        <v>0</v>
      </c>
      <c r="AG778" s="449"/>
      <c r="AH778" s="402">
        <f t="shared" si="381"/>
        <v>0</v>
      </c>
      <c r="AI778" s="457" t="e">
        <f>#REF!-#REF!</f>
        <v>#REF!</v>
      </c>
      <c r="AK778" s="990">
        <f>+J778*60%</f>
        <v>19057.5</v>
      </c>
    </row>
    <row r="779" spans="1:41" ht="15" customHeight="1" x14ac:dyDescent="0.25">
      <c r="A779" s="444">
        <v>695</v>
      </c>
      <c r="B779" s="444" t="s">
        <v>2622</v>
      </c>
      <c r="C779" s="444" t="s">
        <v>3763</v>
      </c>
      <c r="D779" s="445">
        <v>28115</v>
      </c>
      <c r="E779" s="446">
        <v>41897</v>
      </c>
      <c r="F779" s="443">
        <f t="shared" si="374"/>
        <v>37</v>
      </c>
      <c r="G779" s="429" t="s">
        <v>2623</v>
      </c>
      <c r="H779" s="447" t="s">
        <v>1941</v>
      </c>
      <c r="I779" s="429" t="s">
        <v>2624</v>
      </c>
      <c r="J779" s="448">
        <f>17325*1.1</f>
        <v>19057.5</v>
      </c>
      <c r="K779" s="449">
        <f t="shared" si="383"/>
        <v>1351.1767499999999</v>
      </c>
      <c r="L779" s="449">
        <f t="shared" si="373"/>
        <v>19057.5</v>
      </c>
      <c r="M779" s="402"/>
      <c r="N779" s="450">
        <f t="shared" si="375"/>
        <v>579.34799999999996</v>
      </c>
      <c r="O779" s="450">
        <f t="shared" si="376"/>
        <v>546.95024999999998</v>
      </c>
      <c r="P779" s="450"/>
      <c r="Q779" s="449"/>
      <c r="R779" s="451">
        <f t="shared" si="382"/>
        <v>1126.2982499999998</v>
      </c>
      <c r="S779" s="449">
        <f t="shared" si="377"/>
        <v>17931.20175</v>
      </c>
      <c r="T779" s="452">
        <v>100010330028774</v>
      </c>
      <c r="U779" s="490" t="s">
        <v>3472</v>
      </c>
      <c r="V779" s="720">
        <f t="shared" si="356"/>
        <v>17931.20175</v>
      </c>
      <c r="W779" s="454" t="s">
        <v>3876</v>
      </c>
      <c r="X779" s="455"/>
      <c r="Y779" s="428">
        <v>0</v>
      </c>
      <c r="Z779" s="456">
        <v>0</v>
      </c>
      <c r="AA779" s="402">
        <f t="shared" si="378"/>
        <v>1126.2982499999998</v>
      </c>
      <c r="AB779" s="402">
        <f t="shared" si="379"/>
        <v>17931.20175</v>
      </c>
      <c r="AC779" s="449"/>
      <c r="AD779" s="428"/>
      <c r="AE779" s="428"/>
      <c r="AF779" s="402">
        <f t="shared" si="380"/>
        <v>0</v>
      </c>
      <c r="AG779" s="449"/>
      <c r="AH779" s="402">
        <f t="shared" si="381"/>
        <v>0</v>
      </c>
      <c r="AI779" s="457">
        <f>AH784-M784</f>
        <v>0</v>
      </c>
      <c r="AK779" s="990">
        <f t="shared" ref="AK779:AK803" si="384">+J779*80%</f>
        <v>15246</v>
      </c>
    </row>
    <row r="780" spans="1:41" ht="15" customHeight="1" x14ac:dyDescent="0.25">
      <c r="A780" s="443">
        <v>696</v>
      </c>
      <c r="B780" s="444" t="s">
        <v>2625</v>
      </c>
      <c r="C780" s="444" t="s">
        <v>3763</v>
      </c>
      <c r="D780" s="445">
        <v>33394</v>
      </c>
      <c r="E780" s="446">
        <v>41897</v>
      </c>
      <c r="F780" s="443">
        <f t="shared" si="374"/>
        <v>23</v>
      </c>
      <c r="G780" s="429" t="s">
        <v>2626</v>
      </c>
      <c r="H780" s="447" t="s">
        <v>1941</v>
      </c>
      <c r="I780" s="429" t="s">
        <v>2624</v>
      </c>
      <c r="J780" s="448">
        <f t="shared" ref="J780:J792" si="385">17325*1.1</f>
        <v>19057.5</v>
      </c>
      <c r="K780" s="449">
        <f t="shared" si="383"/>
        <v>1351.1767499999999</v>
      </c>
      <c r="L780" s="449">
        <f t="shared" si="373"/>
        <v>19057.5</v>
      </c>
      <c r="M780" s="402"/>
      <c r="N780" s="450">
        <f t="shared" si="375"/>
        <v>579.34799999999996</v>
      </c>
      <c r="O780" s="450">
        <f t="shared" si="376"/>
        <v>546.95024999999998</v>
      </c>
      <c r="P780" s="450">
        <v>844.89</v>
      </c>
      <c r="Q780" s="449"/>
      <c r="R780" s="451">
        <f t="shared" si="382"/>
        <v>1971.1882499999997</v>
      </c>
      <c r="S780" s="449">
        <f t="shared" si="377"/>
        <v>17086.311750000001</v>
      </c>
      <c r="T780" s="452">
        <v>100010330028774</v>
      </c>
      <c r="U780" s="490" t="s">
        <v>3473</v>
      </c>
      <c r="V780" s="720">
        <f t="shared" si="356"/>
        <v>17086.311750000001</v>
      </c>
      <c r="W780" s="454">
        <v>22500589514</v>
      </c>
      <c r="X780" s="455"/>
      <c r="Y780" s="428">
        <v>0</v>
      </c>
      <c r="Z780" s="456">
        <v>0</v>
      </c>
      <c r="AA780" s="402">
        <f t="shared" si="378"/>
        <v>1971.1882499999997</v>
      </c>
      <c r="AB780" s="402">
        <f t="shared" si="379"/>
        <v>17086.311750000001</v>
      </c>
      <c r="AC780" s="449"/>
      <c r="AD780" s="428"/>
      <c r="AE780" s="428"/>
      <c r="AF780" s="402">
        <f t="shared" si="380"/>
        <v>0</v>
      </c>
      <c r="AG780" s="449"/>
      <c r="AH780" s="402">
        <f t="shared" si="381"/>
        <v>0</v>
      </c>
      <c r="AI780" s="457">
        <f>AH786-M786</f>
        <v>0</v>
      </c>
      <c r="AK780" s="990">
        <f t="shared" si="384"/>
        <v>15246</v>
      </c>
    </row>
    <row r="781" spans="1:41" ht="15" customHeight="1" x14ac:dyDescent="0.25">
      <c r="A781" s="444">
        <v>697</v>
      </c>
      <c r="B781" s="444" t="s">
        <v>2627</v>
      </c>
      <c r="C781" s="444" t="s">
        <v>3764</v>
      </c>
      <c r="D781" s="445">
        <v>31635</v>
      </c>
      <c r="E781" s="446">
        <v>41897</v>
      </c>
      <c r="F781" s="443">
        <f t="shared" si="374"/>
        <v>28</v>
      </c>
      <c r="G781" s="429" t="s">
        <v>2628</v>
      </c>
      <c r="H781" s="447" t="s">
        <v>1941</v>
      </c>
      <c r="I781" s="429" t="s">
        <v>2624</v>
      </c>
      <c r="J781" s="448">
        <f t="shared" si="385"/>
        <v>19057.5</v>
      </c>
      <c r="K781" s="449">
        <f t="shared" si="383"/>
        <v>1351.1767499999999</v>
      </c>
      <c r="L781" s="449">
        <f t="shared" si="373"/>
        <v>19057.5</v>
      </c>
      <c r="M781" s="402"/>
      <c r="N781" s="450">
        <f t="shared" si="375"/>
        <v>579.34799999999996</v>
      </c>
      <c r="O781" s="450">
        <f t="shared" si="376"/>
        <v>546.95024999999998</v>
      </c>
      <c r="P781" s="450"/>
      <c r="Q781" s="449"/>
      <c r="R781" s="451">
        <f t="shared" si="382"/>
        <v>1126.2982499999998</v>
      </c>
      <c r="S781" s="449">
        <f t="shared" si="377"/>
        <v>17931.20175</v>
      </c>
      <c r="T781" s="452">
        <v>100010330028774</v>
      </c>
      <c r="U781" s="487" t="s">
        <v>3474</v>
      </c>
      <c r="V781" s="720">
        <f t="shared" si="356"/>
        <v>17931.20175</v>
      </c>
      <c r="W781" s="454" t="s">
        <v>4200</v>
      </c>
      <c r="X781" s="455"/>
      <c r="Y781" s="428">
        <v>0</v>
      </c>
      <c r="Z781" s="456">
        <v>0</v>
      </c>
      <c r="AA781" s="402">
        <f t="shared" si="378"/>
        <v>1126.2982499999998</v>
      </c>
      <c r="AB781" s="402">
        <f t="shared" si="379"/>
        <v>17931.20175</v>
      </c>
      <c r="AC781" s="449"/>
      <c r="AD781" s="428"/>
      <c r="AE781" s="428"/>
      <c r="AF781" s="402">
        <f t="shared" si="380"/>
        <v>0</v>
      </c>
      <c r="AG781" s="449"/>
      <c r="AH781" s="402">
        <f t="shared" si="381"/>
        <v>0</v>
      </c>
      <c r="AI781" s="457">
        <f>AH787-M787</f>
        <v>0</v>
      </c>
      <c r="AK781" s="990">
        <f t="shared" si="384"/>
        <v>15246</v>
      </c>
    </row>
    <row r="782" spans="1:41" ht="15" customHeight="1" x14ac:dyDescent="0.25">
      <c r="A782" s="443">
        <v>698</v>
      </c>
      <c r="B782" s="444" t="s">
        <v>2629</v>
      </c>
      <c r="C782" s="444" t="s">
        <v>3763</v>
      </c>
      <c r="D782" s="445">
        <v>27460</v>
      </c>
      <c r="E782" s="446">
        <v>41897</v>
      </c>
      <c r="F782" s="443">
        <f t="shared" si="374"/>
        <v>39</v>
      </c>
      <c r="G782" s="429" t="s">
        <v>2630</v>
      </c>
      <c r="H782" s="447" t="s">
        <v>1941</v>
      </c>
      <c r="I782" s="429" t="s">
        <v>2624</v>
      </c>
      <c r="J782" s="448">
        <f t="shared" si="385"/>
        <v>19057.5</v>
      </c>
      <c r="K782" s="449">
        <f t="shared" si="383"/>
        <v>1351.1767499999999</v>
      </c>
      <c r="L782" s="449">
        <f t="shared" si="373"/>
        <v>19057.5</v>
      </c>
      <c r="M782" s="402"/>
      <c r="N782" s="450">
        <f t="shared" si="375"/>
        <v>579.34799999999996</v>
      </c>
      <c r="O782" s="450">
        <f t="shared" si="376"/>
        <v>546.95024999999998</v>
      </c>
      <c r="P782" s="450"/>
      <c r="Q782" s="449"/>
      <c r="R782" s="451">
        <f t="shared" si="382"/>
        <v>1126.2982499999998</v>
      </c>
      <c r="S782" s="449">
        <f t="shared" si="377"/>
        <v>17931.20175</v>
      </c>
      <c r="T782" s="452">
        <v>100010330028774</v>
      </c>
      <c r="U782" s="490" t="s">
        <v>3475</v>
      </c>
      <c r="V782" s="720">
        <f t="shared" si="356"/>
        <v>17931.20175</v>
      </c>
      <c r="W782" s="454" t="s">
        <v>3875</v>
      </c>
      <c r="X782" s="455"/>
      <c r="Y782" s="428">
        <v>0</v>
      </c>
      <c r="Z782" s="456">
        <v>0</v>
      </c>
      <c r="AA782" s="402">
        <f t="shared" si="378"/>
        <v>1126.2982499999998</v>
      </c>
      <c r="AB782" s="402">
        <f t="shared" si="379"/>
        <v>17931.20175</v>
      </c>
      <c r="AC782" s="449"/>
      <c r="AD782" s="428"/>
      <c r="AE782" s="428"/>
      <c r="AF782" s="402">
        <f t="shared" si="380"/>
        <v>0</v>
      </c>
      <c r="AG782" s="449"/>
      <c r="AH782" s="402">
        <f t="shared" si="381"/>
        <v>0</v>
      </c>
      <c r="AI782" s="457" t="e">
        <f>#REF!-#REF!</f>
        <v>#REF!</v>
      </c>
      <c r="AK782" s="990">
        <f t="shared" si="384"/>
        <v>15246</v>
      </c>
    </row>
    <row r="783" spans="1:41" ht="15" customHeight="1" x14ac:dyDescent="0.25">
      <c r="A783" s="444">
        <v>699</v>
      </c>
      <c r="B783" s="444" t="s">
        <v>2633</v>
      </c>
      <c r="C783" s="444" t="s">
        <v>3764</v>
      </c>
      <c r="D783" s="445">
        <v>30723</v>
      </c>
      <c r="E783" s="446">
        <v>41897</v>
      </c>
      <c r="F783" s="443">
        <f t="shared" si="374"/>
        <v>30</v>
      </c>
      <c r="G783" s="429" t="s">
        <v>2634</v>
      </c>
      <c r="H783" s="447" t="s">
        <v>1941</v>
      </c>
      <c r="I783" s="429" t="s">
        <v>2624</v>
      </c>
      <c r="J783" s="448">
        <f t="shared" si="385"/>
        <v>19057.5</v>
      </c>
      <c r="K783" s="449">
        <f t="shared" si="383"/>
        <v>1351.1767499999999</v>
      </c>
      <c r="L783" s="449">
        <f t="shared" si="373"/>
        <v>19057.5</v>
      </c>
      <c r="M783" s="402"/>
      <c r="N783" s="450">
        <f t="shared" si="375"/>
        <v>579.34799999999996</v>
      </c>
      <c r="O783" s="450">
        <f t="shared" si="376"/>
        <v>546.95024999999998</v>
      </c>
      <c r="P783" s="450"/>
      <c r="Q783" s="449"/>
      <c r="R783" s="451">
        <f t="shared" si="382"/>
        <v>1126.2982499999998</v>
      </c>
      <c r="S783" s="449">
        <f t="shared" si="377"/>
        <v>17931.20175</v>
      </c>
      <c r="T783" s="452">
        <v>100010330028774</v>
      </c>
      <c r="U783" s="490" t="s">
        <v>3476</v>
      </c>
      <c r="V783" s="720">
        <f t="shared" si="356"/>
        <v>17931.20175</v>
      </c>
      <c r="W783" s="454" t="s">
        <v>3874</v>
      </c>
      <c r="X783" s="455"/>
      <c r="Y783" s="428">
        <v>0</v>
      </c>
      <c r="Z783" s="456">
        <v>0</v>
      </c>
      <c r="AA783" s="402">
        <f t="shared" si="378"/>
        <v>1126.2982499999998</v>
      </c>
      <c r="AB783" s="402">
        <f t="shared" si="379"/>
        <v>17931.20175</v>
      </c>
      <c r="AC783" s="449"/>
      <c r="AD783" s="428"/>
      <c r="AE783" s="428"/>
      <c r="AF783" s="402">
        <f t="shared" si="380"/>
        <v>0</v>
      </c>
      <c r="AG783" s="449"/>
      <c r="AH783" s="402">
        <f t="shared" si="381"/>
        <v>0</v>
      </c>
      <c r="AI783" s="457" t="e">
        <f>#REF!-#REF!</f>
        <v>#REF!</v>
      </c>
      <c r="AK783" s="990">
        <f t="shared" si="384"/>
        <v>15246</v>
      </c>
    </row>
    <row r="784" spans="1:41" ht="15" customHeight="1" x14ac:dyDescent="0.25">
      <c r="A784" s="443">
        <v>700</v>
      </c>
      <c r="B784" s="444" t="s">
        <v>2635</v>
      </c>
      <c r="C784" s="444" t="s">
        <v>3763</v>
      </c>
      <c r="D784" s="445">
        <v>22284</v>
      </c>
      <c r="E784" s="446">
        <v>41897</v>
      </c>
      <c r="F784" s="443">
        <f t="shared" si="374"/>
        <v>53</v>
      </c>
      <c r="G784" s="429" t="s">
        <v>2636</v>
      </c>
      <c r="H784" s="447" t="s">
        <v>1941</v>
      </c>
      <c r="I784" s="429" t="s">
        <v>2624</v>
      </c>
      <c r="J784" s="448">
        <v>19057.5</v>
      </c>
      <c r="K784" s="449">
        <f t="shared" si="383"/>
        <v>1351.1767499999999</v>
      </c>
      <c r="L784" s="449">
        <f t="shared" si="373"/>
        <v>19057.5</v>
      </c>
      <c r="M784" s="402"/>
      <c r="N784" s="450">
        <f t="shared" si="375"/>
        <v>579.34799999999996</v>
      </c>
      <c r="O784" s="450">
        <f t="shared" si="376"/>
        <v>546.95024999999998</v>
      </c>
      <c r="P784" s="450">
        <v>1689.78</v>
      </c>
      <c r="Q784" s="449"/>
      <c r="R784" s="451">
        <f t="shared" si="382"/>
        <v>2816.0782499999996</v>
      </c>
      <c r="S784" s="449">
        <f t="shared" si="377"/>
        <v>16241.421750000001</v>
      </c>
      <c r="T784" s="452">
        <v>100010330028774</v>
      </c>
      <c r="U784" s="490" t="s">
        <v>3477</v>
      </c>
      <c r="V784" s="720">
        <f t="shared" si="356"/>
        <v>16241.421750000001</v>
      </c>
      <c r="W784" s="454" t="s">
        <v>3873</v>
      </c>
      <c r="X784" s="455"/>
      <c r="Y784" s="428">
        <v>0</v>
      </c>
      <c r="Z784" s="456">
        <v>0</v>
      </c>
      <c r="AA784" s="402">
        <f t="shared" si="378"/>
        <v>2816.0782499999996</v>
      </c>
      <c r="AB784" s="402">
        <f t="shared" si="379"/>
        <v>16241.421750000001</v>
      </c>
      <c r="AC784" s="449"/>
      <c r="AD784" s="428"/>
      <c r="AE784" s="428"/>
      <c r="AF784" s="402">
        <f t="shared" si="380"/>
        <v>0</v>
      </c>
      <c r="AG784" s="449"/>
      <c r="AH784" s="402">
        <f t="shared" si="381"/>
        <v>0</v>
      </c>
      <c r="AI784" s="457">
        <f>AH789-M789</f>
        <v>0</v>
      </c>
      <c r="AK784" s="990">
        <f t="shared" si="384"/>
        <v>15246</v>
      </c>
    </row>
    <row r="785" spans="1:41" ht="15" customHeight="1" x14ac:dyDescent="0.25">
      <c r="A785" s="444">
        <v>701</v>
      </c>
      <c r="B785" s="444" t="s">
        <v>2637</v>
      </c>
      <c r="C785" s="444" t="s">
        <v>3763</v>
      </c>
      <c r="D785" s="445">
        <v>31483</v>
      </c>
      <c r="E785" s="446">
        <v>41897</v>
      </c>
      <c r="F785" s="443">
        <f t="shared" si="374"/>
        <v>28</v>
      </c>
      <c r="G785" s="429" t="s">
        <v>2638</v>
      </c>
      <c r="H785" s="447" t="s">
        <v>1941</v>
      </c>
      <c r="I785" s="429" t="s">
        <v>2624</v>
      </c>
      <c r="J785" s="448">
        <f t="shared" si="385"/>
        <v>19057.5</v>
      </c>
      <c r="K785" s="449">
        <f t="shared" si="383"/>
        <v>1351.1767499999999</v>
      </c>
      <c r="L785" s="449">
        <f t="shared" si="373"/>
        <v>19057.5</v>
      </c>
      <c r="M785" s="402"/>
      <c r="N785" s="450">
        <f t="shared" si="375"/>
        <v>579.34799999999996</v>
      </c>
      <c r="O785" s="450">
        <f t="shared" si="376"/>
        <v>546.95024999999998</v>
      </c>
      <c r="P785" s="450"/>
      <c r="Q785" s="449"/>
      <c r="R785" s="451">
        <f t="shared" si="382"/>
        <v>1126.2982499999998</v>
      </c>
      <c r="S785" s="449">
        <f t="shared" si="377"/>
        <v>17931.20175</v>
      </c>
      <c r="T785" s="452">
        <v>100010330028774</v>
      </c>
      <c r="U785" s="490" t="s">
        <v>3478</v>
      </c>
      <c r="V785" s="720">
        <f t="shared" si="356"/>
        <v>17931.20175</v>
      </c>
      <c r="W785" s="454" t="s">
        <v>3872</v>
      </c>
      <c r="X785" s="455"/>
      <c r="Y785" s="428">
        <v>0</v>
      </c>
      <c r="Z785" s="456">
        <v>0</v>
      </c>
      <c r="AA785" s="402">
        <f t="shared" si="378"/>
        <v>1126.2982499999998</v>
      </c>
      <c r="AB785" s="402">
        <f t="shared" si="379"/>
        <v>17931.20175</v>
      </c>
      <c r="AC785" s="449"/>
      <c r="AD785" s="428"/>
      <c r="AE785" s="428"/>
      <c r="AF785" s="402">
        <f t="shared" si="380"/>
        <v>0</v>
      </c>
      <c r="AG785" s="449"/>
      <c r="AH785" s="402">
        <f t="shared" si="381"/>
        <v>0</v>
      </c>
      <c r="AI785" s="457">
        <f>AH790-M790</f>
        <v>0</v>
      </c>
      <c r="AK785" s="990">
        <f t="shared" si="384"/>
        <v>15246</v>
      </c>
    </row>
    <row r="786" spans="1:41" ht="15" customHeight="1" x14ac:dyDescent="0.25">
      <c r="A786" s="443">
        <v>702</v>
      </c>
      <c r="B786" s="444" t="s">
        <v>2639</v>
      </c>
      <c r="C786" s="444" t="s">
        <v>3764</v>
      </c>
      <c r="D786" s="445">
        <v>32248</v>
      </c>
      <c r="E786" s="446">
        <v>41897</v>
      </c>
      <c r="F786" s="443">
        <f t="shared" si="374"/>
        <v>26</v>
      </c>
      <c r="G786" s="429" t="s">
        <v>2640</v>
      </c>
      <c r="H786" s="447" t="s">
        <v>1941</v>
      </c>
      <c r="I786" s="429" t="s">
        <v>2624</v>
      </c>
      <c r="J786" s="448">
        <f t="shared" si="385"/>
        <v>19057.5</v>
      </c>
      <c r="K786" s="449">
        <f t="shared" si="383"/>
        <v>1351.1767499999999</v>
      </c>
      <c r="L786" s="449">
        <f t="shared" si="373"/>
        <v>19057.5</v>
      </c>
      <c r="M786" s="402"/>
      <c r="N786" s="450">
        <f t="shared" si="375"/>
        <v>579.34799999999996</v>
      </c>
      <c r="O786" s="450">
        <f t="shared" si="376"/>
        <v>546.95024999999998</v>
      </c>
      <c r="P786" s="450"/>
      <c r="Q786" s="449"/>
      <c r="R786" s="451">
        <f t="shared" si="382"/>
        <v>1126.2982499999998</v>
      </c>
      <c r="S786" s="449">
        <f t="shared" si="377"/>
        <v>17931.20175</v>
      </c>
      <c r="T786" s="452">
        <v>100010330028774</v>
      </c>
      <c r="U786" s="490" t="s">
        <v>3479</v>
      </c>
      <c r="V786" s="720">
        <f t="shared" si="356"/>
        <v>17931.20175</v>
      </c>
      <c r="W786" s="454" t="s">
        <v>4182</v>
      </c>
      <c r="X786" s="455"/>
      <c r="Y786" s="428">
        <v>0</v>
      </c>
      <c r="Z786" s="456">
        <v>0</v>
      </c>
      <c r="AA786" s="402">
        <f t="shared" si="378"/>
        <v>1126.2982499999998</v>
      </c>
      <c r="AB786" s="402">
        <f t="shared" si="379"/>
        <v>17931.20175</v>
      </c>
      <c r="AC786" s="449"/>
      <c r="AD786" s="428"/>
      <c r="AE786" s="428"/>
      <c r="AF786" s="402">
        <f t="shared" si="380"/>
        <v>0</v>
      </c>
      <c r="AG786" s="449"/>
      <c r="AH786" s="402">
        <f t="shared" si="381"/>
        <v>0</v>
      </c>
      <c r="AI786" s="457"/>
      <c r="AK786" s="990">
        <f t="shared" si="384"/>
        <v>15246</v>
      </c>
    </row>
    <row r="787" spans="1:41" ht="15" customHeight="1" x14ac:dyDescent="0.25">
      <c r="A787" s="444">
        <v>703</v>
      </c>
      <c r="B787" s="444" t="s">
        <v>2641</v>
      </c>
      <c r="C787" s="444" t="s">
        <v>3763</v>
      </c>
      <c r="D787" s="445">
        <v>30803</v>
      </c>
      <c r="E787" s="446">
        <v>41897</v>
      </c>
      <c r="F787" s="443">
        <f t="shared" si="374"/>
        <v>30</v>
      </c>
      <c r="G787" s="429" t="s">
        <v>2642</v>
      </c>
      <c r="H787" s="447" t="s">
        <v>1941</v>
      </c>
      <c r="I787" s="429" t="s">
        <v>2624</v>
      </c>
      <c r="J787" s="448">
        <f t="shared" si="385"/>
        <v>19057.5</v>
      </c>
      <c r="K787" s="449">
        <f t="shared" si="383"/>
        <v>1351.1767499999999</v>
      </c>
      <c r="L787" s="449">
        <f t="shared" si="373"/>
        <v>19057.5</v>
      </c>
      <c r="M787" s="402"/>
      <c r="N787" s="450">
        <f t="shared" si="375"/>
        <v>579.34799999999996</v>
      </c>
      <c r="O787" s="450">
        <f t="shared" si="376"/>
        <v>546.95024999999998</v>
      </c>
      <c r="P787" s="450"/>
      <c r="Q787" s="449"/>
      <c r="R787" s="451">
        <f t="shared" si="382"/>
        <v>1126.2982499999998</v>
      </c>
      <c r="S787" s="449">
        <f t="shared" si="377"/>
        <v>17931.20175</v>
      </c>
      <c r="T787" s="452">
        <v>100010330028774</v>
      </c>
      <c r="U787" s="501" t="s">
        <v>3480</v>
      </c>
      <c r="V787" s="720">
        <f t="shared" si="356"/>
        <v>17931.20175</v>
      </c>
      <c r="W787" s="454">
        <v>22500063296</v>
      </c>
      <c r="X787" s="455"/>
      <c r="Y787" s="428">
        <v>0</v>
      </c>
      <c r="Z787" s="456">
        <v>0</v>
      </c>
      <c r="AA787" s="402">
        <f t="shared" si="378"/>
        <v>1126.2982499999998</v>
      </c>
      <c r="AB787" s="402">
        <f t="shared" si="379"/>
        <v>17931.20175</v>
      </c>
      <c r="AC787" s="449"/>
      <c r="AD787" s="428"/>
      <c r="AE787" s="428"/>
      <c r="AF787" s="402">
        <f t="shared" si="380"/>
        <v>0</v>
      </c>
      <c r="AG787" s="449"/>
      <c r="AH787" s="402">
        <f t="shared" si="381"/>
        <v>0</v>
      </c>
      <c r="AI787" s="457">
        <f>AH796-M796</f>
        <v>0</v>
      </c>
      <c r="AK787" s="990">
        <f t="shared" si="384"/>
        <v>15246</v>
      </c>
    </row>
    <row r="788" spans="1:41" ht="15" customHeight="1" x14ac:dyDescent="0.25">
      <c r="A788" s="443">
        <v>704</v>
      </c>
      <c r="B788" s="444" t="s">
        <v>2643</v>
      </c>
      <c r="C788" s="444" t="s">
        <v>3763</v>
      </c>
      <c r="D788" s="445">
        <v>34456</v>
      </c>
      <c r="E788" s="446">
        <v>41897</v>
      </c>
      <c r="F788" s="443">
        <f t="shared" si="374"/>
        <v>20</v>
      </c>
      <c r="G788" s="429" t="s">
        <v>2644</v>
      </c>
      <c r="H788" s="447" t="s">
        <v>1941</v>
      </c>
      <c r="I788" s="429" t="s">
        <v>2624</v>
      </c>
      <c r="J788" s="448">
        <f t="shared" si="385"/>
        <v>19057.5</v>
      </c>
      <c r="K788" s="449">
        <f t="shared" si="383"/>
        <v>1351.1767499999999</v>
      </c>
      <c r="L788" s="449">
        <f t="shared" si="373"/>
        <v>19057.5</v>
      </c>
      <c r="M788" s="402"/>
      <c r="N788" s="450">
        <f t="shared" si="375"/>
        <v>579.34799999999996</v>
      </c>
      <c r="O788" s="450">
        <f t="shared" si="376"/>
        <v>546.95024999999998</v>
      </c>
      <c r="P788" s="450"/>
      <c r="Q788" s="449"/>
      <c r="R788" s="451">
        <f t="shared" si="382"/>
        <v>1126.2982499999998</v>
      </c>
      <c r="S788" s="449">
        <f t="shared" si="377"/>
        <v>17931.20175</v>
      </c>
      <c r="T788" s="452">
        <v>100010330028774</v>
      </c>
      <c r="U788" s="501" t="s">
        <v>3481</v>
      </c>
      <c r="V788" s="720">
        <f t="shared" si="356"/>
        <v>17931.20175</v>
      </c>
      <c r="W788" s="454">
        <v>22301488213</v>
      </c>
      <c r="X788" s="455"/>
      <c r="Y788" s="428">
        <v>0</v>
      </c>
      <c r="Z788" s="456">
        <v>0</v>
      </c>
      <c r="AA788" s="402">
        <f t="shared" si="378"/>
        <v>1126.2982499999998</v>
      </c>
      <c r="AB788" s="402">
        <f t="shared" si="379"/>
        <v>17931.20175</v>
      </c>
      <c r="AC788" s="449"/>
      <c r="AD788" s="428"/>
      <c r="AE788" s="428"/>
      <c r="AF788" s="402">
        <f t="shared" si="380"/>
        <v>0</v>
      </c>
      <c r="AG788" s="449"/>
      <c r="AH788" s="402">
        <f t="shared" si="381"/>
        <v>0</v>
      </c>
      <c r="AI788" s="457">
        <f>AH798-M798</f>
        <v>0</v>
      </c>
      <c r="AK788" s="990">
        <f t="shared" si="384"/>
        <v>15246</v>
      </c>
    </row>
    <row r="789" spans="1:41" ht="15" customHeight="1" x14ac:dyDescent="0.25">
      <c r="A789" s="444">
        <v>705</v>
      </c>
      <c r="B789" s="444" t="s">
        <v>2645</v>
      </c>
      <c r="C789" s="444" t="s">
        <v>3764</v>
      </c>
      <c r="D789" s="445">
        <v>30088</v>
      </c>
      <c r="E789" s="446">
        <v>41897</v>
      </c>
      <c r="F789" s="443">
        <f t="shared" si="374"/>
        <v>32</v>
      </c>
      <c r="G789" s="429" t="s">
        <v>2646</v>
      </c>
      <c r="H789" s="447" t="s">
        <v>1941</v>
      </c>
      <c r="I789" s="429" t="s">
        <v>2624</v>
      </c>
      <c r="J789" s="448">
        <f t="shared" si="385"/>
        <v>19057.5</v>
      </c>
      <c r="K789" s="449">
        <f t="shared" si="383"/>
        <v>1351.1767499999999</v>
      </c>
      <c r="L789" s="449">
        <f t="shared" si="373"/>
        <v>19057.5</v>
      </c>
      <c r="M789" s="402"/>
      <c r="N789" s="450">
        <f t="shared" si="375"/>
        <v>579.34799999999996</v>
      </c>
      <c r="O789" s="450">
        <f t="shared" si="376"/>
        <v>546.95024999999998</v>
      </c>
      <c r="P789" s="450"/>
      <c r="Q789" s="449"/>
      <c r="R789" s="451">
        <f t="shared" si="382"/>
        <v>1126.2982499999998</v>
      </c>
      <c r="S789" s="449">
        <f t="shared" si="377"/>
        <v>17931.20175</v>
      </c>
      <c r="T789" s="452">
        <v>100010330028774</v>
      </c>
      <c r="U789" s="490" t="s">
        <v>3482</v>
      </c>
      <c r="V789" s="720">
        <f t="shared" si="356"/>
        <v>17931.20175</v>
      </c>
      <c r="W789" s="454" t="s">
        <v>3871</v>
      </c>
      <c r="X789" s="455"/>
      <c r="Y789" s="428">
        <v>0</v>
      </c>
      <c r="Z789" s="456">
        <v>0</v>
      </c>
      <c r="AA789" s="402">
        <f t="shared" si="378"/>
        <v>1126.2982499999998</v>
      </c>
      <c r="AB789" s="402">
        <f t="shared" si="379"/>
        <v>17931.20175</v>
      </c>
      <c r="AC789" s="449"/>
      <c r="AD789" s="428"/>
      <c r="AE789" s="428"/>
      <c r="AF789" s="402">
        <f t="shared" si="380"/>
        <v>0</v>
      </c>
      <c r="AG789" s="449"/>
      <c r="AH789" s="402">
        <f t="shared" si="381"/>
        <v>0</v>
      </c>
      <c r="AI789" s="457"/>
      <c r="AK789" s="990">
        <f t="shared" si="384"/>
        <v>15246</v>
      </c>
    </row>
    <row r="790" spans="1:41" ht="15" customHeight="1" x14ac:dyDescent="0.25">
      <c r="A790" s="443">
        <v>706</v>
      </c>
      <c r="B790" s="444" t="s">
        <v>2647</v>
      </c>
      <c r="C790" s="444" t="s">
        <v>3764</v>
      </c>
      <c r="D790" s="445">
        <v>34589</v>
      </c>
      <c r="E790" s="446">
        <v>41897</v>
      </c>
      <c r="F790" s="443">
        <f t="shared" si="374"/>
        <v>20</v>
      </c>
      <c r="G790" s="429" t="s">
        <v>2648</v>
      </c>
      <c r="H790" s="447" t="s">
        <v>1941</v>
      </c>
      <c r="I790" s="429" t="s">
        <v>2624</v>
      </c>
      <c r="J790" s="448">
        <f t="shared" si="385"/>
        <v>19057.5</v>
      </c>
      <c r="K790" s="449">
        <f t="shared" si="383"/>
        <v>1351.1767499999999</v>
      </c>
      <c r="L790" s="449">
        <f t="shared" si="373"/>
        <v>19057.5</v>
      </c>
      <c r="M790" s="402"/>
      <c r="N790" s="450">
        <f t="shared" si="375"/>
        <v>579.34799999999996</v>
      </c>
      <c r="O790" s="450">
        <f t="shared" si="376"/>
        <v>546.95024999999998</v>
      </c>
      <c r="P790" s="450"/>
      <c r="Q790" s="449"/>
      <c r="R790" s="451">
        <f t="shared" si="382"/>
        <v>1126.2982499999998</v>
      </c>
      <c r="S790" s="449">
        <f t="shared" si="377"/>
        <v>17931.20175</v>
      </c>
      <c r="T790" s="452">
        <v>100010330028774</v>
      </c>
      <c r="U790" s="490" t="s">
        <v>3483</v>
      </c>
      <c r="V790" s="720">
        <f t="shared" si="356"/>
        <v>17931.20175</v>
      </c>
      <c r="W790" s="454">
        <v>22301487256</v>
      </c>
      <c r="X790" s="455"/>
      <c r="Y790" s="428">
        <v>0</v>
      </c>
      <c r="Z790" s="456">
        <v>0</v>
      </c>
      <c r="AA790" s="402">
        <f t="shared" si="378"/>
        <v>1126.2982499999998</v>
      </c>
      <c r="AB790" s="402">
        <f t="shared" si="379"/>
        <v>17931.20175</v>
      </c>
      <c r="AC790" s="449"/>
      <c r="AD790" s="428"/>
      <c r="AE790" s="428"/>
      <c r="AF790" s="402">
        <f t="shared" si="380"/>
        <v>0</v>
      </c>
      <c r="AG790" s="449"/>
      <c r="AH790" s="402">
        <f t="shared" si="381"/>
        <v>0</v>
      </c>
      <c r="AI790" s="457" t="e">
        <f>#REF!-#REF!</f>
        <v>#REF!</v>
      </c>
      <c r="AK790" s="990">
        <f t="shared" si="384"/>
        <v>15246</v>
      </c>
    </row>
    <row r="791" spans="1:41" ht="15" customHeight="1" x14ac:dyDescent="0.25">
      <c r="A791" s="444">
        <v>707</v>
      </c>
      <c r="B791" s="444" t="s">
        <v>2894</v>
      </c>
      <c r="C791" s="444" t="s">
        <v>3763</v>
      </c>
      <c r="D791" s="445">
        <v>30934</v>
      </c>
      <c r="E791" s="446">
        <v>41897</v>
      </c>
      <c r="F791" s="443">
        <f t="shared" si="374"/>
        <v>30</v>
      </c>
      <c r="G791" s="429" t="s">
        <v>2895</v>
      </c>
      <c r="H791" s="447" t="s">
        <v>1941</v>
      </c>
      <c r="I791" s="429" t="s">
        <v>2624</v>
      </c>
      <c r="J791" s="448">
        <f t="shared" si="385"/>
        <v>19057.5</v>
      </c>
      <c r="K791" s="449">
        <f t="shared" si="383"/>
        <v>1351.1767499999999</v>
      </c>
      <c r="L791" s="449">
        <f t="shared" si="373"/>
        <v>19057.5</v>
      </c>
      <c r="M791" s="402"/>
      <c r="N791" s="450">
        <f t="shared" si="375"/>
        <v>579.34799999999996</v>
      </c>
      <c r="O791" s="450">
        <f t="shared" si="376"/>
        <v>546.95024999999998</v>
      </c>
      <c r="P791" s="450"/>
      <c r="Q791" s="449"/>
      <c r="R791" s="451">
        <f t="shared" si="382"/>
        <v>1126.2982499999998</v>
      </c>
      <c r="S791" s="449">
        <f t="shared" si="377"/>
        <v>17931.20175</v>
      </c>
      <c r="T791" s="452">
        <v>100010330028774</v>
      </c>
      <c r="U791" s="530" t="s">
        <v>4268</v>
      </c>
      <c r="V791" s="720">
        <f t="shared" si="356"/>
        <v>17931.20175</v>
      </c>
      <c r="W791" s="454" t="s">
        <v>4265</v>
      </c>
      <c r="X791" s="455"/>
      <c r="Y791" s="428"/>
      <c r="Z791" s="456"/>
      <c r="AA791" s="402">
        <f t="shared" si="378"/>
        <v>1126.2982499999998</v>
      </c>
      <c r="AB791" s="402">
        <f t="shared" si="379"/>
        <v>17931.20175</v>
      </c>
      <c r="AC791" s="449"/>
      <c r="AD791" s="428"/>
      <c r="AE791" s="428"/>
      <c r="AF791" s="402"/>
      <c r="AG791" s="449"/>
      <c r="AH791" s="402"/>
      <c r="AI791" s="457">
        <f>AH807-M807</f>
        <v>0</v>
      </c>
      <c r="AK791" s="990">
        <f t="shared" si="384"/>
        <v>15246</v>
      </c>
    </row>
    <row r="792" spans="1:41" ht="15" customHeight="1" x14ac:dyDescent="0.25">
      <c r="A792" s="443">
        <v>708</v>
      </c>
      <c r="B792" s="444" t="s">
        <v>2631</v>
      </c>
      <c r="C792" s="444" t="s">
        <v>3764</v>
      </c>
      <c r="D792" s="445">
        <v>33170</v>
      </c>
      <c r="E792" s="446">
        <v>41897</v>
      </c>
      <c r="F792" s="443">
        <f t="shared" si="374"/>
        <v>23</v>
      </c>
      <c r="G792" s="429" t="s">
        <v>2632</v>
      </c>
      <c r="H792" s="447" t="s">
        <v>1941</v>
      </c>
      <c r="I792" s="429" t="s">
        <v>2624</v>
      </c>
      <c r="J792" s="448">
        <f t="shared" si="385"/>
        <v>19057.5</v>
      </c>
      <c r="K792" s="449">
        <f t="shared" si="383"/>
        <v>1351.1767499999999</v>
      </c>
      <c r="L792" s="449">
        <f t="shared" si="373"/>
        <v>19057.5</v>
      </c>
      <c r="M792" s="402"/>
      <c r="N792" s="450">
        <f t="shared" si="375"/>
        <v>579.34799999999996</v>
      </c>
      <c r="O792" s="450">
        <f t="shared" si="376"/>
        <v>546.95024999999998</v>
      </c>
      <c r="P792" s="450"/>
      <c r="Q792" s="449"/>
      <c r="R792" s="451">
        <f t="shared" si="382"/>
        <v>1126.2982499999998</v>
      </c>
      <c r="S792" s="449">
        <f t="shared" si="377"/>
        <v>17931.20175</v>
      </c>
      <c r="T792" s="452">
        <v>100010330028774</v>
      </c>
      <c r="U792" s="501" t="s">
        <v>3484</v>
      </c>
      <c r="V792" s="720">
        <f t="shared" si="356"/>
        <v>17931.20175</v>
      </c>
      <c r="W792" s="454">
        <v>22500467695</v>
      </c>
      <c r="X792" s="455"/>
      <c r="Y792" s="428">
        <v>0</v>
      </c>
      <c r="Z792" s="456">
        <v>0</v>
      </c>
      <c r="AA792" s="402">
        <f t="shared" si="378"/>
        <v>1126.2982499999998</v>
      </c>
      <c r="AB792" s="402">
        <f t="shared" si="379"/>
        <v>17931.20175</v>
      </c>
      <c r="AC792" s="449"/>
      <c r="AD792" s="428"/>
      <c r="AE792" s="428"/>
      <c r="AF792" s="402">
        <f>AD792*15%</f>
        <v>0</v>
      </c>
      <c r="AG792" s="449"/>
      <c r="AH792" s="402">
        <f>AF792+AG792</f>
        <v>0</v>
      </c>
      <c r="AK792" s="990">
        <f t="shared" si="384"/>
        <v>15246</v>
      </c>
    </row>
    <row r="793" spans="1:41" s="458" customFormat="1" ht="15" customHeight="1" x14ac:dyDescent="0.25">
      <c r="A793" s="444">
        <v>709</v>
      </c>
      <c r="B793" s="444" t="s">
        <v>2750</v>
      </c>
      <c r="C793" s="444" t="s">
        <v>3764</v>
      </c>
      <c r="D793" s="445">
        <v>33614</v>
      </c>
      <c r="E793" s="446">
        <v>41897</v>
      </c>
      <c r="F793" s="443">
        <f t="shared" si="374"/>
        <v>22</v>
      </c>
      <c r="G793" s="429" t="s">
        <v>2751</v>
      </c>
      <c r="H793" s="447" t="s">
        <v>1941</v>
      </c>
      <c r="I793" s="429" t="s">
        <v>2624</v>
      </c>
      <c r="J793" s="659">
        <v>16500</v>
      </c>
      <c r="K793" s="402">
        <f>J793/100*7.09</f>
        <v>1169.8499999999999</v>
      </c>
      <c r="L793" s="402">
        <f>J793</f>
        <v>16500</v>
      </c>
      <c r="M793" s="402"/>
      <c r="N793" s="467">
        <f t="shared" si="375"/>
        <v>501.6</v>
      </c>
      <c r="O793" s="467">
        <f t="shared" si="376"/>
        <v>473.55</v>
      </c>
      <c r="P793" s="467"/>
      <c r="Q793" s="402"/>
      <c r="R793" s="494">
        <f>M793+N793+O793+P793+Q793</f>
        <v>975.15000000000009</v>
      </c>
      <c r="S793" s="402">
        <f t="shared" si="377"/>
        <v>15524.85</v>
      </c>
      <c r="T793" s="468">
        <v>100010330028774</v>
      </c>
      <c r="U793" s="628" t="s">
        <v>3529</v>
      </c>
      <c r="V793" s="720">
        <f t="shared" si="356"/>
        <v>15524.85</v>
      </c>
      <c r="W793" s="454">
        <v>40220210948</v>
      </c>
      <c r="X793" s="504"/>
      <c r="Y793" s="429">
        <v>0</v>
      </c>
      <c r="Z793" s="505">
        <v>0</v>
      </c>
      <c r="AA793" s="402">
        <f t="shared" si="378"/>
        <v>975.15000000000009</v>
      </c>
      <c r="AB793" s="402">
        <f t="shared" si="379"/>
        <v>15524.85</v>
      </c>
      <c r="AC793" s="402"/>
      <c r="AD793" s="429"/>
      <c r="AE793" s="429"/>
      <c r="AF793" s="402">
        <f>AD793*15%</f>
        <v>0</v>
      </c>
      <c r="AG793" s="402"/>
      <c r="AH793" s="402">
        <f>AF793+AG793</f>
        <v>0</v>
      </c>
      <c r="AI793" s="457">
        <f>AH885-M885</f>
        <v>-4.0000000003601599E-3</v>
      </c>
      <c r="AK793" s="990">
        <f t="shared" si="384"/>
        <v>13200</v>
      </c>
      <c r="AL793" s="539"/>
      <c r="AM793" s="539"/>
      <c r="AN793" s="539"/>
      <c r="AO793" s="539"/>
    </row>
    <row r="794" spans="1:41" s="458" customFormat="1" ht="15" customHeight="1" x14ac:dyDescent="0.25">
      <c r="A794" s="443">
        <v>710</v>
      </c>
      <c r="B794" s="444" t="s">
        <v>3700</v>
      </c>
      <c r="C794" s="444" t="s">
        <v>3764</v>
      </c>
      <c r="D794" s="445">
        <v>31517</v>
      </c>
      <c r="E794" s="446">
        <v>41897</v>
      </c>
      <c r="F794" s="443">
        <f t="shared" si="374"/>
        <v>28</v>
      </c>
      <c r="G794" s="429" t="s">
        <v>3650</v>
      </c>
      <c r="H794" s="447" t="s">
        <v>1941</v>
      </c>
      <c r="I794" s="429" t="s">
        <v>2624</v>
      </c>
      <c r="J794" s="659">
        <v>16500</v>
      </c>
      <c r="K794" s="402">
        <f>J794/100*7.09</f>
        <v>1169.8499999999999</v>
      </c>
      <c r="L794" s="402">
        <f>J794</f>
        <v>16500</v>
      </c>
      <c r="M794" s="402"/>
      <c r="N794" s="467">
        <f t="shared" si="375"/>
        <v>501.6</v>
      </c>
      <c r="O794" s="467">
        <f t="shared" si="376"/>
        <v>473.55</v>
      </c>
      <c r="P794" s="467"/>
      <c r="Q794" s="402"/>
      <c r="R794" s="494">
        <f>M794+N794+O794+P794+Q794</f>
        <v>975.15000000000009</v>
      </c>
      <c r="S794" s="402">
        <f t="shared" si="377"/>
        <v>15524.85</v>
      </c>
      <c r="T794" s="468">
        <v>100010330028774</v>
      </c>
      <c r="U794" s="498">
        <v>200010330735838</v>
      </c>
      <c r="V794" s="720">
        <f t="shared" si="356"/>
        <v>15524.85</v>
      </c>
      <c r="W794" s="454" t="s">
        <v>4266</v>
      </c>
      <c r="X794" s="504"/>
      <c r="Y794" s="429"/>
      <c r="Z794" s="505"/>
      <c r="AA794" s="402">
        <f t="shared" si="378"/>
        <v>975.15000000000009</v>
      </c>
      <c r="AB794" s="402">
        <f t="shared" si="379"/>
        <v>15524.85</v>
      </c>
      <c r="AC794" s="402"/>
      <c r="AD794" s="429"/>
      <c r="AE794" s="429"/>
      <c r="AF794" s="402"/>
      <c r="AG794" s="402"/>
      <c r="AH794" s="402"/>
      <c r="AI794" s="457"/>
      <c r="AK794" s="990">
        <f t="shared" si="384"/>
        <v>13200</v>
      </c>
      <c r="AL794" s="539"/>
      <c r="AM794" s="539"/>
      <c r="AN794" s="539"/>
      <c r="AO794" s="539"/>
    </row>
    <row r="795" spans="1:41" s="458" customFormat="1" ht="15" customHeight="1" x14ac:dyDescent="0.25">
      <c r="A795" s="444">
        <v>711</v>
      </c>
      <c r="B795" s="444" t="s">
        <v>3705</v>
      </c>
      <c r="C795" s="444" t="s">
        <v>3763</v>
      </c>
      <c r="D795" s="445">
        <v>29520</v>
      </c>
      <c r="E795" s="446">
        <v>41897</v>
      </c>
      <c r="F795" s="443">
        <f t="shared" si="374"/>
        <v>33</v>
      </c>
      <c r="G795" s="429" t="s">
        <v>3706</v>
      </c>
      <c r="H795" s="447" t="s">
        <v>1941</v>
      </c>
      <c r="I795" s="429" t="s">
        <v>2624</v>
      </c>
      <c r="J795" s="659">
        <v>19057.5</v>
      </c>
      <c r="K795" s="402">
        <f>J795/100*7.09</f>
        <v>1351.1767499999999</v>
      </c>
      <c r="L795" s="402">
        <f>J795</f>
        <v>19057.5</v>
      </c>
      <c r="M795" s="402"/>
      <c r="N795" s="467">
        <f t="shared" si="375"/>
        <v>579.34799999999996</v>
      </c>
      <c r="O795" s="467">
        <f t="shared" si="376"/>
        <v>546.95024999999998</v>
      </c>
      <c r="P795" s="467"/>
      <c r="Q795" s="402"/>
      <c r="R795" s="494">
        <f>M795+N795+O795+P795+Q795</f>
        <v>1126.2982499999998</v>
      </c>
      <c r="S795" s="402">
        <f t="shared" si="377"/>
        <v>17931.20175</v>
      </c>
      <c r="T795" s="468">
        <v>100010330028774</v>
      </c>
      <c r="U795" s="605" t="s">
        <v>4269</v>
      </c>
      <c r="V795" s="720">
        <f t="shared" si="356"/>
        <v>17931.20175</v>
      </c>
      <c r="W795" s="454" t="s">
        <v>4267</v>
      </c>
      <c r="X795" s="504"/>
      <c r="Y795" s="429"/>
      <c r="Z795" s="505"/>
      <c r="AA795" s="402">
        <f t="shared" si="378"/>
        <v>1126.2982499999998</v>
      </c>
      <c r="AB795" s="402">
        <f t="shared" si="379"/>
        <v>17931.20175</v>
      </c>
      <c r="AC795" s="402">
        <v>33326.910000000003</v>
      </c>
      <c r="AD795" s="449">
        <f>+AB795-AC795</f>
        <v>-15395.708250000003</v>
      </c>
      <c r="AE795" s="470">
        <v>0.15</v>
      </c>
      <c r="AF795" s="402">
        <f>AD795*15%</f>
        <v>-2309.3562375000006</v>
      </c>
      <c r="AG795" s="402"/>
      <c r="AH795" s="402">
        <f t="shared" si="381"/>
        <v>-2309.3562375000006</v>
      </c>
      <c r="AI795" s="457"/>
      <c r="AK795" s="990">
        <f t="shared" si="384"/>
        <v>15246</v>
      </c>
      <c r="AL795" s="539"/>
      <c r="AM795" s="539"/>
      <c r="AN795" s="539"/>
      <c r="AO795" s="539"/>
    </row>
    <row r="796" spans="1:41" ht="15" customHeight="1" x14ac:dyDescent="0.25">
      <c r="A796" s="443">
        <v>712</v>
      </c>
      <c r="B796" s="444" t="s">
        <v>2649</v>
      </c>
      <c r="C796" s="444" t="s">
        <v>3763</v>
      </c>
      <c r="D796" s="445">
        <v>29454</v>
      </c>
      <c r="E796" s="446">
        <v>41897</v>
      </c>
      <c r="F796" s="443">
        <f t="shared" si="374"/>
        <v>34</v>
      </c>
      <c r="G796" s="429" t="s">
        <v>2650</v>
      </c>
      <c r="H796" s="447" t="s">
        <v>1941</v>
      </c>
      <c r="I796" s="429" t="s">
        <v>2651</v>
      </c>
      <c r="J796" s="448">
        <v>16500</v>
      </c>
      <c r="K796" s="449">
        <f t="shared" si="383"/>
        <v>1169.8499999999999</v>
      </c>
      <c r="L796" s="449">
        <f t="shared" si="373"/>
        <v>16500</v>
      </c>
      <c r="M796" s="402"/>
      <c r="N796" s="450">
        <f t="shared" si="375"/>
        <v>501.6</v>
      </c>
      <c r="O796" s="450">
        <f t="shared" si="376"/>
        <v>473.55</v>
      </c>
      <c r="P796" s="450"/>
      <c r="Q796" s="449"/>
      <c r="R796" s="451">
        <f>M796+N796+O796+P796</f>
        <v>975.15000000000009</v>
      </c>
      <c r="S796" s="449">
        <f t="shared" si="377"/>
        <v>15524.85</v>
      </c>
      <c r="T796" s="452">
        <v>100010330028774</v>
      </c>
      <c r="U796" s="490" t="s">
        <v>3485</v>
      </c>
      <c r="V796" s="720">
        <f t="shared" si="356"/>
        <v>15524.85</v>
      </c>
      <c r="W796" s="454" t="s">
        <v>3870</v>
      </c>
      <c r="X796" s="455"/>
      <c r="Y796" s="428">
        <v>0</v>
      </c>
      <c r="Z796" s="456">
        <v>0</v>
      </c>
      <c r="AA796" s="402">
        <f>N796+O796+P796</f>
        <v>975.15000000000009</v>
      </c>
      <c r="AB796" s="402">
        <f>J796-AA796</f>
        <v>15524.85</v>
      </c>
      <c r="AC796" s="449"/>
      <c r="AD796" s="449"/>
      <c r="AE796" s="428"/>
      <c r="AF796" s="402">
        <f t="shared" si="380"/>
        <v>0</v>
      </c>
      <c r="AG796" s="449"/>
      <c r="AH796" s="402">
        <f t="shared" si="381"/>
        <v>0</v>
      </c>
      <c r="AI796" s="457"/>
      <c r="AK796" s="990">
        <f t="shared" si="384"/>
        <v>13200</v>
      </c>
    </row>
    <row r="797" spans="1:41" ht="15" customHeight="1" x14ac:dyDescent="0.25">
      <c r="A797" s="444">
        <v>713</v>
      </c>
      <c r="B797" s="444" t="s">
        <v>2871</v>
      </c>
      <c r="C797" s="444" t="s">
        <v>3763</v>
      </c>
      <c r="D797" s="445">
        <v>33598</v>
      </c>
      <c r="E797" s="446">
        <v>41897</v>
      </c>
      <c r="F797" s="443">
        <f t="shared" si="374"/>
        <v>22</v>
      </c>
      <c r="G797" s="429" t="s">
        <v>2872</v>
      </c>
      <c r="H797" s="447" t="s">
        <v>1941</v>
      </c>
      <c r="I797" s="429" t="s">
        <v>2651</v>
      </c>
      <c r="J797" s="448">
        <v>16500</v>
      </c>
      <c r="K797" s="449">
        <f t="shared" si="383"/>
        <v>1169.8499999999999</v>
      </c>
      <c r="L797" s="449">
        <f t="shared" si="373"/>
        <v>16500</v>
      </c>
      <c r="M797" s="402"/>
      <c r="N797" s="450">
        <f t="shared" si="375"/>
        <v>501.6</v>
      </c>
      <c r="O797" s="450">
        <f t="shared" si="376"/>
        <v>473.55</v>
      </c>
      <c r="P797" s="450"/>
      <c r="Q797" s="449"/>
      <c r="R797" s="451">
        <f>M797+N797+O797+P797+Q797</f>
        <v>975.15000000000009</v>
      </c>
      <c r="S797" s="449">
        <f t="shared" si="377"/>
        <v>15524.85</v>
      </c>
      <c r="T797" s="452">
        <v>100010330028774</v>
      </c>
      <c r="U797" s="660" t="s">
        <v>3486</v>
      </c>
      <c r="V797" s="720">
        <f t="shared" si="356"/>
        <v>15524.85</v>
      </c>
      <c r="W797" s="644" t="s">
        <v>3487</v>
      </c>
      <c r="X797" s="455"/>
      <c r="Y797" s="428"/>
      <c r="Z797" s="456"/>
      <c r="AA797" s="402">
        <f>N797+O797+P797</f>
        <v>975.15000000000009</v>
      </c>
      <c r="AB797" s="402">
        <f>J797-AA797</f>
        <v>15524.85</v>
      </c>
      <c r="AC797" s="449"/>
      <c r="AD797" s="449"/>
      <c r="AE797" s="428"/>
      <c r="AF797" s="402"/>
      <c r="AG797" s="449"/>
      <c r="AH797" s="402"/>
      <c r="AI797" s="457">
        <f>AH33-M33</f>
        <v>0</v>
      </c>
      <c r="AK797" s="990">
        <f t="shared" si="384"/>
        <v>13200</v>
      </c>
    </row>
    <row r="798" spans="1:41" ht="15" customHeight="1" x14ac:dyDescent="0.25">
      <c r="A798" s="443">
        <v>714</v>
      </c>
      <c r="B798" s="444" t="s">
        <v>2652</v>
      </c>
      <c r="C798" s="444" t="s">
        <v>3763</v>
      </c>
      <c r="D798" s="445">
        <v>29425</v>
      </c>
      <c r="E798" s="446">
        <v>41897</v>
      </c>
      <c r="F798" s="443">
        <f t="shared" si="374"/>
        <v>34</v>
      </c>
      <c r="G798" s="429" t="s">
        <v>2653</v>
      </c>
      <c r="H798" s="447" t="s">
        <v>1941</v>
      </c>
      <c r="I798" s="429" t="s">
        <v>2613</v>
      </c>
      <c r="J798" s="448">
        <v>22000</v>
      </c>
      <c r="K798" s="449">
        <f t="shared" si="383"/>
        <v>1559.8</v>
      </c>
      <c r="L798" s="449">
        <f t="shared" si="373"/>
        <v>22000</v>
      </c>
      <c r="M798" s="402"/>
      <c r="N798" s="450">
        <f t="shared" si="375"/>
        <v>668.8</v>
      </c>
      <c r="O798" s="450">
        <f t="shared" si="376"/>
        <v>631.4</v>
      </c>
      <c r="P798" s="450">
        <v>844.89</v>
      </c>
      <c r="Q798" s="449"/>
      <c r="R798" s="451">
        <f>M798+N798+O798+P798</f>
        <v>2145.0899999999997</v>
      </c>
      <c r="S798" s="449">
        <f t="shared" si="377"/>
        <v>19854.91</v>
      </c>
      <c r="T798" s="452">
        <v>100010330028774</v>
      </c>
      <c r="U798" s="490" t="s">
        <v>3488</v>
      </c>
      <c r="V798" s="720">
        <f t="shared" si="356"/>
        <v>19854.91</v>
      </c>
      <c r="W798" s="454" t="s">
        <v>3869</v>
      </c>
      <c r="X798" s="455"/>
      <c r="Y798" s="428">
        <v>0</v>
      </c>
      <c r="Z798" s="456">
        <v>0</v>
      </c>
      <c r="AA798" s="402">
        <f>N798+O798+P798</f>
        <v>2145.0899999999997</v>
      </c>
      <c r="AB798" s="402">
        <f>J798-AA798</f>
        <v>19854.91</v>
      </c>
      <c r="AC798" s="449"/>
      <c r="AD798" s="449"/>
      <c r="AE798" s="428"/>
      <c r="AF798" s="402">
        <f>AD798*15%</f>
        <v>0</v>
      </c>
      <c r="AG798" s="449"/>
      <c r="AH798" s="402">
        <f>AF798+AG798</f>
        <v>0</v>
      </c>
      <c r="AI798" s="457">
        <f>AH48-M48</f>
        <v>0</v>
      </c>
      <c r="AK798" s="990">
        <f>+J798*60%</f>
        <v>13200</v>
      </c>
    </row>
    <row r="799" spans="1:41" ht="15" customHeight="1" x14ac:dyDescent="0.25">
      <c r="A799" s="444">
        <v>715</v>
      </c>
      <c r="B799" s="443" t="s">
        <v>4459</v>
      </c>
      <c r="C799" s="443" t="s">
        <v>3764</v>
      </c>
      <c r="D799" s="446"/>
      <c r="E799" s="446">
        <v>41897</v>
      </c>
      <c r="F799" s="443"/>
      <c r="G799" s="428" t="s">
        <v>4460</v>
      </c>
      <c r="H799" s="447" t="s">
        <v>1941</v>
      </c>
      <c r="I799" s="428" t="s">
        <v>4461</v>
      </c>
      <c r="J799" s="449">
        <v>19057.5</v>
      </c>
      <c r="K799" s="449">
        <f>J799/100*7.09</f>
        <v>1351.1767499999999</v>
      </c>
      <c r="L799" s="449">
        <f>J799</f>
        <v>19057.5</v>
      </c>
      <c r="M799" s="402"/>
      <c r="N799" s="450">
        <f>J799/100*3.04</f>
        <v>579.34799999999996</v>
      </c>
      <c r="O799" s="450">
        <f>J799/100*2.87</f>
        <v>546.95024999999998</v>
      </c>
      <c r="P799" s="450"/>
      <c r="Q799" s="449"/>
      <c r="R799" s="451">
        <f>M799+N799+O799+P799</f>
        <v>1126.2982499999998</v>
      </c>
      <c r="S799" s="449">
        <f>J799-R799</f>
        <v>17931.20175</v>
      </c>
      <c r="T799" s="452">
        <v>100010330028774</v>
      </c>
      <c r="U799" s="461">
        <v>200010330796000</v>
      </c>
      <c r="V799" s="720">
        <f>+S799</f>
        <v>17931.20175</v>
      </c>
      <c r="W799" s="463"/>
      <c r="X799" s="455"/>
      <c r="Y799" s="428">
        <v>0</v>
      </c>
      <c r="Z799" s="456">
        <v>0</v>
      </c>
      <c r="AA799" s="402">
        <f>N799+O799+P799</f>
        <v>1126.2982499999998</v>
      </c>
      <c r="AB799" s="402">
        <f>J799-AA799</f>
        <v>17931.20175</v>
      </c>
      <c r="AC799" s="449"/>
      <c r="AD799" s="428"/>
      <c r="AE799" s="428"/>
      <c r="AF799" s="402">
        <f>AD799*15%</f>
        <v>0</v>
      </c>
      <c r="AG799" s="449"/>
      <c r="AH799" s="402">
        <f>AF799+AG799</f>
        <v>0</v>
      </c>
      <c r="AI799" s="457">
        <f>AH815-M815</f>
        <v>0</v>
      </c>
      <c r="AK799" s="990">
        <f t="shared" si="384"/>
        <v>15246</v>
      </c>
    </row>
    <row r="800" spans="1:41" x14ac:dyDescent="0.25">
      <c r="A800" s="443">
        <v>716</v>
      </c>
      <c r="B800" s="444" t="s">
        <v>4571</v>
      </c>
      <c r="C800" s="443" t="s">
        <v>3763</v>
      </c>
      <c r="D800" s="446"/>
      <c r="E800" s="446">
        <v>41897</v>
      </c>
      <c r="F800" s="443"/>
      <c r="G800" s="429" t="s">
        <v>4572</v>
      </c>
      <c r="H800" s="447" t="s">
        <v>1941</v>
      </c>
      <c r="I800" s="428" t="s">
        <v>4461</v>
      </c>
      <c r="J800" s="449">
        <v>19057.5</v>
      </c>
      <c r="K800" s="449">
        <f>J800/100*7.09</f>
        <v>1351.1767499999999</v>
      </c>
      <c r="L800" s="449">
        <f>J800</f>
        <v>19057.5</v>
      </c>
      <c r="M800" s="449"/>
      <c r="N800" s="402"/>
      <c r="O800" s="450">
        <f>J800/100*3.04</f>
        <v>579.34799999999996</v>
      </c>
      <c r="P800" s="450">
        <f>J800/100*2.87</f>
        <v>546.95024999999998</v>
      </c>
      <c r="Q800" s="450"/>
      <c r="R800" s="449"/>
      <c r="S800" s="451">
        <f>N800+O800+P800+Q800</f>
        <v>1126.2982499999998</v>
      </c>
      <c r="T800" s="449">
        <f>J800-S800</f>
        <v>17931.20175</v>
      </c>
      <c r="U800" s="452">
        <v>100010330028774</v>
      </c>
      <c r="V800" s="552">
        <v>200010330835725</v>
      </c>
      <c r="W800" s="484">
        <f>+T800</f>
        <v>17931.20175</v>
      </c>
      <c r="X800" s="529">
        <v>22300036757</v>
      </c>
      <c r="Y800" s="455"/>
      <c r="Z800" s="428">
        <v>0</v>
      </c>
      <c r="AA800" s="456">
        <v>0</v>
      </c>
      <c r="AB800" s="402">
        <f>O800+P800+Q800</f>
        <v>1126.2982499999998</v>
      </c>
      <c r="AC800" s="402">
        <f>J800-AB800</f>
        <v>17931.20175</v>
      </c>
      <c r="AD800" s="449"/>
      <c r="AE800" s="428"/>
      <c r="AF800" s="428"/>
      <c r="AG800" s="402">
        <f>AE800*15%</f>
        <v>0</v>
      </c>
      <c r="AH800" s="449"/>
      <c r="AI800" s="402">
        <f>AG800+AH800</f>
        <v>0</v>
      </c>
      <c r="AJ800" s="457" t="e">
        <f>#REF!-#REF!</f>
        <v>#REF!</v>
      </c>
      <c r="AK800" s="990">
        <f t="shared" si="384"/>
        <v>15246</v>
      </c>
      <c r="AL800" s="6"/>
      <c r="AM800" s="6"/>
      <c r="AN800" s="6"/>
      <c r="AO800" s="6"/>
    </row>
    <row r="801" spans="1:41" x14ac:dyDescent="0.25">
      <c r="A801" s="444">
        <v>717</v>
      </c>
      <c r="B801" s="444" t="s">
        <v>4600</v>
      </c>
      <c r="C801" s="443" t="s">
        <v>3763</v>
      </c>
      <c r="D801" s="446"/>
      <c r="E801" s="446">
        <v>41897</v>
      </c>
      <c r="F801" s="443"/>
      <c r="G801" s="429" t="s">
        <v>4601</v>
      </c>
      <c r="H801" s="447" t="s">
        <v>1941</v>
      </c>
      <c r="I801" s="428" t="s">
        <v>4461</v>
      </c>
      <c r="J801" s="449">
        <v>19057.5</v>
      </c>
      <c r="K801" s="449">
        <f>J801/100*7.09</f>
        <v>1351.1767499999999</v>
      </c>
      <c r="L801" s="449">
        <f>J801</f>
        <v>19057.5</v>
      </c>
      <c r="M801" s="449"/>
      <c r="N801" s="402"/>
      <c r="O801" s="450">
        <f>J801/100*3.04</f>
        <v>579.34799999999996</v>
      </c>
      <c r="P801" s="450">
        <f>J801/100*2.87</f>
        <v>546.95024999999998</v>
      </c>
      <c r="Q801" s="450"/>
      <c r="R801" s="449"/>
      <c r="S801" s="451">
        <f>N801+O801+P801+Q801</f>
        <v>1126.2982499999998</v>
      </c>
      <c r="T801" s="449">
        <f>J801-S801</f>
        <v>17931.20175</v>
      </c>
      <c r="U801" s="452">
        <v>100010330028774</v>
      </c>
      <c r="V801" s="552"/>
      <c r="W801" s="484">
        <f>+T801</f>
        <v>17931.20175</v>
      </c>
      <c r="X801" s="529">
        <v>22301403188</v>
      </c>
      <c r="Y801" s="455"/>
      <c r="Z801" s="428">
        <v>0</v>
      </c>
      <c r="AA801" s="456">
        <v>0</v>
      </c>
      <c r="AB801" s="402">
        <f>O801+P801+Q801</f>
        <v>1126.2982499999998</v>
      </c>
      <c r="AC801" s="402">
        <f>J801-AB801</f>
        <v>17931.20175</v>
      </c>
      <c r="AD801" s="449"/>
      <c r="AE801" s="428"/>
      <c r="AF801" s="428"/>
      <c r="AG801" s="402">
        <f>AE801*15%</f>
        <v>0</v>
      </c>
      <c r="AH801" s="449"/>
      <c r="AI801" s="402">
        <f>AG801+AH801</f>
        <v>0</v>
      </c>
      <c r="AJ801" s="457" t="e">
        <f>#REF!-#REF!</f>
        <v>#REF!</v>
      </c>
      <c r="AK801" s="990">
        <f t="shared" si="384"/>
        <v>15246</v>
      </c>
      <c r="AL801" s="6"/>
      <c r="AM801" s="6"/>
      <c r="AN801" s="6"/>
      <c r="AO801" s="6"/>
    </row>
    <row r="802" spans="1:41" ht="12.95" customHeight="1" x14ac:dyDescent="0.25">
      <c r="A802" s="443">
        <v>718</v>
      </c>
      <c r="B802" s="444" t="s">
        <v>4814</v>
      </c>
      <c r="C802" s="443" t="s">
        <v>3764</v>
      </c>
      <c r="D802" s="784">
        <v>26858</v>
      </c>
      <c r="E802" s="446">
        <v>41897</v>
      </c>
      <c r="F802" s="609">
        <v>43</v>
      </c>
      <c r="G802" s="429" t="s">
        <v>4815</v>
      </c>
      <c r="H802" s="447" t="s">
        <v>1941</v>
      </c>
      <c r="I802" s="428" t="s">
        <v>4461</v>
      </c>
      <c r="J802" s="449">
        <v>19057.5</v>
      </c>
      <c r="K802" s="449">
        <f>J802/100*7.09</f>
        <v>1351.1767499999999</v>
      </c>
      <c r="L802" s="449">
        <f>J802</f>
        <v>19057.5</v>
      </c>
      <c r="M802" s="449"/>
      <c r="N802" s="402"/>
      <c r="O802" s="450">
        <f>J802/100*3.04</f>
        <v>579.34799999999996</v>
      </c>
      <c r="P802" s="450">
        <f>J802/100*2.87</f>
        <v>546.95024999999998</v>
      </c>
      <c r="Q802" s="449"/>
      <c r="R802" s="451"/>
      <c r="S802" s="451">
        <f>N802+O802+P802+Q802</f>
        <v>1126.2982499999998</v>
      </c>
      <c r="T802" s="449">
        <f>J802-S802</f>
        <v>17931.20175</v>
      </c>
      <c r="U802" s="452">
        <v>100010330028774</v>
      </c>
      <c r="V802" s="849">
        <v>200010330893631</v>
      </c>
      <c r="W802" s="484">
        <f>+T802</f>
        <v>17931.20175</v>
      </c>
      <c r="X802" s="529">
        <v>1200773826</v>
      </c>
      <c r="Y802" s="455"/>
      <c r="Z802" s="428">
        <v>0</v>
      </c>
      <c r="AA802" s="456">
        <v>0</v>
      </c>
      <c r="AB802" s="402">
        <f>O802+P802+Q802</f>
        <v>1126.2982499999998</v>
      </c>
      <c r="AC802" s="402">
        <f>J802-AB802</f>
        <v>17931.20175</v>
      </c>
      <c r="AD802" s="449"/>
      <c r="AE802" s="428"/>
      <c r="AF802" s="428"/>
      <c r="AG802" s="402">
        <f>AE802*15%</f>
        <v>0</v>
      </c>
      <c r="AH802" s="449"/>
      <c r="AI802" s="402">
        <f>AG802+AH802</f>
        <v>0</v>
      </c>
      <c r="AJ802" s="457" t="e">
        <f>#REF!-#REF!</f>
        <v>#REF!</v>
      </c>
      <c r="AK802" s="990">
        <f t="shared" si="384"/>
        <v>15246</v>
      </c>
      <c r="AL802" s="6"/>
      <c r="AM802" s="6"/>
      <c r="AN802" s="6"/>
      <c r="AO802" s="6"/>
    </row>
    <row r="803" spans="1:41" ht="12.95" customHeight="1" x14ac:dyDescent="0.25">
      <c r="A803" s="444">
        <v>719</v>
      </c>
      <c r="B803" s="444" t="s">
        <v>4901</v>
      </c>
      <c r="C803" s="443"/>
      <c r="D803" s="784"/>
      <c r="E803" s="446"/>
      <c r="F803" s="609"/>
      <c r="G803" s="429" t="s">
        <v>4902</v>
      </c>
      <c r="H803" s="447" t="s">
        <v>1941</v>
      </c>
      <c r="I803" s="428" t="s">
        <v>4461</v>
      </c>
      <c r="J803" s="449">
        <v>19057.5</v>
      </c>
      <c r="K803" s="449">
        <f>J803/100*7.09</f>
        <v>1351.1767499999999</v>
      </c>
      <c r="L803" s="449">
        <f>J803</f>
        <v>19057.5</v>
      </c>
      <c r="M803" s="449"/>
      <c r="N803" s="402"/>
      <c r="O803" s="450">
        <f>J803/100*3.04</f>
        <v>579.34799999999996</v>
      </c>
      <c r="P803" s="450">
        <f>J803/100*2.87</f>
        <v>546.95024999999998</v>
      </c>
      <c r="Q803" s="449"/>
      <c r="R803" s="451"/>
      <c r="S803" s="451">
        <f>N803+O803+P803+Q803</f>
        <v>1126.2982499999998</v>
      </c>
      <c r="T803" s="449">
        <f>J803-S803</f>
        <v>17931.20175</v>
      </c>
      <c r="U803" s="452">
        <v>100010330028774</v>
      </c>
      <c r="V803" s="849"/>
      <c r="W803" s="484">
        <f>+T803</f>
        <v>17931.20175</v>
      </c>
      <c r="X803" s="529"/>
      <c r="Y803" s="455"/>
      <c r="Z803" s="428">
        <v>0</v>
      </c>
      <c r="AA803" s="456">
        <v>0</v>
      </c>
      <c r="AB803" s="402">
        <f>O803+P803+Q803</f>
        <v>1126.2982499999998</v>
      </c>
      <c r="AC803" s="402">
        <f>J803-AB803</f>
        <v>17931.20175</v>
      </c>
      <c r="AD803" s="449"/>
      <c r="AE803" s="428"/>
      <c r="AF803" s="428"/>
      <c r="AG803" s="402">
        <f>AE803*15%</f>
        <v>0</v>
      </c>
      <c r="AH803" s="449"/>
      <c r="AI803" s="402">
        <f>AG803+AH803</f>
        <v>0</v>
      </c>
      <c r="AJ803" s="457" t="e">
        <f>#REF!-#REF!</f>
        <v>#REF!</v>
      </c>
      <c r="AK803" s="990">
        <f t="shared" si="384"/>
        <v>15246</v>
      </c>
      <c r="AL803" s="6"/>
      <c r="AM803" s="6"/>
      <c r="AN803" s="6"/>
      <c r="AO803" s="6"/>
    </row>
    <row r="804" spans="1:41" ht="15" customHeight="1" x14ac:dyDescent="0.25">
      <c r="A804" s="1712" t="s">
        <v>3669</v>
      </c>
      <c r="B804" s="1713"/>
      <c r="C804" s="1713"/>
      <c r="D804" s="1713"/>
      <c r="E804" s="1713"/>
      <c r="F804" s="1713"/>
      <c r="G804" s="1713"/>
      <c r="H804" s="1713"/>
      <c r="I804" s="1714"/>
      <c r="J804" s="403">
        <f>SUM(J774:J803)</f>
        <v>655737.5</v>
      </c>
      <c r="K804" s="449"/>
      <c r="L804" s="449">
        <v>0</v>
      </c>
      <c r="M804" s="403">
        <v>3303.05</v>
      </c>
      <c r="N804" s="403">
        <f>SUM(N775:N798)</f>
        <v>15265.36</v>
      </c>
      <c r="O804" s="403">
        <f>SUM(O775:O798)</f>
        <v>14411.704999999994</v>
      </c>
      <c r="P804" s="567">
        <f>SUM(P774:P798)</f>
        <v>4224.45</v>
      </c>
      <c r="Q804" s="403">
        <f>SUM(Q775:Q798)</f>
        <v>0</v>
      </c>
      <c r="R804" s="568">
        <f>SUM(R775:R798)</f>
        <v>33056.625</v>
      </c>
      <c r="S804" s="403">
        <f>SUM(S774:S798)</f>
        <v>519799.90499999997</v>
      </c>
      <c r="T804" s="452"/>
      <c r="U804" s="490"/>
      <c r="V804" s="720"/>
      <c r="W804" s="454"/>
      <c r="X804" s="455"/>
      <c r="Y804" s="428"/>
      <c r="Z804" s="456"/>
      <c r="AA804" s="402"/>
      <c r="AB804" s="402"/>
      <c r="AC804" s="449"/>
      <c r="AD804" s="449">
        <f>+AB804-AC804</f>
        <v>0</v>
      </c>
      <c r="AE804" s="428"/>
      <c r="AF804" s="402"/>
      <c r="AG804" s="449"/>
      <c r="AH804" s="402"/>
      <c r="AI804" s="457" t="e">
        <f>#REF!-#REF!</f>
        <v>#REF!</v>
      </c>
      <c r="AK804" s="1003">
        <f>SUM(AK774:AK803)</f>
        <v>465382.5</v>
      </c>
    </row>
    <row r="805" spans="1:41" ht="15" customHeight="1" x14ac:dyDescent="0.25">
      <c r="A805" s="1715" t="s">
        <v>4837</v>
      </c>
      <c r="B805" s="1716"/>
      <c r="C805" s="1716"/>
      <c r="D805" s="1716"/>
      <c r="E805" s="1716"/>
      <c r="F805" s="1716"/>
      <c r="G805" s="1716"/>
      <c r="H805" s="1716"/>
      <c r="I805" s="1717"/>
      <c r="J805" s="403"/>
      <c r="K805" s="449"/>
      <c r="L805" s="449"/>
      <c r="M805" s="403"/>
      <c r="N805" s="567"/>
      <c r="O805" s="567"/>
      <c r="P805" s="567"/>
      <c r="Q805" s="403"/>
      <c r="R805" s="568"/>
      <c r="S805" s="403"/>
      <c r="T805" s="452"/>
      <c r="U805" s="490"/>
      <c r="V805" s="720"/>
      <c r="W805" s="454"/>
      <c r="X805" s="455"/>
      <c r="Y805" s="428"/>
      <c r="Z805" s="456"/>
      <c r="AA805" s="402"/>
      <c r="AB805" s="402"/>
      <c r="AC805" s="449"/>
      <c r="AD805" s="449">
        <f>+AB805-AC805</f>
        <v>0</v>
      </c>
      <c r="AE805" s="428"/>
      <c r="AF805" s="402"/>
      <c r="AG805" s="449"/>
      <c r="AH805" s="402"/>
      <c r="AI805" s="457"/>
    </row>
    <row r="806" spans="1:41" s="221" customFormat="1" ht="15" customHeight="1" x14ac:dyDescent="0.25">
      <c r="A806" s="789">
        <v>720</v>
      </c>
      <c r="B806" s="790" t="s">
        <v>2657</v>
      </c>
      <c r="C806" s="790" t="s">
        <v>3764</v>
      </c>
      <c r="D806" s="791">
        <v>22984</v>
      </c>
      <c r="E806" s="792">
        <v>41897</v>
      </c>
      <c r="F806" s="789">
        <f>DATEDIF(D806,E806,"Y")</f>
        <v>51</v>
      </c>
      <c r="G806" s="793" t="s">
        <v>2658</v>
      </c>
      <c r="H806" s="799" t="s">
        <v>1588</v>
      </c>
      <c r="I806" s="793" t="s">
        <v>4838</v>
      </c>
      <c r="J806" s="796">
        <v>41800</v>
      </c>
      <c r="K806" s="795">
        <f>J806/100*7.09</f>
        <v>2963.62</v>
      </c>
      <c r="L806" s="795">
        <f>J806</f>
        <v>41800</v>
      </c>
      <c r="M806" s="796"/>
      <c r="N806" s="800">
        <f>J806/100*3.04</f>
        <v>1270.72</v>
      </c>
      <c r="O806" s="800">
        <f>J806/100*2.87</f>
        <v>1199.6600000000001</v>
      </c>
      <c r="P806" s="800"/>
      <c r="Q806" s="795"/>
      <c r="R806" s="801">
        <f>M806+N806+O806+P806</f>
        <v>2470.38</v>
      </c>
      <c r="S806" s="795">
        <f>J806-R806</f>
        <v>39329.620000000003</v>
      </c>
      <c r="T806" s="802">
        <v>100010330028774</v>
      </c>
      <c r="U806" s="846" t="s">
        <v>3490</v>
      </c>
      <c r="V806" s="921">
        <f>+S806</f>
        <v>39329.620000000003</v>
      </c>
      <c r="W806" s="797" t="s">
        <v>3786</v>
      </c>
      <c r="X806" s="803"/>
      <c r="Y806" s="804">
        <v>0</v>
      </c>
      <c r="Z806" s="805">
        <v>0</v>
      </c>
      <c r="AA806" s="796">
        <f>N806+O806+P806</f>
        <v>2470.38</v>
      </c>
      <c r="AB806" s="796">
        <f>J806-AA806</f>
        <v>39329.620000000003</v>
      </c>
      <c r="AC806" s="795"/>
      <c r="AD806" s="804"/>
      <c r="AE806" s="804"/>
      <c r="AF806" s="796">
        <f>AD806*15%</f>
        <v>0</v>
      </c>
      <c r="AG806" s="795"/>
      <c r="AH806" s="796">
        <f>AF806+AG806</f>
        <v>0</v>
      </c>
      <c r="AI806" s="807">
        <f>AH813-M813</f>
        <v>0</v>
      </c>
      <c r="AK806" s="999">
        <f>+J806*30%</f>
        <v>12540</v>
      </c>
      <c r="AL806" s="814"/>
      <c r="AM806" s="814"/>
      <c r="AN806" s="814"/>
      <c r="AO806" s="814"/>
    </row>
    <row r="807" spans="1:41" ht="15" customHeight="1" x14ac:dyDescent="0.25">
      <c r="A807" s="444">
        <v>721</v>
      </c>
      <c r="B807" s="444" t="s">
        <v>2654</v>
      </c>
      <c r="C807" s="444" t="s">
        <v>3763</v>
      </c>
      <c r="D807" s="445">
        <v>30795</v>
      </c>
      <c r="E807" s="446">
        <v>41897</v>
      </c>
      <c r="F807" s="443">
        <f>DATEDIF(D807,E807,"Y")</f>
        <v>30</v>
      </c>
      <c r="G807" s="429" t="s">
        <v>2655</v>
      </c>
      <c r="H807" s="447" t="s">
        <v>2868</v>
      </c>
      <c r="I807" s="429" t="s">
        <v>2656</v>
      </c>
      <c r="J807" s="402">
        <v>33000</v>
      </c>
      <c r="K807" s="449">
        <f t="shared" si="383"/>
        <v>2339.6999999999998</v>
      </c>
      <c r="L807" s="449">
        <f t="shared" si="373"/>
        <v>33000</v>
      </c>
      <c r="M807" s="402"/>
      <c r="N807" s="450">
        <f>J807/100*3.04</f>
        <v>1003.2</v>
      </c>
      <c r="O807" s="450">
        <f>J807/100*2.87</f>
        <v>947.1</v>
      </c>
      <c r="P807" s="450"/>
      <c r="Q807" s="449"/>
      <c r="R807" s="451">
        <f>M807+N807+O807+P807+Q807</f>
        <v>1950.3000000000002</v>
      </c>
      <c r="S807" s="449">
        <f>J807-R807</f>
        <v>31049.7</v>
      </c>
      <c r="T807" s="452">
        <v>100010330028774</v>
      </c>
      <c r="U807" s="564" t="s">
        <v>3489</v>
      </c>
      <c r="V807" s="720">
        <f t="shared" si="356"/>
        <v>31049.7</v>
      </c>
      <c r="W807" s="454">
        <v>22500010636</v>
      </c>
      <c r="X807" s="455"/>
      <c r="Y807" s="428">
        <v>0</v>
      </c>
      <c r="Z807" s="456">
        <v>0</v>
      </c>
      <c r="AA807" s="402">
        <f>N807+O807+P807</f>
        <v>1950.3000000000002</v>
      </c>
      <c r="AB807" s="402">
        <f>J807-AA807</f>
        <v>31049.7</v>
      </c>
      <c r="AC807" s="449"/>
      <c r="AD807" s="449"/>
      <c r="AE807" s="462"/>
      <c r="AF807" s="402"/>
      <c r="AG807" s="449"/>
      <c r="AH807" s="402"/>
      <c r="AI807" s="457">
        <f>AH812-M812</f>
        <v>0</v>
      </c>
      <c r="AK807" s="990">
        <f>+J807*60%</f>
        <v>19800</v>
      </c>
    </row>
    <row r="808" spans="1:41" ht="15" customHeight="1" x14ac:dyDescent="0.25">
      <c r="A808" s="443">
        <v>722</v>
      </c>
      <c r="B808" s="443" t="s">
        <v>1586</v>
      </c>
      <c r="C808" s="443" t="s">
        <v>3763</v>
      </c>
      <c r="D808" s="446">
        <v>27474</v>
      </c>
      <c r="E808" s="446">
        <v>41897</v>
      </c>
      <c r="F808" s="443">
        <f>DATEDIF(D808,E808,"Y")</f>
        <v>39</v>
      </c>
      <c r="G808" s="428" t="s">
        <v>1587</v>
      </c>
      <c r="H808" s="447" t="s">
        <v>2868</v>
      </c>
      <c r="I808" s="429" t="s">
        <v>4911</v>
      </c>
      <c r="J808" s="449">
        <v>16500</v>
      </c>
      <c r="K808" s="449">
        <f>J808/100*7.09</f>
        <v>1169.8499999999999</v>
      </c>
      <c r="L808" s="449">
        <f>J808</f>
        <v>16500</v>
      </c>
      <c r="M808" s="402"/>
      <c r="N808" s="450">
        <f>J808/100*3.04</f>
        <v>501.6</v>
      </c>
      <c r="O808" s="450">
        <f>J808/100*2.87</f>
        <v>473.55</v>
      </c>
      <c r="P808" s="450"/>
      <c r="Q808" s="449"/>
      <c r="R808" s="451">
        <f>M808+N808+O808+P808</f>
        <v>975.15000000000009</v>
      </c>
      <c r="S808" s="449">
        <f>J808-R808</f>
        <v>15524.85</v>
      </c>
      <c r="T808" s="452">
        <v>100010330028774</v>
      </c>
      <c r="U808" s="474">
        <v>200010330642895</v>
      </c>
      <c r="V808" s="720">
        <f>+S808</f>
        <v>15524.85</v>
      </c>
      <c r="W808" s="463" t="s">
        <v>4323</v>
      </c>
      <c r="X808" s="455"/>
      <c r="Y808" s="428">
        <v>0</v>
      </c>
      <c r="Z808" s="456">
        <v>0</v>
      </c>
      <c r="AA808" s="402">
        <f>N808+O808+P808</f>
        <v>975.15000000000009</v>
      </c>
      <c r="AB808" s="402">
        <f>J808-AA808</f>
        <v>15524.85</v>
      </c>
      <c r="AC808" s="449"/>
      <c r="AD808" s="428"/>
      <c r="AE808" s="428"/>
      <c r="AF808" s="402">
        <f>AD808*15%</f>
        <v>0</v>
      </c>
      <c r="AG808" s="449"/>
      <c r="AH808" s="402">
        <f>AF808+AG808</f>
        <v>0</v>
      </c>
      <c r="AK808" s="990">
        <f>+J808*80%</f>
        <v>13200</v>
      </c>
    </row>
    <row r="809" spans="1:41" ht="15" customHeight="1" x14ac:dyDescent="0.25">
      <c r="A809" s="1712" t="s">
        <v>3656</v>
      </c>
      <c r="B809" s="1713"/>
      <c r="C809" s="1713"/>
      <c r="D809" s="1713"/>
      <c r="E809" s="1713"/>
      <c r="F809" s="1713"/>
      <c r="G809" s="1713"/>
      <c r="H809" s="1713"/>
      <c r="I809" s="1714"/>
      <c r="J809" s="405">
        <f>+J806+J807+J808</f>
        <v>91300</v>
      </c>
      <c r="K809" s="449"/>
      <c r="L809" s="449">
        <v>0</v>
      </c>
      <c r="M809" s="405">
        <f t="shared" ref="M809:S809" si="386">SUM(M807:M807)</f>
        <v>0</v>
      </c>
      <c r="N809" s="405">
        <f t="shared" si="386"/>
        <v>1003.2</v>
      </c>
      <c r="O809" s="405">
        <f t="shared" si="386"/>
        <v>947.1</v>
      </c>
      <c r="P809" s="562">
        <f t="shared" si="386"/>
        <v>0</v>
      </c>
      <c r="Q809" s="405">
        <f t="shared" si="386"/>
        <v>0</v>
      </c>
      <c r="R809" s="563">
        <f t="shared" si="386"/>
        <v>1950.3000000000002</v>
      </c>
      <c r="S809" s="405">
        <f t="shared" si="386"/>
        <v>31049.7</v>
      </c>
      <c r="T809" s="452"/>
      <c r="U809" s="564"/>
      <c r="V809" s="720"/>
      <c r="W809" s="454"/>
      <c r="X809" s="455"/>
      <c r="Y809" s="428"/>
      <c r="Z809" s="456"/>
      <c r="AA809" s="402"/>
      <c r="AB809" s="402"/>
      <c r="AC809" s="449"/>
      <c r="AD809" s="449"/>
      <c r="AE809" s="462"/>
      <c r="AF809" s="402"/>
      <c r="AG809" s="449"/>
      <c r="AH809" s="402"/>
      <c r="AI809" s="457"/>
      <c r="AK809" s="1003">
        <f>SUM(AK806:AK808)</f>
        <v>45540</v>
      </c>
    </row>
    <row r="810" spans="1:41" ht="15" customHeight="1" x14ac:dyDescent="0.25">
      <c r="A810" s="1715" t="s">
        <v>3685</v>
      </c>
      <c r="B810" s="1716"/>
      <c r="C810" s="1716"/>
      <c r="D810" s="1716"/>
      <c r="E810" s="1716"/>
      <c r="F810" s="1716"/>
      <c r="G810" s="1716"/>
      <c r="H810" s="1716"/>
      <c r="I810" s="1717"/>
      <c r="J810" s="405"/>
      <c r="K810" s="449"/>
      <c r="L810" s="449"/>
      <c r="M810" s="405"/>
      <c r="N810" s="562"/>
      <c r="O810" s="562"/>
      <c r="P810" s="562"/>
      <c r="Q810" s="405"/>
      <c r="R810" s="563"/>
      <c r="S810" s="405"/>
      <c r="T810" s="452"/>
      <c r="U810" s="485"/>
      <c r="V810" s="720"/>
      <c r="W810" s="454"/>
      <c r="X810" s="455"/>
      <c r="Y810" s="428"/>
      <c r="Z810" s="456"/>
      <c r="AA810" s="402"/>
      <c r="AB810" s="402"/>
      <c r="AC810" s="449"/>
      <c r="AD810" s="449"/>
      <c r="AE810" s="462"/>
      <c r="AF810" s="402"/>
      <c r="AG810" s="449"/>
      <c r="AH810" s="402"/>
      <c r="AI810" s="457"/>
    </row>
    <row r="811" spans="1:41" x14ac:dyDescent="0.25">
      <c r="A811" s="443">
        <v>723</v>
      </c>
      <c r="B811" s="443" t="s">
        <v>4722</v>
      </c>
      <c r="C811" s="443" t="s">
        <v>3764</v>
      </c>
      <c r="D811" s="784">
        <v>26858</v>
      </c>
      <c r="E811" s="446">
        <v>41897</v>
      </c>
      <c r="F811" s="609">
        <f>DATEDIF(D811,E811,"Y")</f>
        <v>41</v>
      </c>
      <c r="G811" s="428" t="s">
        <v>4723</v>
      </c>
      <c r="H811" s="447" t="s">
        <v>1777</v>
      </c>
      <c r="I811" s="428" t="s">
        <v>4724</v>
      </c>
      <c r="J811" s="479">
        <v>38000</v>
      </c>
      <c r="K811" s="449">
        <f>J811/100*7.09</f>
        <v>2694.2</v>
      </c>
      <c r="L811" s="449">
        <f>J811</f>
        <v>38000</v>
      </c>
      <c r="M811" s="449"/>
      <c r="N811" s="402">
        <v>364.1</v>
      </c>
      <c r="O811" s="450">
        <f>J811/100*3.04</f>
        <v>1155.2</v>
      </c>
      <c r="P811" s="450">
        <f>J811/100*2.87</f>
        <v>1090.6000000000001</v>
      </c>
      <c r="Q811" s="449"/>
      <c r="R811" s="451"/>
      <c r="S811" s="451">
        <f>N811+O811+P811+Q811</f>
        <v>2609.9000000000005</v>
      </c>
      <c r="T811" s="449">
        <f>J811-S811</f>
        <v>35390.1</v>
      </c>
      <c r="U811" s="452">
        <v>100010330028774</v>
      </c>
      <c r="V811" s="528"/>
      <c r="W811" s="545">
        <f>+T811</f>
        <v>35390.1</v>
      </c>
      <c r="X811" s="518"/>
      <c r="Y811" s="6"/>
      <c r="Z811" s="6"/>
      <c r="AA811" s="6"/>
      <c r="AB811" s="6"/>
      <c r="AC811" s="6"/>
      <c r="AD811" s="6"/>
      <c r="AE811" s="6"/>
      <c r="AF811" s="6"/>
      <c r="AG811" s="6"/>
      <c r="AH811" s="6"/>
      <c r="AK811" s="992">
        <f>+J811*60%</f>
        <v>22800</v>
      </c>
      <c r="AL811" s="6"/>
      <c r="AM811" s="6"/>
      <c r="AN811" s="6"/>
      <c r="AO811" s="6"/>
    </row>
    <row r="812" spans="1:41" ht="15" customHeight="1" x14ac:dyDescent="0.25">
      <c r="A812" s="444">
        <v>724</v>
      </c>
      <c r="B812" s="443" t="s">
        <v>2665</v>
      </c>
      <c r="C812" s="443" t="s">
        <v>3764</v>
      </c>
      <c r="D812" s="446">
        <v>28528</v>
      </c>
      <c r="E812" s="446">
        <v>41897</v>
      </c>
      <c r="F812" s="443">
        <f t="shared" ref="F812:F827" si="387">DATEDIF(D812,E812,"Y")</f>
        <v>36</v>
      </c>
      <c r="G812" s="428" t="s">
        <v>2666</v>
      </c>
      <c r="H812" s="447" t="s">
        <v>2868</v>
      </c>
      <c r="I812" s="428" t="s">
        <v>2667</v>
      </c>
      <c r="J812" s="449">
        <v>22000</v>
      </c>
      <c r="K812" s="449">
        <f t="shared" si="383"/>
        <v>1559.8</v>
      </c>
      <c r="L812" s="449">
        <f t="shared" si="373"/>
        <v>22000</v>
      </c>
      <c r="M812" s="402"/>
      <c r="N812" s="450">
        <f t="shared" ref="N812:N833" si="388">J812/100*3.04</f>
        <v>668.8</v>
      </c>
      <c r="O812" s="450">
        <f t="shared" ref="O812:O833" si="389">J812/100*2.87</f>
        <v>631.4</v>
      </c>
      <c r="P812" s="450"/>
      <c r="Q812" s="449"/>
      <c r="R812" s="451">
        <f t="shared" ref="R812:R827" si="390">M812+N812+O812+P812+Q812</f>
        <v>1300.1999999999998</v>
      </c>
      <c r="S812" s="449">
        <f t="shared" ref="S812:S833" si="391">J812-R812</f>
        <v>20699.8</v>
      </c>
      <c r="T812" s="452">
        <v>100010330028774</v>
      </c>
      <c r="U812" s="523" t="s">
        <v>3492</v>
      </c>
      <c r="V812" s="720">
        <f t="shared" ref="V812:V871" si="392">+S812</f>
        <v>20699.8</v>
      </c>
      <c r="W812" s="463" t="s">
        <v>3867</v>
      </c>
      <c r="X812" s="455"/>
      <c r="Y812" s="428">
        <v>0</v>
      </c>
      <c r="Z812" s="456">
        <v>0</v>
      </c>
      <c r="AA812" s="402">
        <f t="shared" ref="AA812:AA833" si="393">N812+O812+P812</f>
        <v>1300.1999999999998</v>
      </c>
      <c r="AB812" s="402">
        <f t="shared" ref="AB812:AB833" si="394">J812-AA812</f>
        <v>20699.8</v>
      </c>
      <c r="AC812" s="449"/>
      <c r="AD812" s="428"/>
      <c r="AE812" s="428"/>
      <c r="AF812" s="402">
        <f t="shared" ref="AF812:AF868" si="395">AD812*15%</f>
        <v>0</v>
      </c>
      <c r="AG812" s="449"/>
      <c r="AH812" s="402">
        <f t="shared" ref="AH812:AH868" si="396">AF812+AG812</f>
        <v>0</v>
      </c>
      <c r="AI812" s="457">
        <f>AH817-M817</f>
        <v>0</v>
      </c>
      <c r="AK812" s="992">
        <f>+J812*60%</f>
        <v>13200</v>
      </c>
    </row>
    <row r="813" spans="1:41" ht="15" customHeight="1" x14ac:dyDescent="0.25">
      <c r="A813" s="443">
        <v>725</v>
      </c>
      <c r="B813" s="444" t="s">
        <v>2668</v>
      </c>
      <c r="C813" s="444" t="s">
        <v>3763</v>
      </c>
      <c r="D813" s="445">
        <v>23167</v>
      </c>
      <c r="E813" s="446">
        <v>41897</v>
      </c>
      <c r="F813" s="443">
        <f t="shared" si="387"/>
        <v>51</v>
      </c>
      <c r="G813" s="429" t="s">
        <v>2669</v>
      </c>
      <c r="H813" s="447" t="s">
        <v>2868</v>
      </c>
      <c r="I813" s="429" t="s">
        <v>2670</v>
      </c>
      <c r="J813" s="448">
        <f>13000*1.1</f>
        <v>14300.000000000002</v>
      </c>
      <c r="K813" s="449">
        <f t="shared" si="383"/>
        <v>1013.8700000000002</v>
      </c>
      <c r="L813" s="449">
        <f t="shared" si="373"/>
        <v>14300.000000000002</v>
      </c>
      <c r="M813" s="402"/>
      <c r="N813" s="450">
        <f t="shared" si="388"/>
        <v>434.72000000000008</v>
      </c>
      <c r="O813" s="450">
        <f t="shared" si="389"/>
        <v>410.41000000000008</v>
      </c>
      <c r="P813" s="450"/>
      <c r="Q813" s="449"/>
      <c r="R813" s="451">
        <f t="shared" si="390"/>
        <v>845.13000000000011</v>
      </c>
      <c r="S813" s="449">
        <f t="shared" si="391"/>
        <v>13454.870000000003</v>
      </c>
      <c r="T813" s="452">
        <v>100010330028774</v>
      </c>
      <c r="U813" s="490" t="s">
        <v>3493</v>
      </c>
      <c r="V813" s="720">
        <f t="shared" si="392"/>
        <v>13454.870000000003</v>
      </c>
      <c r="W813" s="454" t="s">
        <v>3866</v>
      </c>
      <c r="X813" s="455"/>
      <c r="Y813" s="428">
        <v>0</v>
      </c>
      <c r="Z813" s="456">
        <v>0</v>
      </c>
      <c r="AA813" s="402">
        <f t="shared" si="393"/>
        <v>845.13000000000011</v>
      </c>
      <c r="AB813" s="402">
        <f t="shared" si="394"/>
        <v>13454.870000000003</v>
      </c>
      <c r="AC813" s="449"/>
      <c r="AD813" s="428"/>
      <c r="AE813" s="428"/>
      <c r="AF813" s="402">
        <f t="shared" si="395"/>
        <v>0</v>
      </c>
      <c r="AG813" s="449"/>
      <c r="AH813" s="402">
        <f t="shared" si="396"/>
        <v>0</v>
      </c>
      <c r="AI813" s="457">
        <f>AH819-M819</f>
        <v>0</v>
      </c>
      <c r="AK813" s="990">
        <f>+J813*80%</f>
        <v>11440.000000000002</v>
      </c>
    </row>
    <row r="814" spans="1:41" ht="15" customHeight="1" x14ac:dyDescent="0.25">
      <c r="A814" s="444">
        <v>726</v>
      </c>
      <c r="B814" s="443" t="s">
        <v>2671</v>
      </c>
      <c r="C814" s="443" t="s">
        <v>3763</v>
      </c>
      <c r="D814" s="446">
        <v>25200</v>
      </c>
      <c r="E814" s="446">
        <v>41897</v>
      </c>
      <c r="F814" s="443">
        <f t="shared" si="387"/>
        <v>45</v>
      </c>
      <c r="G814" s="428" t="s">
        <v>2672</v>
      </c>
      <c r="H814" s="447" t="s">
        <v>2868</v>
      </c>
      <c r="I814" s="428" t="s">
        <v>2670</v>
      </c>
      <c r="J814" s="448">
        <f>13000*1.1</f>
        <v>14300.000000000002</v>
      </c>
      <c r="K814" s="449">
        <f t="shared" si="383"/>
        <v>1013.8700000000002</v>
      </c>
      <c r="L814" s="449">
        <f t="shared" si="373"/>
        <v>14300.000000000002</v>
      </c>
      <c r="M814" s="402"/>
      <c r="N814" s="450">
        <f t="shared" si="388"/>
        <v>434.72000000000008</v>
      </c>
      <c r="O814" s="450">
        <f t="shared" si="389"/>
        <v>410.41000000000008</v>
      </c>
      <c r="P814" s="450"/>
      <c r="Q814" s="449"/>
      <c r="R814" s="451">
        <f t="shared" si="390"/>
        <v>845.13000000000011</v>
      </c>
      <c r="S814" s="449">
        <f t="shared" si="391"/>
        <v>13454.870000000003</v>
      </c>
      <c r="T814" s="452">
        <v>100010330028774</v>
      </c>
      <c r="U814" s="523" t="s">
        <v>3494</v>
      </c>
      <c r="V814" s="720">
        <f t="shared" si="392"/>
        <v>13454.870000000003</v>
      </c>
      <c r="W814" s="463" t="s">
        <v>3865</v>
      </c>
      <c r="X814" s="455"/>
      <c r="Y814" s="428">
        <v>0</v>
      </c>
      <c r="Z814" s="456">
        <v>0</v>
      </c>
      <c r="AA814" s="402">
        <f t="shared" si="393"/>
        <v>845.13000000000011</v>
      </c>
      <c r="AB814" s="402">
        <f t="shared" si="394"/>
        <v>13454.870000000003</v>
      </c>
      <c r="AC814" s="449"/>
      <c r="AD814" s="428"/>
      <c r="AE814" s="428"/>
      <c r="AF814" s="402">
        <f t="shared" si="395"/>
        <v>0</v>
      </c>
      <c r="AG814" s="449"/>
      <c r="AH814" s="402">
        <f t="shared" si="396"/>
        <v>0</v>
      </c>
      <c r="AI814" s="457">
        <f>AH821-M821</f>
        <v>0</v>
      </c>
      <c r="AK814" s="990">
        <f>+J814*80%</f>
        <v>11440.000000000002</v>
      </c>
    </row>
    <row r="815" spans="1:41" ht="15" customHeight="1" x14ac:dyDescent="0.25">
      <c r="A815" s="443">
        <v>727</v>
      </c>
      <c r="B815" s="443" t="s">
        <v>2673</v>
      </c>
      <c r="C815" s="443" t="s">
        <v>3764</v>
      </c>
      <c r="D815" s="446">
        <v>25828</v>
      </c>
      <c r="E815" s="446">
        <v>41897</v>
      </c>
      <c r="F815" s="443">
        <f t="shared" si="387"/>
        <v>43</v>
      </c>
      <c r="G815" s="428" t="s">
        <v>2674</v>
      </c>
      <c r="H815" s="447" t="s">
        <v>2868</v>
      </c>
      <c r="I815" s="428" t="s">
        <v>2667</v>
      </c>
      <c r="J815" s="448">
        <v>22000</v>
      </c>
      <c r="K815" s="449">
        <f t="shared" si="383"/>
        <v>1559.8</v>
      </c>
      <c r="L815" s="449">
        <f t="shared" si="373"/>
        <v>22000</v>
      </c>
      <c r="M815" s="402"/>
      <c r="N815" s="450">
        <f t="shared" si="388"/>
        <v>668.8</v>
      </c>
      <c r="O815" s="450">
        <f t="shared" si="389"/>
        <v>631.4</v>
      </c>
      <c r="P815" s="450"/>
      <c r="Q815" s="449"/>
      <c r="R815" s="451">
        <f t="shared" si="390"/>
        <v>1300.1999999999998</v>
      </c>
      <c r="S815" s="449">
        <f t="shared" si="391"/>
        <v>20699.8</v>
      </c>
      <c r="T815" s="452">
        <v>100010330028774</v>
      </c>
      <c r="U815" s="497">
        <v>200010330651349</v>
      </c>
      <c r="V815" s="720">
        <f t="shared" si="392"/>
        <v>20699.8</v>
      </c>
      <c r="W815" s="463" t="s">
        <v>4183</v>
      </c>
      <c r="X815" s="455"/>
      <c r="Y815" s="428">
        <v>0</v>
      </c>
      <c r="Z815" s="456">
        <v>0</v>
      </c>
      <c r="AA815" s="402">
        <f t="shared" si="393"/>
        <v>1300.1999999999998</v>
      </c>
      <c r="AB815" s="402">
        <f t="shared" si="394"/>
        <v>20699.8</v>
      </c>
      <c r="AC815" s="449"/>
      <c r="AD815" s="428"/>
      <c r="AE815" s="428"/>
      <c r="AF815" s="402">
        <f t="shared" si="395"/>
        <v>0</v>
      </c>
      <c r="AG815" s="449"/>
      <c r="AH815" s="402">
        <f t="shared" si="396"/>
        <v>0</v>
      </c>
      <c r="AI815" s="457">
        <f>AH822-M822</f>
        <v>0</v>
      </c>
      <c r="AK815" s="992">
        <f>+J815*60%</f>
        <v>13200</v>
      </c>
    </row>
    <row r="816" spans="1:41" ht="15" customHeight="1" x14ac:dyDescent="0.25">
      <c r="A816" s="444">
        <v>728</v>
      </c>
      <c r="B816" s="444" t="s">
        <v>2675</v>
      </c>
      <c r="C816" s="444" t="s">
        <v>3763</v>
      </c>
      <c r="D816" s="445">
        <v>22725</v>
      </c>
      <c r="E816" s="446">
        <v>41897</v>
      </c>
      <c r="F816" s="443">
        <f t="shared" si="387"/>
        <v>52</v>
      </c>
      <c r="G816" s="429" t="s">
        <v>2676</v>
      </c>
      <c r="H816" s="447" t="s">
        <v>2868</v>
      </c>
      <c r="I816" s="429" t="s">
        <v>2670</v>
      </c>
      <c r="J816" s="448">
        <f t="shared" ref="J816:J823" si="397">13000*1.1</f>
        <v>14300.000000000002</v>
      </c>
      <c r="K816" s="449">
        <f t="shared" si="383"/>
        <v>1013.8700000000002</v>
      </c>
      <c r="L816" s="449">
        <f t="shared" si="373"/>
        <v>14300.000000000002</v>
      </c>
      <c r="M816" s="402"/>
      <c r="N816" s="450">
        <f t="shared" si="388"/>
        <v>434.72000000000008</v>
      </c>
      <c r="O816" s="450">
        <f t="shared" si="389"/>
        <v>410.41000000000008</v>
      </c>
      <c r="P816" s="467"/>
      <c r="Q816" s="449"/>
      <c r="R816" s="451">
        <f t="shared" si="390"/>
        <v>845.13000000000011</v>
      </c>
      <c r="S816" s="449">
        <f t="shared" si="391"/>
        <v>13454.870000000003</v>
      </c>
      <c r="T816" s="452">
        <v>100010330028774</v>
      </c>
      <c r="U816" s="523" t="s">
        <v>3495</v>
      </c>
      <c r="V816" s="720">
        <f t="shared" si="392"/>
        <v>13454.870000000003</v>
      </c>
      <c r="W816" s="454" t="s">
        <v>3864</v>
      </c>
      <c r="X816" s="455"/>
      <c r="Y816" s="428">
        <v>0</v>
      </c>
      <c r="Z816" s="456">
        <v>0</v>
      </c>
      <c r="AA816" s="402">
        <f t="shared" si="393"/>
        <v>845.13000000000011</v>
      </c>
      <c r="AB816" s="402">
        <f t="shared" si="394"/>
        <v>13454.870000000003</v>
      </c>
      <c r="AC816" s="449"/>
      <c r="AD816" s="428"/>
      <c r="AE816" s="428"/>
      <c r="AF816" s="402">
        <f t="shared" si="395"/>
        <v>0</v>
      </c>
      <c r="AG816" s="449"/>
      <c r="AH816" s="402">
        <f t="shared" si="396"/>
        <v>0</v>
      </c>
      <c r="AI816" s="457">
        <f>AH823-M823</f>
        <v>0</v>
      </c>
      <c r="AK816" s="990">
        <f>+J816*80%</f>
        <v>11440.000000000002</v>
      </c>
    </row>
    <row r="817" spans="1:41" ht="15" customHeight="1" x14ac:dyDescent="0.25">
      <c r="A817" s="443">
        <v>729</v>
      </c>
      <c r="B817" s="444" t="s">
        <v>2677</v>
      </c>
      <c r="C817" s="444" t="s">
        <v>3764</v>
      </c>
      <c r="D817" s="445">
        <v>28866</v>
      </c>
      <c r="E817" s="446">
        <v>41897</v>
      </c>
      <c r="F817" s="443">
        <f t="shared" si="387"/>
        <v>35</v>
      </c>
      <c r="G817" s="429" t="s">
        <v>2678</v>
      </c>
      <c r="H817" s="447" t="s">
        <v>2868</v>
      </c>
      <c r="I817" s="429" t="s">
        <v>2670</v>
      </c>
      <c r="J817" s="448">
        <f t="shared" si="397"/>
        <v>14300.000000000002</v>
      </c>
      <c r="K817" s="449">
        <f t="shared" si="383"/>
        <v>1013.8700000000002</v>
      </c>
      <c r="L817" s="449">
        <f t="shared" si="373"/>
        <v>14300.000000000002</v>
      </c>
      <c r="M817" s="402"/>
      <c r="N817" s="450">
        <f t="shared" si="388"/>
        <v>434.72000000000008</v>
      </c>
      <c r="O817" s="450">
        <f t="shared" si="389"/>
        <v>410.41000000000008</v>
      </c>
      <c r="P817" s="467"/>
      <c r="Q817" s="449"/>
      <c r="R817" s="451">
        <f t="shared" si="390"/>
        <v>845.13000000000011</v>
      </c>
      <c r="S817" s="449">
        <f t="shared" si="391"/>
        <v>13454.870000000003</v>
      </c>
      <c r="T817" s="452">
        <v>100010330028774</v>
      </c>
      <c r="U817" s="523" t="s">
        <v>3496</v>
      </c>
      <c r="V817" s="720">
        <f t="shared" si="392"/>
        <v>13454.870000000003</v>
      </c>
      <c r="W817" s="454" t="s">
        <v>3863</v>
      </c>
      <c r="X817" s="455"/>
      <c r="Y817" s="428">
        <v>0</v>
      </c>
      <c r="Z817" s="456">
        <v>0</v>
      </c>
      <c r="AA817" s="402">
        <f t="shared" si="393"/>
        <v>845.13000000000011</v>
      </c>
      <c r="AB817" s="402">
        <f t="shared" si="394"/>
        <v>13454.870000000003</v>
      </c>
      <c r="AC817" s="449"/>
      <c r="AD817" s="428"/>
      <c r="AE817" s="428"/>
      <c r="AF817" s="402">
        <f t="shared" si="395"/>
        <v>0</v>
      </c>
      <c r="AG817" s="449"/>
      <c r="AH817" s="402">
        <f t="shared" si="396"/>
        <v>0</v>
      </c>
      <c r="AI817" s="457">
        <f>AH824-M824</f>
        <v>0</v>
      </c>
      <c r="AK817" s="990">
        <f t="shared" ref="AK817:AK833" si="398">+J817*80%</f>
        <v>11440.000000000002</v>
      </c>
    </row>
    <row r="818" spans="1:41" ht="15" customHeight="1" x14ac:dyDescent="0.25">
      <c r="A818" s="444">
        <v>730</v>
      </c>
      <c r="B818" s="444" t="s">
        <v>2679</v>
      </c>
      <c r="C818" s="444" t="s">
        <v>3764</v>
      </c>
      <c r="D818" s="445">
        <v>32001</v>
      </c>
      <c r="E818" s="446">
        <v>41897</v>
      </c>
      <c r="F818" s="443">
        <f t="shared" si="387"/>
        <v>27</v>
      </c>
      <c r="G818" s="429" t="s">
        <v>2680</v>
      </c>
      <c r="H818" s="447" t="s">
        <v>2868</v>
      </c>
      <c r="I818" s="429" t="s">
        <v>2670</v>
      </c>
      <c r="J818" s="448">
        <f t="shared" si="397"/>
        <v>14300.000000000002</v>
      </c>
      <c r="K818" s="449">
        <f t="shared" si="383"/>
        <v>1013.8700000000002</v>
      </c>
      <c r="L818" s="449">
        <f t="shared" si="373"/>
        <v>14300.000000000002</v>
      </c>
      <c r="M818" s="402"/>
      <c r="N818" s="450">
        <f t="shared" si="388"/>
        <v>434.72000000000008</v>
      </c>
      <c r="O818" s="450">
        <f t="shared" si="389"/>
        <v>410.41000000000008</v>
      </c>
      <c r="P818" s="467"/>
      <c r="Q818" s="449"/>
      <c r="R818" s="451">
        <f t="shared" si="390"/>
        <v>845.13000000000011</v>
      </c>
      <c r="S818" s="449">
        <f t="shared" si="391"/>
        <v>13454.870000000003</v>
      </c>
      <c r="T818" s="452">
        <v>100010330028774</v>
      </c>
      <c r="U818" s="523" t="s">
        <v>3497</v>
      </c>
      <c r="V818" s="720">
        <f t="shared" si="392"/>
        <v>13454.870000000003</v>
      </c>
      <c r="W818" s="454">
        <v>22500298850</v>
      </c>
      <c r="X818" s="455"/>
      <c r="Y818" s="428">
        <v>0</v>
      </c>
      <c r="Z818" s="456">
        <v>0</v>
      </c>
      <c r="AA818" s="402">
        <f t="shared" si="393"/>
        <v>845.13000000000011</v>
      </c>
      <c r="AB818" s="402">
        <f t="shared" si="394"/>
        <v>13454.870000000003</v>
      </c>
      <c r="AC818" s="449"/>
      <c r="AD818" s="428"/>
      <c r="AE818" s="428"/>
      <c r="AF818" s="402">
        <f t="shared" si="395"/>
        <v>0</v>
      </c>
      <c r="AG818" s="449"/>
      <c r="AH818" s="402">
        <f t="shared" si="396"/>
        <v>0</v>
      </c>
      <c r="AI818" s="457">
        <f>AH825-M825</f>
        <v>0</v>
      </c>
      <c r="AK818" s="990">
        <f t="shared" si="398"/>
        <v>11440.000000000002</v>
      </c>
    </row>
    <row r="819" spans="1:41" ht="15" customHeight="1" x14ac:dyDescent="0.25">
      <c r="A819" s="443">
        <v>731</v>
      </c>
      <c r="B819" s="444" t="s">
        <v>2681</v>
      </c>
      <c r="C819" s="444" t="s">
        <v>3763</v>
      </c>
      <c r="D819" s="445">
        <v>30617</v>
      </c>
      <c r="E819" s="446">
        <v>41897</v>
      </c>
      <c r="F819" s="443">
        <f t="shared" si="387"/>
        <v>30</v>
      </c>
      <c r="G819" s="429" t="s">
        <v>2682</v>
      </c>
      <c r="H819" s="447" t="s">
        <v>2868</v>
      </c>
      <c r="I819" s="429" t="s">
        <v>2670</v>
      </c>
      <c r="J819" s="448">
        <f t="shared" si="397"/>
        <v>14300.000000000002</v>
      </c>
      <c r="K819" s="449">
        <f t="shared" si="383"/>
        <v>1013.8700000000002</v>
      </c>
      <c r="L819" s="449">
        <f t="shared" si="373"/>
        <v>14300.000000000002</v>
      </c>
      <c r="M819" s="402"/>
      <c r="N819" s="450">
        <f t="shared" si="388"/>
        <v>434.72000000000008</v>
      </c>
      <c r="O819" s="450">
        <f t="shared" si="389"/>
        <v>410.41000000000008</v>
      </c>
      <c r="P819" s="467"/>
      <c r="Q819" s="449"/>
      <c r="R819" s="451">
        <f t="shared" si="390"/>
        <v>845.13000000000011</v>
      </c>
      <c r="S819" s="449">
        <f t="shared" si="391"/>
        <v>13454.870000000003</v>
      </c>
      <c r="T819" s="452">
        <v>100010330028774</v>
      </c>
      <c r="U819" s="523" t="s">
        <v>3498</v>
      </c>
      <c r="V819" s="720">
        <f t="shared" si="392"/>
        <v>13454.870000000003</v>
      </c>
      <c r="W819" s="454" t="s">
        <v>4214</v>
      </c>
      <c r="X819" s="455"/>
      <c r="Y819" s="428">
        <v>0</v>
      </c>
      <c r="Z819" s="456">
        <v>0</v>
      </c>
      <c r="AA819" s="402">
        <f t="shared" si="393"/>
        <v>845.13000000000011</v>
      </c>
      <c r="AB819" s="402">
        <f t="shared" si="394"/>
        <v>13454.870000000003</v>
      </c>
      <c r="AC819" s="449"/>
      <c r="AD819" s="428"/>
      <c r="AE819" s="428"/>
      <c r="AF819" s="402">
        <f t="shared" si="395"/>
        <v>0</v>
      </c>
      <c r="AG819" s="449"/>
      <c r="AH819" s="402">
        <f t="shared" si="396"/>
        <v>0</v>
      </c>
      <c r="AI819" s="457">
        <f>AH240-M240</f>
        <v>0</v>
      </c>
      <c r="AK819" s="990">
        <f t="shared" si="398"/>
        <v>11440.000000000002</v>
      </c>
    </row>
    <row r="820" spans="1:41" ht="15" customHeight="1" x14ac:dyDescent="0.25">
      <c r="A820" s="444">
        <v>732</v>
      </c>
      <c r="B820" s="444" t="s">
        <v>2683</v>
      </c>
      <c r="C820" s="444" t="s">
        <v>3763</v>
      </c>
      <c r="D820" s="445">
        <v>27751</v>
      </c>
      <c r="E820" s="446">
        <v>41897</v>
      </c>
      <c r="F820" s="443">
        <f t="shared" si="387"/>
        <v>38</v>
      </c>
      <c r="G820" s="429" t="s">
        <v>2684</v>
      </c>
      <c r="H820" s="447" t="s">
        <v>2868</v>
      </c>
      <c r="I820" s="429" t="s">
        <v>2670</v>
      </c>
      <c r="J820" s="448">
        <f t="shared" si="397"/>
        <v>14300.000000000002</v>
      </c>
      <c r="K820" s="449">
        <f t="shared" si="383"/>
        <v>1013.8700000000002</v>
      </c>
      <c r="L820" s="449">
        <f t="shared" si="373"/>
        <v>14300.000000000002</v>
      </c>
      <c r="M820" s="402"/>
      <c r="N820" s="450">
        <f t="shared" si="388"/>
        <v>434.72000000000008</v>
      </c>
      <c r="O820" s="450">
        <f t="shared" si="389"/>
        <v>410.41000000000008</v>
      </c>
      <c r="P820" s="467"/>
      <c r="Q820" s="449"/>
      <c r="R820" s="451">
        <f t="shared" si="390"/>
        <v>845.13000000000011</v>
      </c>
      <c r="S820" s="449">
        <f t="shared" si="391"/>
        <v>13454.870000000003</v>
      </c>
      <c r="T820" s="452">
        <v>100010330028774</v>
      </c>
      <c r="U820" s="478" t="s">
        <v>3499</v>
      </c>
      <c r="V820" s="720">
        <f t="shared" si="392"/>
        <v>13454.870000000003</v>
      </c>
      <c r="W820" s="454" t="s">
        <v>4201</v>
      </c>
      <c r="X820" s="455"/>
      <c r="Y820" s="428">
        <v>0</v>
      </c>
      <c r="Z820" s="456">
        <v>0</v>
      </c>
      <c r="AA820" s="402">
        <f t="shared" si="393"/>
        <v>845.13000000000011</v>
      </c>
      <c r="AB820" s="402">
        <f t="shared" si="394"/>
        <v>13454.870000000003</v>
      </c>
      <c r="AC820" s="449"/>
      <c r="AD820" s="428"/>
      <c r="AE820" s="428"/>
      <c r="AF820" s="402">
        <f t="shared" si="395"/>
        <v>0</v>
      </c>
      <c r="AG820" s="449"/>
      <c r="AH820" s="402">
        <f t="shared" si="396"/>
        <v>0</v>
      </c>
      <c r="AI820" s="457">
        <f>AH827-M827</f>
        <v>0</v>
      </c>
      <c r="AK820" s="990">
        <f t="shared" si="398"/>
        <v>11440.000000000002</v>
      </c>
    </row>
    <row r="821" spans="1:41" ht="15" customHeight="1" x14ac:dyDescent="0.25">
      <c r="A821" s="443">
        <v>733</v>
      </c>
      <c r="B821" s="444" t="s">
        <v>2685</v>
      </c>
      <c r="C821" s="444" t="s">
        <v>3763</v>
      </c>
      <c r="D821" s="445">
        <v>32108</v>
      </c>
      <c r="E821" s="446">
        <v>41897</v>
      </c>
      <c r="F821" s="443">
        <f t="shared" si="387"/>
        <v>26</v>
      </c>
      <c r="G821" s="429" t="s">
        <v>2686</v>
      </c>
      <c r="H821" s="447" t="s">
        <v>2868</v>
      </c>
      <c r="I821" s="429" t="s">
        <v>2670</v>
      </c>
      <c r="J821" s="448">
        <f t="shared" si="397"/>
        <v>14300.000000000002</v>
      </c>
      <c r="K821" s="449">
        <f t="shared" si="383"/>
        <v>1013.8700000000002</v>
      </c>
      <c r="L821" s="449">
        <f t="shared" si="373"/>
        <v>14300.000000000002</v>
      </c>
      <c r="M821" s="402"/>
      <c r="N821" s="450">
        <f t="shared" si="388"/>
        <v>434.72000000000008</v>
      </c>
      <c r="O821" s="450">
        <f t="shared" si="389"/>
        <v>410.41000000000008</v>
      </c>
      <c r="P821" s="467"/>
      <c r="Q821" s="449"/>
      <c r="R821" s="451">
        <f t="shared" si="390"/>
        <v>845.13000000000011</v>
      </c>
      <c r="S821" s="449">
        <f t="shared" si="391"/>
        <v>13454.870000000003</v>
      </c>
      <c r="T821" s="452">
        <v>100010330028774</v>
      </c>
      <c r="U821" s="478" t="s">
        <v>3500</v>
      </c>
      <c r="V821" s="720">
        <f t="shared" si="392"/>
        <v>13454.870000000003</v>
      </c>
      <c r="W821" s="454">
        <v>22300684721</v>
      </c>
      <c r="X821" s="455"/>
      <c r="Y821" s="428">
        <v>0</v>
      </c>
      <c r="Z821" s="456">
        <v>0</v>
      </c>
      <c r="AA821" s="402">
        <f t="shared" si="393"/>
        <v>845.13000000000011</v>
      </c>
      <c r="AB821" s="402">
        <f t="shared" si="394"/>
        <v>13454.870000000003</v>
      </c>
      <c r="AC821" s="449"/>
      <c r="AD821" s="428"/>
      <c r="AE821" s="428"/>
      <c r="AF821" s="402">
        <f t="shared" si="395"/>
        <v>0</v>
      </c>
      <c r="AG821" s="449"/>
      <c r="AH821" s="402">
        <f t="shared" si="396"/>
        <v>0</v>
      </c>
      <c r="AI821" s="457"/>
      <c r="AK821" s="990">
        <f t="shared" si="398"/>
        <v>11440.000000000002</v>
      </c>
    </row>
    <row r="822" spans="1:41" ht="15" customHeight="1" x14ac:dyDescent="0.25">
      <c r="A822" s="444">
        <v>734</v>
      </c>
      <c r="B822" s="444" t="s">
        <v>2687</v>
      </c>
      <c r="C822" s="444" t="s">
        <v>3764</v>
      </c>
      <c r="D822" s="445">
        <v>23261</v>
      </c>
      <c r="E822" s="446">
        <v>41897</v>
      </c>
      <c r="F822" s="443">
        <f t="shared" si="387"/>
        <v>51</v>
      </c>
      <c r="G822" s="429" t="s">
        <v>2688</v>
      </c>
      <c r="H822" s="447" t="s">
        <v>2868</v>
      </c>
      <c r="I822" s="429" t="s">
        <v>2670</v>
      </c>
      <c r="J822" s="448">
        <f t="shared" si="397"/>
        <v>14300.000000000002</v>
      </c>
      <c r="K822" s="449">
        <f t="shared" si="383"/>
        <v>1013.8700000000002</v>
      </c>
      <c r="L822" s="449">
        <f t="shared" si="373"/>
        <v>14300.000000000002</v>
      </c>
      <c r="M822" s="402"/>
      <c r="N822" s="450">
        <f t="shared" si="388"/>
        <v>434.72000000000008</v>
      </c>
      <c r="O822" s="450">
        <f t="shared" si="389"/>
        <v>410.41000000000008</v>
      </c>
      <c r="P822" s="467"/>
      <c r="Q822" s="449"/>
      <c r="R822" s="451">
        <f t="shared" si="390"/>
        <v>845.13000000000011</v>
      </c>
      <c r="S822" s="449">
        <f t="shared" si="391"/>
        <v>13454.870000000003</v>
      </c>
      <c r="T822" s="452">
        <v>100010330028774</v>
      </c>
      <c r="U822" s="478" t="s">
        <v>3501</v>
      </c>
      <c r="V822" s="720">
        <f t="shared" si="392"/>
        <v>13454.870000000003</v>
      </c>
      <c r="W822" s="454" t="s">
        <v>3862</v>
      </c>
      <c r="X822" s="455"/>
      <c r="Y822" s="428">
        <v>0</v>
      </c>
      <c r="Z822" s="456">
        <v>0</v>
      </c>
      <c r="AA822" s="402">
        <f t="shared" si="393"/>
        <v>845.13000000000011</v>
      </c>
      <c r="AB822" s="402">
        <f t="shared" si="394"/>
        <v>13454.870000000003</v>
      </c>
      <c r="AC822" s="449"/>
      <c r="AD822" s="428"/>
      <c r="AE822" s="428"/>
      <c r="AF822" s="402">
        <f t="shared" si="395"/>
        <v>0</v>
      </c>
      <c r="AG822" s="449"/>
      <c r="AH822" s="402">
        <f t="shared" si="396"/>
        <v>0</v>
      </c>
      <c r="AI822" s="457" t="e">
        <f>#REF!-#REF!</f>
        <v>#REF!</v>
      </c>
      <c r="AK822" s="990">
        <f t="shared" si="398"/>
        <v>11440.000000000002</v>
      </c>
    </row>
    <row r="823" spans="1:41" ht="15" customHeight="1" x14ac:dyDescent="0.25">
      <c r="A823" s="443">
        <v>735</v>
      </c>
      <c r="B823" s="444" t="s">
        <v>2689</v>
      </c>
      <c r="C823" s="444" t="s">
        <v>3763</v>
      </c>
      <c r="D823" s="445">
        <v>25765</v>
      </c>
      <c r="E823" s="446">
        <v>41897</v>
      </c>
      <c r="F823" s="443">
        <f t="shared" si="387"/>
        <v>44</v>
      </c>
      <c r="G823" s="429" t="s">
        <v>2690</v>
      </c>
      <c r="H823" s="447" t="s">
        <v>2868</v>
      </c>
      <c r="I823" s="429" t="s">
        <v>2670</v>
      </c>
      <c r="J823" s="448">
        <f t="shared" si="397"/>
        <v>14300.000000000002</v>
      </c>
      <c r="K823" s="449">
        <f t="shared" si="383"/>
        <v>1013.8700000000002</v>
      </c>
      <c r="L823" s="449">
        <f t="shared" si="373"/>
        <v>14300.000000000002</v>
      </c>
      <c r="M823" s="402"/>
      <c r="N823" s="450">
        <f t="shared" si="388"/>
        <v>434.72000000000008</v>
      </c>
      <c r="O823" s="450">
        <f t="shared" si="389"/>
        <v>410.41000000000008</v>
      </c>
      <c r="P823" s="467"/>
      <c r="Q823" s="449"/>
      <c r="R823" s="451">
        <f t="shared" si="390"/>
        <v>845.13000000000011</v>
      </c>
      <c r="S823" s="449">
        <f t="shared" si="391"/>
        <v>13454.870000000003</v>
      </c>
      <c r="T823" s="452">
        <v>100010330028774</v>
      </c>
      <c r="U823" s="478" t="s">
        <v>3502</v>
      </c>
      <c r="V823" s="720">
        <f t="shared" si="392"/>
        <v>13454.870000000003</v>
      </c>
      <c r="W823" s="454" t="s">
        <v>3861</v>
      </c>
      <c r="X823" s="455"/>
      <c r="Y823" s="428">
        <v>0</v>
      </c>
      <c r="Z823" s="456">
        <v>0</v>
      </c>
      <c r="AA823" s="402">
        <f t="shared" si="393"/>
        <v>845.13000000000011</v>
      </c>
      <c r="AB823" s="402">
        <f t="shared" si="394"/>
        <v>13454.870000000003</v>
      </c>
      <c r="AC823" s="449"/>
      <c r="AD823" s="428"/>
      <c r="AE823" s="428"/>
      <c r="AF823" s="402">
        <f t="shared" si="395"/>
        <v>0</v>
      </c>
      <c r="AG823" s="449"/>
      <c r="AH823" s="402">
        <f t="shared" si="396"/>
        <v>0</v>
      </c>
      <c r="AI823" s="457">
        <f>AH256-M256</f>
        <v>0</v>
      </c>
      <c r="AK823" s="990">
        <f t="shared" si="398"/>
        <v>11440.000000000002</v>
      </c>
    </row>
    <row r="824" spans="1:41" ht="15" customHeight="1" x14ac:dyDescent="0.25">
      <c r="A824" s="444">
        <v>736</v>
      </c>
      <c r="B824" s="444" t="s">
        <v>2691</v>
      </c>
      <c r="C824" s="444" t="s">
        <v>3763</v>
      </c>
      <c r="D824" s="445">
        <v>23730</v>
      </c>
      <c r="E824" s="446">
        <v>41897</v>
      </c>
      <c r="F824" s="443">
        <f t="shared" si="387"/>
        <v>49</v>
      </c>
      <c r="G824" s="429" t="s">
        <v>3758</v>
      </c>
      <c r="H824" s="447" t="s">
        <v>2868</v>
      </c>
      <c r="I824" s="429" t="s">
        <v>3653</v>
      </c>
      <c r="J824" s="448">
        <v>22000</v>
      </c>
      <c r="K824" s="449">
        <f t="shared" si="383"/>
        <v>1559.8</v>
      </c>
      <c r="L824" s="449">
        <f t="shared" si="373"/>
        <v>22000</v>
      </c>
      <c r="M824" s="402"/>
      <c r="N824" s="450">
        <f t="shared" si="388"/>
        <v>668.8</v>
      </c>
      <c r="O824" s="450">
        <f t="shared" si="389"/>
        <v>631.4</v>
      </c>
      <c r="P824" s="467"/>
      <c r="Q824" s="449"/>
      <c r="R824" s="451">
        <f t="shared" si="390"/>
        <v>1300.1999999999998</v>
      </c>
      <c r="S824" s="449">
        <f t="shared" si="391"/>
        <v>20699.8</v>
      </c>
      <c r="T824" s="452">
        <v>100010330028774</v>
      </c>
      <c r="U824" s="478" t="s">
        <v>3503</v>
      </c>
      <c r="V824" s="720">
        <f t="shared" si="392"/>
        <v>20699.8</v>
      </c>
      <c r="W824" s="454" t="s">
        <v>3860</v>
      </c>
      <c r="X824" s="455"/>
      <c r="Y824" s="428">
        <v>0</v>
      </c>
      <c r="Z824" s="456">
        <v>0</v>
      </c>
      <c r="AA824" s="402">
        <f t="shared" si="393"/>
        <v>1300.1999999999998</v>
      </c>
      <c r="AB824" s="402">
        <f t="shared" si="394"/>
        <v>20699.8</v>
      </c>
      <c r="AC824" s="449"/>
      <c r="AD824" s="428"/>
      <c r="AE824" s="428"/>
      <c r="AF824" s="402">
        <f t="shared" si="395"/>
        <v>0</v>
      </c>
      <c r="AG824" s="449"/>
      <c r="AH824" s="402">
        <f t="shared" si="396"/>
        <v>0</v>
      </c>
      <c r="AI824" s="457" t="e">
        <f>#REF!-#REF!</f>
        <v>#REF!</v>
      </c>
      <c r="AK824" s="992">
        <f>+J824*60%</f>
        <v>13200</v>
      </c>
    </row>
    <row r="825" spans="1:41" ht="15" customHeight="1" x14ac:dyDescent="0.25">
      <c r="A825" s="443">
        <v>737</v>
      </c>
      <c r="B825" s="444" t="s">
        <v>2692</v>
      </c>
      <c r="C825" s="444" t="s">
        <v>3764</v>
      </c>
      <c r="D825" s="445">
        <v>25187</v>
      </c>
      <c r="E825" s="446">
        <v>41897</v>
      </c>
      <c r="F825" s="443">
        <f t="shared" si="387"/>
        <v>45</v>
      </c>
      <c r="G825" s="429" t="s">
        <v>2693</v>
      </c>
      <c r="H825" s="447" t="s">
        <v>2868</v>
      </c>
      <c r="I825" s="429" t="s">
        <v>2670</v>
      </c>
      <c r="J825" s="448">
        <v>14300</v>
      </c>
      <c r="K825" s="449">
        <f t="shared" si="383"/>
        <v>1013.87</v>
      </c>
      <c r="L825" s="449">
        <f t="shared" si="373"/>
        <v>14300</v>
      </c>
      <c r="M825" s="402"/>
      <c r="N825" s="450">
        <f t="shared" si="388"/>
        <v>434.72</v>
      </c>
      <c r="O825" s="450">
        <f t="shared" si="389"/>
        <v>410.41</v>
      </c>
      <c r="P825" s="467"/>
      <c r="Q825" s="449"/>
      <c r="R825" s="451">
        <f t="shared" si="390"/>
        <v>845.13000000000011</v>
      </c>
      <c r="S825" s="449">
        <f t="shared" si="391"/>
        <v>13454.869999999999</v>
      </c>
      <c r="T825" s="452">
        <v>100010330028774</v>
      </c>
      <c r="U825" s="478" t="s">
        <v>3504</v>
      </c>
      <c r="V825" s="720">
        <f t="shared" si="392"/>
        <v>13454.869999999999</v>
      </c>
      <c r="W825" s="454" t="s">
        <v>3859</v>
      </c>
      <c r="X825" s="455"/>
      <c r="Y825" s="428">
        <v>0</v>
      </c>
      <c r="Z825" s="456">
        <v>0</v>
      </c>
      <c r="AA825" s="402">
        <f t="shared" si="393"/>
        <v>845.13000000000011</v>
      </c>
      <c r="AB825" s="402">
        <f t="shared" si="394"/>
        <v>13454.869999999999</v>
      </c>
      <c r="AC825" s="449"/>
      <c r="AD825" s="428"/>
      <c r="AE825" s="428"/>
      <c r="AF825" s="402">
        <f t="shared" si="395"/>
        <v>0</v>
      </c>
      <c r="AG825" s="449"/>
      <c r="AH825" s="402">
        <f t="shared" si="396"/>
        <v>0</v>
      </c>
      <c r="AI825" s="457" t="e">
        <f>#REF!-#REF!</f>
        <v>#REF!</v>
      </c>
      <c r="AK825" s="990">
        <f t="shared" si="398"/>
        <v>11440</v>
      </c>
    </row>
    <row r="826" spans="1:41" ht="15" customHeight="1" x14ac:dyDescent="0.25">
      <c r="A826" s="444">
        <v>738</v>
      </c>
      <c r="B826" s="553" t="s">
        <v>2747</v>
      </c>
      <c r="C826" s="553" t="s">
        <v>3764</v>
      </c>
      <c r="D826" s="554">
        <v>32821</v>
      </c>
      <c r="E826" s="446">
        <v>41897</v>
      </c>
      <c r="F826" s="443">
        <f t="shared" si="387"/>
        <v>24</v>
      </c>
      <c r="G826" s="555" t="s">
        <v>3766</v>
      </c>
      <c r="H826" s="447" t="s">
        <v>2868</v>
      </c>
      <c r="I826" s="429" t="s">
        <v>2670</v>
      </c>
      <c r="J826" s="556">
        <v>14300</v>
      </c>
      <c r="K826" s="449">
        <f>J826/100*7.09</f>
        <v>1013.87</v>
      </c>
      <c r="L826" s="449">
        <f>J826</f>
        <v>14300</v>
      </c>
      <c r="M826" s="402"/>
      <c r="N826" s="450">
        <f t="shared" si="388"/>
        <v>434.72</v>
      </c>
      <c r="O826" s="450">
        <f t="shared" si="389"/>
        <v>410.41</v>
      </c>
      <c r="P826" s="450"/>
      <c r="Q826" s="449"/>
      <c r="R826" s="451">
        <f t="shared" si="390"/>
        <v>845.13000000000011</v>
      </c>
      <c r="S826" s="449">
        <f t="shared" si="391"/>
        <v>13454.869999999999</v>
      </c>
      <c r="T826" s="452">
        <v>100010330028774</v>
      </c>
      <c r="U826" s="478" t="s">
        <v>3527</v>
      </c>
      <c r="V826" s="720">
        <f t="shared" si="392"/>
        <v>13454.869999999999</v>
      </c>
      <c r="W826" s="557" t="s">
        <v>4202</v>
      </c>
      <c r="X826" s="455"/>
      <c r="Y826" s="428">
        <v>0</v>
      </c>
      <c r="Z826" s="456">
        <v>0</v>
      </c>
      <c r="AA826" s="402">
        <f t="shared" si="393"/>
        <v>845.13000000000011</v>
      </c>
      <c r="AB826" s="402">
        <f t="shared" si="394"/>
        <v>13454.869999999999</v>
      </c>
      <c r="AC826" s="449"/>
      <c r="AD826" s="428"/>
      <c r="AE826" s="428"/>
      <c r="AF826" s="402">
        <f>AD826*15%</f>
        <v>0</v>
      </c>
      <c r="AG826" s="449"/>
      <c r="AH826" s="402">
        <f>AF826+AG826</f>
        <v>0</v>
      </c>
      <c r="AI826" s="457" t="e">
        <f>#REF!-#REF!</f>
        <v>#REF!</v>
      </c>
      <c r="AK826" s="990">
        <f t="shared" si="398"/>
        <v>11440</v>
      </c>
    </row>
    <row r="827" spans="1:41" ht="15" customHeight="1" x14ac:dyDescent="0.25">
      <c r="A827" s="443">
        <v>739</v>
      </c>
      <c r="B827" s="443" t="s">
        <v>2696</v>
      </c>
      <c r="C827" s="443" t="s">
        <v>3763</v>
      </c>
      <c r="D827" s="446">
        <v>31809</v>
      </c>
      <c r="E827" s="446">
        <v>41897</v>
      </c>
      <c r="F827" s="443">
        <f t="shared" si="387"/>
        <v>27</v>
      </c>
      <c r="G827" s="428" t="s">
        <v>2697</v>
      </c>
      <c r="H827" s="447" t="s">
        <v>2868</v>
      </c>
      <c r="I827" s="428" t="s">
        <v>2670</v>
      </c>
      <c r="J827" s="448">
        <f>13000*1.1</f>
        <v>14300.000000000002</v>
      </c>
      <c r="K827" s="449">
        <f t="shared" si="383"/>
        <v>1013.8700000000002</v>
      </c>
      <c r="L827" s="449">
        <f t="shared" si="373"/>
        <v>14300.000000000002</v>
      </c>
      <c r="M827" s="402"/>
      <c r="N827" s="450">
        <f t="shared" si="388"/>
        <v>434.72000000000008</v>
      </c>
      <c r="O827" s="450">
        <f t="shared" si="389"/>
        <v>410.41000000000008</v>
      </c>
      <c r="P827" s="450"/>
      <c r="Q827" s="449"/>
      <c r="R827" s="451">
        <f t="shared" si="390"/>
        <v>845.13000000000011</v>
      </c>
      <c r="S827" s="449">
        <f t="shared" si="391"/>
        <v>13454.870000000003</v>
      </c>
      <c r="T827" s="452">
        <v>100010330028774</v>
      </c>
      <c r="U827" s="523" t="s">
        <v>3506</v>
      </c>
      <c r="V827" s="720">
        <f t="shared" si="392"/>
        <v>13454.870000000003</v>
      </c>
      <c r="W827" s="463">
        <v>22500200492</v>
      </c>
      <c r="X827" s="455"/>
      <c r="Y827" s="428">
        <v>0</v>
      </c>
      <c r="Z827" s="456">
        <v>0</v>
      </c>
      <c r="AA827" s="402">
        <f t="shared" si="393"/>
        <v>845.13000000000011</v>
      </c>
      <c r="AB827" s="402">
        <f t="shared" si="394"/>
        <v>13454.870000000003</v>
      </c>
      <c r="AC827" s="449"/>
      <c r="AD827" s="428"/>
      <c r="AE827" s="428"/>
      <c r="AF827" s="402">
        <f t="shared" si="395"/>
        <v>0</v>
      </c>
      <c r="AG827" s="449"/>
      <c r="AH827" s="402">
        <f t="shared" si="396"/>
        <v>0</v>
      </c>
      <c r="AI827" s="457" t="e">
        <f>#REF!-#REF!</f>
        <v>#REF!</v>
      </c>
      <c r="AK827" s="990">
        <f t="shared" si="398"/>
        <v>11440.000000000002</v>
      </c>
    </row>
    <row r="828" spans="1:41" ht="15" customHeight="1" x14ac:dyDescent="0.25">
      <c r="A828" s="444">
        <v>740</v>
      </c>
      <c r="B828" s="444" t="s">
        <v>1723</v>
      </c>
      <c r="C828" s="444" t="s">
        <v>3763</v>
      </c>
      <c r="D828" s="445">
        <v>30572</v>
      </c>
      <c r="E828" s="446">
        <v>41897</v>
      </c>
      <c r="F828" s="443">
        <f>DATEDIF(D828,E828,"Y")</f>
        <v>31</v>
      </c>
      <c r="G828" s="429" t="s">
        <v>1724</v>
      </c>
      <c r="H828" s="447" t="s">
        <v>2868</v>
      </c>
      <c r="I828" s="429" t="s">
        <v>4486</v>
      </c>
      <c r="J828" s="402">
        <v>16500</v>
      </c>
      <c r="K828" s="449">
        <f t="shared" si="383"/>
        <v>1169.8499999999999</v>
      </c>
      <c r="L828" s="449">
        <f t="shared" si="373"/>
        <v>16500</v>
      </c>
      <c r="M828" s="402"/>
      <c r="N828" s="450">
        <f t="shared" si="388"/>
        <v>501.6</v>
      </c>
      <c r="O828" s="450">
        <f t="shared" si="389"/>
        <v>473.55</v>
      </c>
      <c r="P828" s="450"/>
      <c r="Q828" s="449"/>
      <c r="R828" s="451">
        <f>M828+N828+O828+P828</f>
        <v>975.15000000000009</v>
      </c>
      <c r="S828" s="449">
        <f t="shared" si="391"/>
        <v>15524.85</v>
      </c>
      <c r="T828" s="452">
        <v>100010330028774</v>
      </c>
      <c r="U828" s="490" t="s">
        <v>3156</v>
      </c>
      <c r="V828" s="720">
        <f t="shared" si="392"/>
        <v>15524.85</v>
      </c>
      <c r="W828" s="454" t="s">
        <v>3775</v>
      </c>
      <c r="X828" s="455"/>
      <c r="Y828" s="428">
        <v>0</v>
      </c>
      <c r="Z828" s="456">
        <v>0</v>
      </c>
      <c r="AA828" s="402">
        <f t="shared" si="393"/>
        <v>975.15000000000009</v>
      </c>
      <c r="AB828" s="402">
        <f t="shared" si="394"/>
        <v>15524.85</v>
      </c>
      <c r="AC828" s="449"/>
      <c r="AD828" s="428"/>
      <c r="AE828" s="428"/>
      <c r="AF828" s="402">
        <f>AD828*15%</f>
        <v>0</v>
      </c>
      <c r="AG828" s="449"/>
      <c r="AH828" s="402">
        <f>AF828+AG828</f>
        <v>0</v>
      </c>
      <c r="AI828" s="457"/>
      <c r="AK828" s="990">
        <f t="shared" si="398"/>
        <v>13200</v>
      </c>
    </row>
    <row r="829" spans="1:41" ht="15" customHeight="1" x14ac:dyDescent="0.25">
      <c r="A829" s="443">
        <v>741</v>
      </c>
      <c r="B829" s="444" t="s">
        <v>2818</v>
      </c>
      <c r="C829" s="444" t="s">
        <v>3763</v>
      </c>
      <c r="D829" s="445">
        <v>31113</v>
      </c>
      <c r="E829" s="446">
        <v>41897</v>
      </c>
      <c r="F829" s="443">
        <f>DATEDIF(D829,E829,"Y")</f>
        <v>29</v>
      </c>
      <c r="G829" s="429" t="s">
        <v>2819</v>
      </c>
      <c r="H829" s="447" t="s">
        <v>2868</v>
      </c>
      <c r="I829" s="428" t="s">
        <v>2670</v>
      </c>
      <c r="J829" s="449">
        <v>14300</v>
      </c>
      <c r="K829" s="449">
        <f t="shared" si="383"/>
        <v>1013.87</v>
      </c>
      <c r="L829" s="449">
        <f t="shared" si="373"/>
        <v>14300</v>
      </c>
      <c r="M829" s="402"/>
      <c r="N829" s="450">
        <f t="shared" si="388"/>
        <v>434.72</v>
      </c>
      <c r="O829" s="450">
        <f t="shared" si="389"/>
        <v>410.41</v>
      </c>
      <c r="P829" s="450"/>
      <c r="Q829" s="449"/>
      <c r="R829" s="451">
        <f>M829+N829+O829+P829+Q829</f>
        <v>845.13000000000011</v>
      </c>
      <c r="S829" s="449">
        <f t="shared" si="391"/>
        <v>13454.869999999999</v>
      </c>
      <c r="T829" s="452">
        <v>100010330028774</v>
      </c>
      <c r="U829" s="478" t="s">
        <v>3558</v>
      </c>
      <c r="V829" s="720">
        <f t="shared" si="392"/>
        <v>13454.869999999999</v>
      </c>
      <c r="W829" s="454" t="s">
        <v>4187</v>
      </c>
      <c r="X829" s="455"/>
      <c r="Y829" s="428">
        <v>0</v>
      </c>
      <c r="Z829" s="456">
        <v>0</v>
      </c>
      <c r="AA829" s="402">
        <f t="shared" si="393"/>
        <v>845.13000000000011</v>
      </c>
      <c r="AB829" s="402">
        <f t="shared" si="394"/>
        <v>13454.869999999999</v>
      </c>
      <c r="AC829" s="449"/>
      <c r="AD829" s="428"/>
      <c r="AE829" s="428"/>
      <c r="AF829" s="402">
        <f>AD829*15%</f>
        <v>0</v>
      </c>
      <c r="AG829" s="449"/>
      <c r="AH829" s="402">
        <f>AF829+AG829</f>
        <v>0</v>
      </c>
      <c r="AI829" s="457">
        <f>AH918-M918</f>
        <v>0</v>
      </c>
      <c r="AK829" s="990">
        <f t="shared" si="398"/>
        <v>11440</v>
      </c>
    </row>
    <row r="830" spans="1:41" ht="15" customHeight="1" x14ac:dyDescent="0.25">
      <c r="A830" s="444">
        <v>742</v>
      </c>
      <c r="B830" s="443" t="s">
        <v>2752</v>
      </c>
      <c r="C830" s="443" t="s">
        <v>3764</v>
      </c>
      <c r="D830" s="446">
        <v>24917</v>
      </c>
      <c r="E830" s="446">
        <v>41897</v>
      </c>
      <c r="F830" s="443">
        <f>DATEDIF(D830,E830,"Y")</f>
        <v>46</v>
      </c>
      <c r="G830" s="428" t="s">
        <v>4331</v>
      </c>
      <c r="H830" s="447" t="s">
        <v>2868</v>
      </c>
      <c r="I830" s="428" t="s">
        <v>2670</v>
      </c>
      <c r="J830" s="449">
        <v>14300</v>
      </c>
      <c r="K830" s="449">
        <f t="shared" si="383"/>
        <v>1013.87</v>
      </c>
      <c r="L830" s="449">
        <f t="shared" si="373"/>
        <v>14300</v>
      </c>
      <c r="M830" s="402"/>
      <c r="N830" s="450">
        <f t="shared" si="388"/>
        <v>434.72</v>
      </c>
      <c r="O830" s="450">
        <f t="shared" si="389"/>
        <v>410.41</v>
      </c>
      <c r="P830" s="450"/>
      <c r="Q830" s="449"/>
      <c r="R830" s="451">
        <f>M830+N830+O830+P830+Q830</f>
        <v>845.13000000000011</v>
      </c>
      <c r="S830" s="449">
        <f t="shared" si="391"/>
        <v>13454.869999999999</v>
      </c>
      <c r="T830" s="452">
        <v>100010330028774</v>
      </c>
      <c r="U830" s="523" t="s">
        <v>4332</v>
      </c>
      <c r="V830" s="720">
        <f t="shared" si="392"/>
        <v>13454.869999999999</v>
      </c>
      <c r="W830" s="463" t="s">
        <v>4333</v>
      </c>
      <c r="X830" s="455"/>
      <c r="Y830" s="428"/>
      <c r="Z830" s="456"/>
      <c r="AA830" s="402">
        <f t="shared" si="393"/>
        <v>845.13000000000011</v>
      </c>
      <c r="AB830" s="402">
        <f t="shared" si="394"/>
        <v>13454.869999999999</v>
      </c>
      <c r="AC830" s="449"/>
      <c r="AD830" s="428"/>
      <c r="AE830" s="428"/>
      <c r="AF830" s="402"/>
      <c r="AG830" s="449"/>
      <c r="AH830" s="402"/>
      <c r="AI830" s="457"/>
      <c r="AK830" s="990">
        <f t="shared" si="398"/>
        <v>11440</v>
      </c>
    </row>
    <row r="831" spans="1:41" ht="15" customHeight="1" x14ac:dyDescent="0.25">
      <c r="A831" s="443">
        <v>743</v>
      </c>
      <c r="B831" s="444" t="s">
        <v>2812</v>
      </c>
      <c r="C831" s="444" t="s">
        <v>3763</v>
      </c>
      <c r="D831" s="445">
        <v>26922</v>
      </c>
      <c r="E831" s="446">
        <v>41897</v>
      </c>
      <c r="F831" s="443">
        <f>DATEDIF(D831,E831,"Y")</f>
        <v>41</v>
      </c>
      <c r="G831" s="429" t="s">
        <v>2813</v>
      </c>
      <c r="H831" s="447" t="s">
        <v>2868</v>
      </c>
      <c r="I831" s="428" t="s">
        <v>2670</v>
      </c>
      <c r="J831" s="449">
        <v>14300</v>
      </c>
      <c r="K831" s="449">
        <f t="shared" si="383"/>
        <v>1013.87</v>
      </c>
      <c r="L831" s="449">
        <f t="shared" si="373"/>
        <v>14300</v>
      </c>
      <c r="M831" s="402"/>
      <c r="N831" s="450">
        <f t="shared" si="388"/>
        <v>434.72</v>
      </c>
      <c r="O831" s="450">
        <f t="shared" si="389"/>
        <v>410.41</v>
      </c>
      <c r="P831" s="450"/>
      <c r="Q831" s="449"/>
      <c r="R831" s="451">
        <f>M831+N831+O831+P831+Q831</f>
        <v>845.13000000000011</v>
      </c>
      <c r="S831" s="449">
        <f t="shared" si="391"/>
        <v>13454.869999999999</v>
      </c>
      <c r="T831" s="452">
        <v>100010330028774</v>
      </c>
      <c r="U831" s="478" t="s">
        <v>3556</v>
      </c>
      <c r="V831" s="720">
        <f t="shared" si="392"/>
        <v>13454.869999999999</v>
      </c>
      <c r="W831" s="454" t="s">
        <v>3829</v>
      </c>
      <c r="X831" s="455"/>
      <c r="Y831" s="428">
        <v>0</v>
      </c>
      <c r="Z831" s="456">
        <v>0</v>
      </c>
      <c r="AA831" s="402">
        <f t="shared" si="393"/>
        <v>845.13000000000011</v>
      </c>
      <c r="AB831" s="402">
        <f t="shared" si="394"/>
        <v>13454.869999999999</v>
      </c>
      <c r="AC831" s="449"/>
      <c r="AD831" s="428"/>
      <c r="AE831" s="428"/>
      <c r="AF831" s="402">
        <f>AD831*15%</f>
        <v>0</v>
      </c>
      <c r="AG831" s="449"/>
      <c r="AH831" s="402">
        <f>AF831+AG831</f>
        <v>0</v>
      </c>
      <c r="AI831" s="457">
        <f>AH915-M915</f>
        <v>0</v>
      </c>
      <c r="AK831" s="990">
        <f t="shared" si="398"/>
        <v>11440</v>
      </c>
    </row>
    <row r="832" spans="1:41" s="458" customFormat="1" ht="15" customHeight="1" x14ac:dyDescent="0.25">
      <c r="A832" s="444">
        <v>744</v>
      </c>
      <c r="B832" s="613" t="s">
        <v>3748</v>
      </c>
      <c r="C832" s="613" t="s">
        <v>3763</v>
      </c>
      <c r="D832" s="614"/>
      <c r="E832" s="446">
        <v>41897</v>
      </c>
      <c r="F832" s="443"/>
      <c r="G832" s="615" t="s">
        <v>3749</v>
      </c>
      <c r="H832" s="502" t="s">
        <v>2868</v>
      </c>
      <c r="I832" s="428" t="s">
        <v>2670</v>
      </c>
      <c r="J832" s="402">
        <v>14300</v>
      </c>
      <c r="K832" s="402">
        <f t="shared" si="383"/>
        <v>1013.87</v>
      </c>
      <c r="L832" s="402">
        <f t="shared" si="373"/>
        <v>14300</v>
      </c>
      <c r="M832" s="616"/>
      <c r="N832" s="617">
        <f t="shared" si="388"/>
        <v>434.72</v>
      </c>
      <c r="O832" s="617">
        <f t="shared" si="389"/>
        <v>410.41</v>
      </c>
      <c r="P832" s="617"/>
      <c r="Q832" s="402"/>
      <c r="R832" s="451">
        <f>M832+N832+O832+P832+Q832</f>
        <v>845.13000000000011</v>
      </c>
      <c r="S832" s="616">
        <f t="shared" si="391"/>
        <v>13454.869999999999</v>
      </c>
      <c r="T832" s="452">
        <v>100010330028774</v>
      </c>
      <c r="U832" s="498">
        <v>200010330748359</v>
      </c>
      <c r="V832" s="720">
        <f t="shared" si="392"/>
        <v>13454.869999999999</v>
      </c>
      <c r="W832" s="454" t="s">
        <v>4299</v>
      </c>
      <c r="X832" s="504"/>
      <c r="Y832" s="429"/>
      <c r="Z832" s="505"/>
      <c r="AA832" s="402">
        <f t="shared" si="393"/>
        <v>845.13000000000011</v>
      </c>
      <c r="AB832" s="402">
        <f t="shared" si="394"/>
        <v>13454.869999999999</v>
      </c>
      <c r="AC832" s="402"/>
      <c r="AD832" s="429"/>
      <c r="AE832" s="429"/>
      <c r="AF832" s="402"/>
      <c r="AG832" s="402"/>
      <c r="AH832" s="402"/>
      <c r="AI832" s="513"/>
      <c r="AK832" s="990">
        <f t="shared" si="398"/>
        <v>11440</v>
      </c>
      <c r="AL832" s="539"/>
      <c r="AM832" s="539"/>
      <c r="AN832" s="539"/>
      <c r="AO832" s="539"/>
    </row>
    <row r="833" spans="1:41" s="458" customFormat="1" ht="15" customHeight="1" x14ac:dyDescent="0.25">
      <c r="A833" s="443">
        <v>745</v>
      </c>
      <c r="B833" s="613" t="s">
        <v>3696</v>
      </c>
      <c r="C833" s="613" t="s">
        <v>3763</v>
      </c>
      <c r="D833" s="614">
        <v>29252</v>
      </c>
      <c r="E833" s="446">
        <v>41897</v>
      </c>
      <c r="F833" s="443">
        <f>DATEDIF(D833,E833,"Y")</f>
        <v>34</v>
      </c>
      <c r="G833" s="615" t="s">
        <v>3697</v>
      </c>
      <c r="H833" s="502" t="s">
        <v>2868</v>
      </c>
      <c r="I833" s="429" t="s">
        <v>2670</v>
      </c>
      <c r="J833" s="402">
        <v>14300</v>
      </c>
      <c r="K833" s="449">
        <f t="shared" si="383"/>
        <v>1013.87</v>
      </c>
      <c r="L833" s="402">
        <f t="shared" si="373"/>
        <v>14300</v>
      </c>
      <c r="M833" s="616"/>
      <c r="N833" s="617">
        <f t="shared" si="388"/>
        <v>434.72</v>
      </c>
      <c r="O833" s="617">
        <f t="shared" si="389"/>
        <v>410.41</v>
      </c>
      <c r="P833" s="617"/>
      <c r="Q833" s="402"/>
      <c r="R833" s="451">
        <f>M833+N833+O833+P833+Q833</f>
        <v>845.13000000000011</v>
      </c>
      <c r="S833" s="616">
        <f t="shared" si="391"/>
        <v>13454.869999999999</v>
      </c>
      <c r="T833" s="452">
        <v>100010330028774</v>
      </c>
      <c r="U833" s="605" t="s">
        <v>4290</v>
      </c>
      <c r="V833" s="720">
        <f t="shared" si="392"/>
        <v>13454.869999999999</v>
      </c>
      <c r="W833" s="454" t="s">
        <v>4280</v>
      </c>
      <c r="X833" s="504"/>
      <c r="Y833" s="429"/>
      <c r="Z833" s="505"/>
      <c r="AA833" s="402">
        <f t="shared" si="393"/>
        <v>845.13000000000011</v>
      </c>
      <c r="AB833" s="402">
        <f t="shared" si="394"/>
        <v>13454.869999999999</v>
      </c>
      <c r="AC833" s="402"/>
      <c r="AD833" s="429"/>
      <c r="AE833" s="429"/>
      <c r="AF833" s="402"/>
      <c r="AG833" s="402"/>
      <c r="AH833" s="402"/>
      <c r="AI833" s="513"/>
      <c r="AK833" s="990">
        <f t="shared" si="398"/>
        <v>11440</v>
      </c>
      <c r="AL833" s="539"/>
      <c r="AM833" s="539"/>
      <c r="AN833" s="539"/>
      <c r="AO833" s="539"/>
    </row>
    <row r="834" spans="1:41" ht="15" customHeight="1" x14ac:dyDescent="0.25">
      <c r="A834" s="1712" t="s">
        <v>3656</v>
      </c>
      <c r="B834" s="1713"/>
      <c r="C834" s="1713"/>
      <c r="D834" s="1713"/>
      <c r="E834" s="1713"/>
      <c r="F834" s="1713"/>
      <c r="G834" s="1713"/>
      <c r="H834" s="1713"/>
      <c r="I834" s="1714"/>
      <c r="J834" s="407">
        <f>SUM(J811:J833)</f>
        <v>377900</v>
      </c>
      <c r="K834" s="407">
        <v>0</v>
      </c>
      <c r="L834" s="407">
        <v>0</v>
      </c>
      <c r="M834" s="407">
        <f t="shared" ref="M834:S834" si="399">SUM(M812:M827)</f>
        <v>0</v>
      </c>
      <c r="N834" s="407">
        <f t="shared" si="399"/>
        <v>7657.7600000000029</v>
      </c>
      <c r="O834" s="407">
        <f t="shared" si="399"/>
        <v>7229.5299999999979</v>
      </c>
      <c r="P834" s="407">
        <f t="shared" si="399"/>
        <v>0</v>
      </c>
      <c r="Q834" s="407">
        <f t="shared" si="399"/>
        <v>0</v>
      </c>
      <c r="R834" s="407">
        <f t="shared" si="399"/>
        <v>14887.290000000008</v>
      </c>
      <c r="S834" s="407">
        <f t="shared" si="399"/>
        <v>237012.70999999993</v>
      </c>
      <c r="T834" s="452"/>
      <c r="U834" s="523"/>
      <c r="V834" s="720"/>
      <c r="W834" s="463"/>
      <c r="X834" s="455"/>
      <c r="Y834" s="428"/>
      <c r="Z834" s="456"/>
      <c r="AA834" s="402"/>
      <c r="AB834" s="402"/>
      <c r="AC834" s="449"/>
      <c r="AD834" s="428"/>
      <c r="AE834" s="428"/>
      <c r="AF834" s="402"/>
      <c r="AG834" s="449"/>
      <c r="AH834" s="402"/>
      <c r="AI834" s="457" t="e">
        <f>#REF!-#REF!</f>
        <v>#REF!</v>
      </c>
      <c r="AK834" s="1003">
        <f>SUM(AK811:AK833)</f>
        <v>281520</v>
      </c>
    </row>
    <row r="835" spans="1:41" ht="15" customHeight="1" x14ac:dyDescent="0.25">
      <c r="A835" s="1715" t="s">
        <v>3686</v>
      </c>
      <c r="B835" s="1716"/>
      <c r="C835" s="1716"/>
      <c r="D835" s="1716"/>
      <c r="E835" s="1716"/>
      <c r="F835" s="1716"/>
      <c r="G835" s="1716"/>
      <c r="H835" s="1716"/>
      <c r="I835" s="1717"/>
      <c r="J835" s="407"/>
      <c r="K835" s="449"/>
      <c r="L835" s="449"/>
      <c r="M835" s="405"/>
      <c r="N835" s="565"/>
      <c r="O835" s="565"/>
      <c r="P835" s="565"/>
      <c r="Q835" s="407"/>
      <c r="R835" s="566"/>
      <c r="S835" s="407"/>
      <c r="T835" s="452"/>
      <c r="U835" s="523"/>
      <c r="V835" s="720"/>
      <c r="W835" s="463"/>
      <c r="X835" s="455"/>
      <c r="Y835" s="428"/>
      <c r="Z835" s="456"/>
      <c r="AA835" s="402"/>
      <c r="AB835" s="402"/>
      <c r="AC835" s="449"/>
      <c r="AD835" s="428"/>
      <c r="AE835" s="428"/>
      <c r="AF835" s="402"/>
      <c r="AG835" s="449"/>
      <c r="AH835" s="402"/>
      <c r="AI835" s="457"/>
    </row>
    <row r="836" spans="1:41" ht="15" customHeight="1" x14ac:dyDescent="0.25">
      <c r="A836" s="443">
        <v>746</v>
      </c>
      <c r="B836" s="443" t="s">
        <v>2700</v>
      </c>
      <c r="C836" s="443" t="s">
        <v>3764</v>
      </c>
      <c r="D836" s="446">
        <v>22179</v>
      </c>
      <c r="E836" s="446">
        <v>41897</v>
      </c>
      <c r="F836" s="443">
        <f>DATEDIF(D836,E836,"Y")</f>
        <v>53</v>
      </c>
      <c r="G836" s="428" t="s">
        <v>2701</v>
      </c>
      <c r="H836" s="447" t="s">
        <v>2868</v>
      </c>
      <c r="I836" s="428" t="s">
        <v>4744</v>
      </c>
      <c r="J836" s="449">
        <v>33000</v>
      </c>
      <c r="K836" s="449">
        <f>J836/100*7.09</f>
        <v>2339.6999999999998</v>
      </c>
      <c r="L836" s="449">
        <f>J836</f>
        <v>33000</v>
      </c>
      <c r="M836" s="402"/>
      <c r="N836" s="450">
        <f>J836/100*3.04</f>
        <v>1003.2</v>
      </c>
      <c r="O836" s="450">
        <f>J836/100*2.87</f>
        <v>947.1</v>
      </c>
      <c r="P836" s="450"/>
      <c r="Q836" s="449"/>
      <c r="R836" s="451">
        <f>M836+N836+O836+P836+Q836</f>
        <v>1950.3000000000002</v>
      </c>
      <c r="S836" s="449">
        <f>J836-R836</f>
        <v>31049.7</v>
      </c>
      <c r="T836" s="452">
        <v>100010330028774</v>
      </c>
      <c r="U836" s="478" t="s">
        <v>3508</v>
      </c>
      <c r="V836" s="720">
        <f>+S836</f>
        <v>31049.7</v>
      </c>
      <c r="W836" s="463">
        <v>40221829811</v>
      </c>
      <c r="X836" s="455"/>
      <c r="Y836" s="428">
        <v>0</v>
      </c>
      <c r="Z836" s="456">
        <v>0</v>
      </c>
      <c r="AA836" s="402">
        <f t="shared" ref="AA836:AA852" si="400">N836+O836+P836</f>
        <v>1950.3000000000002</v>
      </c>
      <c r="AB836" s="402">
        <f t="shared" ref="AB836:AB853" si="401">J836-AA836</f>
        <v>31049.7</v>
      </c>
      <c r="AC836" s="449"/>
      <c r="AD836" s="428"/>
      <c r="AE836" s="428"/>
      <c r="AF836" s="402">
        <f>AD836*15%</f>
        <v>0</v>
      </c>
      <c r="AG836" s="449"/>
      <c r="AH836" s="402">
        <f>AF836+AG836</f>
        <v>0</v>
      </c>
      <c r="AI836" s="457">
        <f>AH842-M842</f>
        <v>0</v>
      </c>
      <c r="AK836" s="990">
        <f>+J836*60%</f>
        <v>19800</v>
      </c>
    </row>
    <row r="837" spans="1:41" ht="15" customHeight="1" x14ac:dyDescent="0.25">
      <c r="A837" s="443">
        <v>747</v>
      </c>
      <c r="B837" s="444" t="s">
        <v>1914</v>
      </c>
      <c r="C837" s="444" t="s">
        <v>3763</v>
      </c>
      <c r="D837" s="445">
        <v>34008</v>
      </c>
      <c r="E837" s="446">
        <v>41897</v>
      </c>
      <c r="F837" s="443">
        <f>DATEDIF(D837,E837,"Y")</f>
        <v>21</v>
      </c>
      <c r="G837" s="429" t="s">
        <v>1915</v>
      </c>
      <c r="H837" s="447" t="s">
        <v>2868</v>
      </c>
      <c r="I837" s="555" t="s">
        <v>2718</v>
      </c>
      <c r="J837" s="448">
        <v>16500</v>
      </c>
      <c r="K837" s="449">
        <f>J837/100*7.09</f>
        <v>1169.8499999999999</v>
      </c>
      <c r="L837" s="449">
        <f>J837</f>
        <v>16500</v>
      </c>
      <c r="M837" s="402"/>
      <c r="N837" s="450">
        <f>J837/100*3.04</f>
        <v>501.6</v>
      </c>
      <c r="O837" s="450">
        <f>J837/100*2.87</f>
        <v>473.55</v>
      </c>
      <c r="P837" s="450"/>
      <c r="Q837" s="449"/>
      <c r="R837" s="451">
        <f>M837+N837+O837+P837</f>
        <v>975.15000000000009</v>
      </c>
      <c r="S837" s="449">
        <f>J837-R837</f>
        <v>15524.85</v>
      </c>
      <c r="T837" s="452">
        <v>100010330028774</v>
      </c>
      <c r="U837" s="485" t="s">
        <v>3155</v>
      </c>
      <c r="V837" s="720">
        <f>+S837</f>
        <v>15524.85</v>
      </c>
      <c r="W837" s="454">
        <v>40223171345</v>
      </c>
      <c r="X837" s="455"/>
      <c r="Y837" s="428">
        <v>0</v>
      </c>
      <c r="Z837" s="456">
        <v>0</v>
      </c>
      <c r="AA837" s="402">
        <f>N837+O837+P837</f>
        <v>975.15000000000009</v>
      </c>
      <c r="AB837" s="402">
        <f>J837-AA837</f>
        <v>15524.85</v>
      </c>
      <c r="AC837" s="449"/>
      <c r="AD837" s="428"/>
      <c r="AE837" s="428"/>
      <c r="AF837" s="402">
        <f>AD837*15%</f>
        <v>0</v>
      </c>
      <c r="AG837" s="449"/>
      <c r="AH837" s="402">
        <f>AF837+AG837</f>
        <v>0</v>
      </c>
      <c r="AI837" s="457">
        <f>AH13-M13</f>
        <v>4.0000000008149073E-3</v>
      </c>
      <c r="AK837" s="990">
        <f>+J837*80%</f>
        <v>13200</v>
      </c>
    </row>
    <row r="838" spans="1:41" ht="15" customHeight="1" x14ac:dyDescent="0.25">
      <c r="A838" s="443">
        <v>748</v>
      </c>
      <c r="B838" s="443" t="s">
        <v>2000</v>
      </c>
      <c r="C838" s="443" t="s">
        <v>3763</v>
      </c>
      <c r="D838" s="446">
        <v>32688</v>
      </c>
      <c r="E838" s="446">
        <v>41897</v>
      </c>
      <c r="F838" s="443">
        <f>DATEDIF(D838,E838,"Y")</f>
        <v>25</v>
      </c>
      <c r="G838" s="428" t="s">
        <v>2001</v>
      </c>
      <c r="H838" s="447" t="s">
        <v>2868</v>
      </c>
      <c r="I838" s="428" t="s">
        <v>4776</v>
      </c>
      <c r="J838" s="449">
        <v>27500</v>
      </c>
      <c r="K838" s="449">
        <f>J838/100*7.09</f>
        <v>1949.75</v>
      </c>
      <c r="L838" s="449">
        <f>J838</f>
        <v>27500</v>
      </c>
      <c r="M838" s="402"/>
      <c r="N838" s="450">
        <f>J838/100*3.04</f>
        <v>836</v>
      </c>
      <c r="O838" s="450">
        <f>J838/100*2.87</f>
        <v>789.25</v>
      </c>
      <c r="P838" s="450"/>
      <c r="Q838" s="449"/>
      <c r="R838" s="451">
        <f>M838+N838+O838+P838</f>
        <v>1625.25</v>
      </c>
      <c r="S838" s="449">
        <f>J838-R838</f>
        <v>25874.75</v>
      </c>
      <c r="T838" s="452">
        <v>100010330028774</v>
      </c>
      <c r="U838" s="523" t="s">
        <v>3193</v>
      </c>
      <c r="V838" s="720">
        <f>+S838</f>
        <v>25874.75</v>
      </c>
      <c r="W838" s="463">
        <v>22500387174</v>
      </c>
      <c r="X838" s="455"/>
      <c r="Y838" s="428">
        <v>0</v>
      </c>
      <c r="Z838" s="456">
        <v>0</v>
      </c>
      <c r="AA838" s="402">
        <f t="shared" si="400"/>
        <v>1625.25</v>
      </c>
      <c r="AB838" s="402">
        <f t="shared" si="401"/>
        <v>25874.75</v>
      </c>
      <c r="AC838" s="449"/>
      <c r="AD838" s="428"/>
      <c r="AE838" s="428"/>
      <c r="AF838" s="402">
        <f>AD838*15%</f>
        <v>0</v>
      </c>
      <c r="AG838" s="449"/>
      <c r="AH838" s="402">
        <f>AF838+AG838</f>
        <v>0</v>
      </c>
      <c r="AI838" s="457">
        <f>AH343-M343</f>
        <v>465.74599999999964</v>
      </c>
      <c r="AK838" s="990">
        <f>+J838*60%</f>
        <v>16500</v>
      </c>
    </row>
    <row r="839" spans="1:41" ht="15" customHeight="1" x14ac:dyDescent="0.25">
      <c r="A839" s="443">
        <v>749</v>
      </c>
      <c r="B839" s="443" t="s">
        <v>2703</v>
      </c>
      <c r="C839" s="443" t="s">
        <v>3764</v>
      </c>
      <c r="D839" s="446">
        <v>25690</v>
      </c>
      <c r="E839" s="446">
        <v>41897</v>
      </c>
      <c r="F839" s="443">
        <f t="shared" ref="F839:F851" si="402">DATEDIF(D839,E839,"Y")</f>
        <v>44</v>
      </c>
      <c r="G839" s="428" t="s">
        <v>2704</v>
      </c>
      <c r="H839" s="447" t="s">
        <v>2868</v>
      </c>
      <c r="I839" s="428" t="s">
        <v>2705</v>
      </c>
      <c r="J839" s="449">
        <f>15000*1.1</f>
        <v>16500</v>
      </c>
      <c r="K839" s="449">
        <f t="shared" si="383"/>
        <v>1169.8499999999999</v>
      </c>
      <c r="L839" s="449">
        <f t="shared" ref="L839:L904" si="403">J839</f>
        <v>16500</v>
      </c>
      <c r="M839" s="402"/>
      <c r="N839" s="450">
        <f t="shared" ref="N839:N853" si="404">J839/100*3.04</f>
        <v>501.6</v>
      </c>
      <c r="O839" s="450">
        <f t="shared" ref="O839:O853" si="405">J839/100*2.87</f>
        <v>473.55</v>
      </c>
      <c r="P839" s="450"/>
      <c r="Q839" s="449"/>
      <c r="R839" s="451">
        <f t="shared" ref="R839:R852" si="406">M839+N839+O839+P839</f>
        <v>975.15000000000009</v>
      </c>
      <c r="S839" s="449">
        <f t="shared" ref="S839:S853" si="407">J839-R839</f>
        <v>15524.85</v>
      </c>
      <c r="T839" s="452">
        <v>100010330028774</v>
      </c>
      <c r="U839" s="485" t="s">
        <v>3509</v>
      </c>
      <c r="V839" s="720">
        <f t="shared" si="392"/>
        <v>15524.85</v>
      </c>
      <c r="W839" s="463" t="s">
        <v>3858</v>
      </c>
      <c r="X839" s="455"/>
      <c r="Y839" s="428">
        <v>0</v>
      </c>
      <c r="Z839" s="456">
        <v>0</v>
      </c>
      <c r="AA839" s="402">
        <f t="shared" si="400"/>
        <v>975.15000000000009</v>
      </c>
      <c r="AB839" s="402">
        <f t="shared" si="401"/>
        <v>15524.85</v>
      </c>
      <c r="AC839" s="449"/>
      <c r="AD839" s="428"/>
      <c r="AE839" s="428"/>
      <c r="AF839" s="402">
        <f t="shared" si="395"/>
        <v>0</v>
      </c>
      <c r="AG839" s="449"/>
      <c r="AH839" s="402">
        <f t="shared" si="396"/>
        <v>0</v>
      </c>
      <c r="AI839" s="457">
        <f>AH844-M844</f>
        <v>0</v>
      </c>
      <c r="AK839" s="990">
        <f t="shared" ref="AK839:AK858" si="408">+J839*80%</f>
        <v>13200</v>
      </c>
    </row>
    <row r="840" spans="1:41" ht="15" customHeight="1" x14ac:dyDescent="0.25">
      <c r="A840" s="443">
        <v>750</v>
      </c>
      <c r="B840" s="443" t="s">
        <v>2706</v>
      </c>
      <c r="C840" s="443" t="s">
        <v>3764</v>
      </c>
      <c r="D840" s="446">
        <v>26805</v>
      </c>
      <c r="E840" s="446">
        <v>41897</v>
      </c>
      <c r="F840" s="443">
        <f t="shared" si="402"/>
        <v>41</v>
      </c>
      <c r="G840" s="428" t="s">
        <v>2707</v>
      </c>
      <c r="H840" s="447" t="s">
        <v>2868</v>
      </c>
      <c r="I840" s="428" t="s">
        <v>2708</v>
      </c>
      <c r="J840" s="449">
        <f>15000*1.1</f>
        <v>16500</v>
      </c>
      <c r="K840" s="449">
        <f t="shared" si="383"/>
        <v>1169.8499999999999</v>
      </c>
      <c r="L840" s="449">
        <f t="shared" si="403"/>
        <v>16500</v>
      </c>
      <c r="M840" s="402"/>
      <c r="N840" s="450">
        <f t="shared" si="404"/>
        <v>501.6</v>
      </c>
      <c r="O840" s="450">
        <f t="shared" si="405"/>
        <v>473.55</v>
      </c>
      <c r="P840" s="450"/>
      <c r="Q840" s="449"/>
      <c r="R840" s="451">
        <f t="shared" si="406"/>
        <v>975.15000000000009</v>
      </c>
      <c r="S840" s="449">
        <f t="shared" si="407"/>
        <v>15524.85</v>
      </c>
      <c r="T840" s="452">
        <v>100010330028774</v>
      </c>
      <c r="U840" s="461" t="s">
        <v>3510</v>
      </c>
      <c r="V840" s="720">
        <f t="shared" si="392"/>
        <v>15524.85</v>
      </c>
      <c r="W840" s="463" t="s">
        <v>3857</v>
      </c>
      <c r="X840" s="455"/>
      <c r="Y840" s="428">
        <v>0</v>
      </c>
      <c r="Z840" s="456">
        <v>0</v>
      </c>
      <c r="AA840" s="402">
        <f t="shared" si="400"/>
        <v>975.15000000000009</v>
      </c>
      <c r="AB840" s="402">
        <f t="shared" si="401"/>
        <v>15524.85</v>
      </c>
      <c r="AC840" s="449"/>
      <c r="AD840" s="428"/>
      <c r="AE840" s="428"/>
      <c r="AF840" s="402">
        <f t="shared" si="395"/>
        <v>0</v>
      </c>
      <c r="AG840" s="449"/>
      <c r="AH840" s="402">
        <f t="shared" si="396"/>
        <v>0</v>
      </c>
      <c r="AI840" s="457">
        <f>AH845-M845</f>
        <v>0</v>
      </c>
      <c r="AK840" s="990">
        <f t="shared" si="408"/>
        <v>13200</v>
      </c>
    </row>
    <row r="841" spans="1:41" ht="15" customHeight="1" x14ac:dyDescent="0.25">
      <c r="A841" s="443">
        <v>751</v>
      </c>
      <c r="B841" s="443" t="s">
        <v>2709</v>
      </c>
      <c r="C841" s="443" t="s">
        <v>3764</v>
      </c>
      <c r="D841" s="446">
        <v>33432</v>
      </c>
      <c r="E841" s="446">
        <v>41897</v>
      </c>
      <c r="F841" s="443">
        <f t="shared" si="402"/>
        <v>23</v>
      </c>
      <c r="G841" s="428" t="s">
        <v>2710</v>
      </c>
      <c r="H841" s="447" t="s">
        <v>2868</v>
      </c>
      <c r="I841" s="428" t="s">
        <v>2708</v>
      </c>
      <c r="J841" s="449">
        <f>15000*1.1</f>
        <v>16500</v>
      </c>
      <c r="K841" s="449">
        <f t="shared" si="383"/>
        <v>1169.8499999999999</v>
      </c>
      <c r="L841" s="449">
        <f t="shared" si="403"/>
        <v>16500</v>
      </c>
      <c r="M841" s="402"/>
      <c r="N841" s="450">
        <f t="shared" si="404"/>
        <v>501.6</v>
      </c>
      <c r="O841" s="450">
        <f t="shared" si="405"/>
        <v>473.55</v>
      </c>
      <c r="P841" s="450"/>
      <c r="Q841" s="449"/>
      <c r="R841" s="451">
        <f t="shared" si="406"/>
        <v>975.15000000000009</v>
      </c>
      <c r="S841" s="449">
        <f t="shared" si="407"/>
        <v>15524.85</v>
      </c>
      <c r="T841" s="452">
        <v>100010330028774</v>
      </c>
      <c r="U841" s="461" t="s">
        <v>3511</v>
      </c>
      <c r="V841" s="720">
        <f t="shared" si="392"/>
        <v>15524.85</v>
      </c>
      <c r="W841" s="463">
        <v>40222101756</v>
      </c>
      <c r="X841" s="455"/>
      <c r="Y841" s="428">
        <v>0</v>
      </c>
      <c r="Z841" s="456">
        <v>0</v>
      </c>
      <c r="AA841" s="402">
        <f t="shared" si="400"/>
        <v>975.15000000000009</v>
      </c>
      <c r="AB841" s="402">
        <f t="shared" si="401"/>
        <v>15524.85</v>
      </c>
      <c r="AC841" s="449"/>
      <c r="AD841" s="428"/>
      <c r="AE841" s="428"/>
      <c r="AF841" s="402">
        <f t="shared" si="395"/>
        <v>0</v>
      </c>
      <c r="AG841" s="449"/>
      <c r="AH841" s="402">
        <f t="shared" si="396"/>
        <v>0</v>
      </c>
      <c r="AI841" s="457">
        <f>AH846-M846</f>
        <v>0</v>
      </c>
      <c r="AK841" s="990">
        <f t="shared" si="408"/>
        <v>13200</v>
      </c>
    </row>
    <row r="842" spans="1:41" ht="15" customHeight="1" x14ac:dyDescent="0.25">
      <c r="A842" s="443">
        <v>752</v>
      </c>
      <c r="B842" s="443" t="s">
        <v>2711</v>
      </c>
      <c r="C842" s="443" t="s">
        <v>3764</v>
      </c>
      <c r="D842" s="446">
        <v>25877</v>
      </c>
      <c r="E842" s="446">
        <v>41897</v>
      </c>
      <c r="F842" s="443">
        <f t="shared" si="402"/>
        <v>43</v>
      </c>
      <c r="G842" s="428" t="s">
        <v>2712</v>
      </c>
      <c r="H842" s="447" t="s">
        <v>2868</v>
      </c>
      <c r="I842" s="428" t="s">
        <v>2713</v>
      </c>
      <c r="J842" s="449">
        <v>18700</v>
      </c>
      <c r="K842" s="449">
        <f t="shared" si="383"/>
        <v>1325.83</v>
      </c>
      <c r="L842" s="449">
        <f t="shared" si="403"/>
        <v>18700</v>
      </c>
      <c r="M842" s="402"/>
      <c r="N842" s="450">
        <f t="shared" si="404"/>
        <v>568.48</v>
      </c>
      <c r="O842" s="450">
        <f t="shared" si="405"/>
        <v>536.69000000000005</v>
      </c>
      <c r="P842" s="450"/>
      <c r="Q842" s="449"/>
      <c r="R842" s="451">
        <f t="shared" si="406"/>
        <v>1105.17</v>
      </c>
      <c r="S842" s="449">
        <f t="shared" si="407"/>
        <v>17594.830000000002</v>
      </c>
      <c r="T842" s="452">
        <v>100010330028774</v>
      </c>
      <c r="U842" s="461" t="s">
        <v>3512</v>
      </c>
      <c r="V842" s="720">
        <f t="shared" si="392"/>
        <v>17594.830000000002</v>
      </c>
      <c r="W842" s="463" t="s">
        <v>3856</v>
      </c>
      <c r="X842" s="455"/>
      <c r="Y842" s="428">
        <v>0</v>
      </c>
      <c r="Z842" s="456">
        <v>0</v>
      </c>
      <c r="AA842" s="402">
        <f t="shared" si="400"/>
        <v>1105.17</v>
      </c>
      <c r="AB842" s="402">
        <f t="shared" si="401"/>
        <v>17594.830000000002</v>
      </c>
      <c r="AC842" s="449"/>
      <c r="AD842" s="428"/>
      <c r="AE842" s="428"/>
      <c r="AF842" s="402">
        <f t="shared" si="395"/>
        <v>0</v>
      </c>
      <c r="AG842" s="449"/>
      <c r="AH842" s="402">
        <f t="shared" si="396"/>
        <v>0</v>
      </c>
      <c r="AI842" s="457" t="e">
        <f>#REF!-#REF!</f>
        <v>#REF!</v>
      </c>
      <c r="AK842" s="990">
        <f t="shared" si="408"/>
        <v>14960</v>
      </c>
    </row>
    <row r="843" spans="1:41" ht="15" customHeight="1" x14ac:dyDescent="0.25">
      <c r="A843" s="443">
        <v>753</v>
      </c>
      <c r="B843" s="443" t="s">
        <v>2714</v>
      </c>
      <c r="C843" s="443" t="s">
        <v>3764</v>
      </c>
      <c r="D843" s="446">
        <v>30247</v>
      </c>
      <c r="E843" s="446">
        <v>41897</v>
      </c>
      <c r="F843" s="443">
        <f t="shared" si="402"/>
        <v>31</v>
      </c>
      <c r="G843" s="428" t="s">
        <v>2715</v>
      </c>
      <c r="H843" s="447" t="s">
        <v>2868</v>
      </c>
      <c r="I843" s="428" t="s">
        <v>4830</v>
      </c>
      <c r="J843" s="449">
        <v>27500</v>
      </c>
      <c r="K843" s="449">
        <f t="shared" si="383"/>
        <v>1949.75</v>
      </c>
      <c r="L843" s="449">
        <f t="shared" si="403"/>
        <v>27500</v>
      </c>
      <c r="M843" s="402"/>
      <c r="N843" s="450">
        <f t="shared" si="404"/>
        <v>836</v>
      </c>
      <c r="O843" s="450">
        <f t="shared" si="405"/>
        <v>789.25</v>
      </c>
      <c r="P843" s="450"/>
      <c r="Q843" s="449"/>
      <c r="R843" s="451">
        <f t="shared" si="406"/>
        <v>1625.25</v>
      </c>
      <c r="S843" s="449">
        <f t="shared" si="407"/>
        <v>25874.75</v>
      </c>
      <c r="T843" s="452">
        <v>100010330028774</v>
      </c>
      <c r="U843" s="478" t="s">
        <v>3513</v>
      </c>
      <c r="V843" s="720">
        <f t="shared" si="392"/>
        <v>25874.75</v>
      </c>
      <c r="W843" s="463" t="s">
        <v>3855</v>
      </c>
      <c r="X843" s="455"/>
      <c r="Y843" s="428">
        <v>0</v>
      </c>
      <c r="Z843" s="456">
        <v>0</v>
      </c>
      <c r="AA843" s="402">
        <f t="shared" si="400"/>
        <v>1625.25</v>
      </c>
      <c r="AB843" s="402">
        <f t="shared" si="401"/>
        <v>25874.75</v>
      </c>
      <c r="AC843" s="449"/>
      <c r="AD843" s="428"/>
      <c r="AE843" s="428"/>
      <c r="AF843" s="402">
        <f t="shared" si="395"/>
        <v>0</v>
      </c>
      <c r="AG843" s="449"/>
      <c r="AH843" s="402">
        <f t="shared" si="396"/>
        <v>0</v>
      </c>
      <c r="AI843" s="457">
        <f>AH847-M847</f>
        <v>0</v>
      </c>
      <c r="AK843" s="990">
        <f>+J843*60%</f>
        <v>16500</v>
      </c>
    </row>
    <row r="844" spans="1:41" ht="15" customHeight="1" x14ac:dyDescent="0.25">
      <c r="A844" s="443">
        <v>754</v>
      </c>
      <c r="B844" s="443" t="s">
        <v>2716</v>
      </c>
      <c r="C844" s="443" t="s">
        <v>3764</v>
      </c>
      <c r="D844" s="446">
        <v>30786</v>
      </c>
      <c r="E844" s="446">
        <v>41897</v>
      </c>
      <c r="F844" s="443">
        <f t="shared" si="402"/>
        <v>30</v>
      </c>
      <c r="G844" s="428" t="s">
        <v>2717</v>
      </c>
      <c r="H844" s="447" t="s">
        <v>2868</v>
      </c>
      <c r="I844" s="429" t="s">
        <v>4831</v>
      </c>
      <c r="J844" s="449">
        <v>18700</v>
      </c>
      <c r="K844" s="449">
        <f t="shared" ref="K844:K907" si="409">J844/100*7.09</f>
        <v>1325.83</v>
      </c>
      <c r="L844" s="449">
        <f t="shared" si="403"/>
        <v>18700</v>
      </c>
      <c r="M844" s="402"/>
      <c r="N844" s="450">
        <f t="shared" si="404"/>
        <v>568.48</v>
      </c>
      <c r="O844" s="450">
        <f t="shared" si="405"/>
        <v>536.69000000000005</v>
      </c>
      <c r="P844" s="450"/>
      <c r="Q844" s="449"/>
      <c r="R844" s="451">
        <f t="shared" si="406"/>
        <v>1105.17</v>
      </c>
      <c r="S844" s="449">
        <f t="shared" si="407"/>
        <v>17594.830000000002</v>
      </c>
      <c r="T844" s="452">
        <v>100010330028774</v>
      </c>
      <c r="U844" s="461" t="s">
        <v>3514</v>
      </c>
      <c r="V844" s="720">
        <f t="shared" si="392"/>
        <v>17594.830000000002</v>
      </c>
      <c r="W844" s="463">
        <v>22500467810</v>
      </c>
      <c r="X844" s="455"/>
      <c r="Y844" s="428">
        <v>0</v>
      </c>
      <c r="Z844" s="456">
        <v>0</v>
      </c>
      <c r="AA844" s="402">
        <f t="shared" si="400"/>
        <v>1105.17</v>
      </c>
      <c r="AB844" s="402">
        <f t="shared" si="401"/>
        <v>17594.830000000002</v>
      </c>
      <c r="AC844" s="449"/>
      <c r="AD844" s="428"/>
      <c r="AE844" s="428"/>
      <c r="AF844" s="402">
        <f t="shared" si="395"/>
        <v>0</v>
      </c>
      <c r="AG844" s="449"/>
      <c r="AH844" s="402">
        <f t="shared" si="396"/>
        <v>0</v>
      </c>
      <c r="AI844" s="457">
        <f>AH849-M849</f>
        <v>0</v>
      </c>
      <c r="AK844" s="990">
        <f t="shared" si="408"/>
        <v>14960</v>
      </c>
    </row>
    <row r="845" spans="1:41" ht="15" customHeight="1" x14ac:dyDescent="0.25">
      <c r="A845" s="443">
        <v>755</v>
      </c>
      <c r="B845" s="444" t="s">
        <v>2721</v>
      </c>
      <c r="C845" s="444" t="s">
        <v>3764</v>
      </c>
      <c r="D845" s="445">
        <v>29749</v>
      </c>
      <c r="E845" s="446">
        <v>41897</v>
      </c>
      <c r="F845" s="443">
        <f t="shared" si="402"/>
        <v>33</v>
      </c>
      <c r="G845" s="429" t="s">
        <v>2722</v>
      </c>
      <c r="H845" s="447" t="s">
        <v>2868</v>
      </c>
      <c r="I845" s="429" t="s">
        <v>4605</v>
      </c>
      <c r="J845" s="449">
        <v>16500</v>
      </c>
      <c r="K845" s="449">
        <f t="shared" si="409"/>
        <v>1169.8499999999999</v>
      </c>
      <c r="L845" s="449">
        <f t="shared" si="403"/>
        <v>16500</v>
      </c>
      <c r="M845" s="402"/>
      <c r="N845" s="467">
        <f t="shared" si="404"/>
        <v>501.6</v>
      </c>
      <c r="O845" s="467">
        <f t="shared" si="405"/>
        <v>473.55</v>
      </c>
      <c r="P845" s="467"/>
      <c r="Q845" s="449"/>
      <c r="R845" s="494">
        <f t="shared" si="406"/>
        <v>975.15000000000009</v>
      </c>
      <c r="S845" s="402">
        <f t="shared" si="407"/>
        <v>15524.85</v>
      </c>
      <c r="T845" s="452">
        <v>100010330028774</v>
      </c>
      <c r="U845" s="496" t="s">
        <v>3515</v>
      </c>
      <c r="V845" s="720">
        <f t="shared" si="392"/>
        <v>15524.85</v>
      </c>
      <c r="W845" s="454" t="s">
        <v>4215</v>
      </c>
      <c r="X845" s="455"/>
      <c r="Y845" s="428">
        <v>0</v>
      </c>
      <c r="Z845" s="456">
        <v>0</v>
      </c>
      <c r="AA845" s="402">
        <f t="shared" si="400"/>
        <v>975.15000000000009</v>
      </c>
      <c r="AB845" s="402">
        <f t="shared" si="401"/>
        <v>15524.85</v>
      </c>
      <c r="AC845" s="449"/>
      <c r="AD845" s="428"/>
      <c r="AE845" s="428"/>
      <c r="AF845" s="402">
        <f t="shared" si="395"/>
        <v>0</v>
      </c>
      <c r="AG845" s="449"/>
      <c r="AH845" s="402">
        <f t="shared" si="396"/>
        <v>0</v>
      </c>
      <c r="AI845" s="457" t="e">
        <f>#REF!-#REF!</f>
        <v>#REF!</v>
      </c>
      <c r="AK845" s="990">
        <f t="shared" si="408"/>
        <v>13200</v>
      </c>
    </row>
    <row r="846" spans="1:41" ht="15" customHeight="1" x14ac:dyDescent="0.25">
      <c r="A846" s="443">
        <v>756</v>
      </c>
      <c r="B846" s="443" t="s">
        <v>2723</v>
      </c>
      <c r="C846" s="443" t="s">
        <v>3764</v>
      </c>
      <c r="D846" s="446">
        <v>26003</v>
      </c>
      <c r="E846" s="446">
        <v>41897</v>
      </c>
      <c r="F846" s="443">
        <f t="shared" si="402"/>
        <v>43</v>
      </c>
      <c r="G846" s="428" t="s">
        <v>2724</v>
      </c>
      <c r="H846" s="447" t="s">
        <v>2868</v>
      </c>
      <c r="I846" s="429" t="s">
        <v>4832</v>
      </c>
      <c r="J846" s="449">
        <v>16500</v>
      </c>
      <c r="K846" s="449">
        <f t="shared" si="409"/>
        <v>1169.8499999999999</v>
      </c>
      <c r="L846" s="449">
        <f t="shared" si="403"/>
        <v>16500</v>
      </c>
      <c r="M846" s="402"/>
      <c r="N846" s="450">
        <f t="shared" si="404"/>
        <v>501.6</v>
      </c>
      <c r="O846" s="450">
        <f t="shared" si="405"/>
        <v>473.55</v>
      </c>
      <c r="P846" s="450"/>
      <c r="Q846" s="449"/>
      <c r="R846" s="451">
        <f t="shared" si="406"/>
        <v>975.15000000000009</v>
      </c>
      <c r="S846" s="449">
        <f t="shared" si="407"/>
        <v>15524.85</v>
      </c>
      <c r="T846" s="452">
        <v>100010330028774</v>
      </c>
      <c r="U846" s="461" t="s">
        <v>3516</v>
      </c>
      <c r="V846" s="720">
        <f t="shared" si="392"/>
        <v>15524.85</v>
      </c>
      <c r="W846" s="463" t="s">
        <v>3854</v>
      </c>
      <c r="X846" s="455"/>
      <c r="Y846" s="428">
        <v>0</v>
      </c>
      <c r="Z846" s="456">
        <v>0</v>
      </c>
      <c r="AA846" s="402">
        <f t="shared" si="400"/>
        <v>975.15000000000009</v>
      </c>
      <c r="AB846" s="402">
        <f t="shared" si="401"/>
        <v>15524.85</v>
      </c>
      <c r="AC846" s="449"/>
      <c r="AD846" s="428"/>
      <c r="AE846" s="428"/>
      <c r="AF846" s="402">
        <f t="shared" si="395"/>
        <v>0</v>
      </c>
      <c r="AG846" s="449"/>
      <c r="AH846" s="402">
        <f t="shared" si="396"/>
        <v>0</v>
      </c>
      <c r="AK846" s="990">
        <f t="shared" si="408"/>
        <v>13200</v>
      </c>
    </row>
    <row r="847" spans="1:41" ht="15" customHeight="1" x14ac:dyDescent="0.25">
      <c r="A847" s="443">
        <v>757</v>
      </c>
      <c r="B847" s="443" t="s">
        <v>2725</v>
      </c>
      <c r="C847" s="443" t="s">
        <v>3764</v>
      </c>
      <c r="D847" s="446">
        <v>19759</v>
      </c>
      <c r="E847" s="446">
        <v>41897</v>
      </c>
      <c r="F847" s="443">
        <f t="shared" si="402"/>
        <v>60</v>
      </c>
      <c r="G847" s="428" t="s">
        <v>2726</v>
      </c>
      <c r="H847" s="447" t="s">
        <v>2868</v>
      </c>
      <c r="I847" s="429" t="s">
        <v>2718</v>
      </c>
      <c r="J847" s="449">
        <v>14300</v>
      </c>
      <c r="K847" s="449">
        <f t="shared" si="409"/>
        <v>1013.87</v>
      </c>
      <c r="L847" s="449">
        <f t="shared" si="403"/>
        <v>14300</v>
      </c>
      <c r="M847" s="402"/>
      <c r="N847" s="450">
        <f t="shared" si="404"/>
        <v>434.72</v>
      </c>
      <c r="O847" s="450">
        <f t="shared" si="405"/>
        <v>410.41</v>
      </c>
      <c r="P847" s="450"/>
      <c r="Q847" s="449"/>
      <c r="R847" s="451">
        <f t="shared" si="406"/>
        <v>845.13000000000011</v>
      </c>
      <c r="S847" s="449">
        <f t="shared" si="407"/>
        <v>13454.869999999999</v>
      </c>
      <c r="T847" s="452">
        <v>100010330028774</v>
      </c>
      <c r="U847" s="485" t="s">
        <v>3517</v>
      </c>
      <c r="V847" s="720">
        <f t="shared" si="392"/>
        <v>13454.869999999999</v>
      </c>
      <c r="W847" s="463" t="s">
        <v>3853</v>
      </c>
      <c r="X847" s="455"/>
      <c r="Y847" s="428">
        <v>0</v>
      </c>
      <c r="Z847" s="456">
        <v>0</v>
      </c>
      <c r="AA847" s="402">
        <f t="shared" si="400"/>
        <v>845.13000000000011</v>
      </c>
      <c r="AB847" s="402">
        <f t="shared" si="401"/>
        <v>13454.869999999999</v>
      </c>
      <c r="AC847" s="449"/>
      <c r="AD847" s="428"/>
      <c r="AE847" s="428"/>
      <c r="AF847" s="402">
        <f t="shared" si="395"/>
        <v>0</v>
      </c>
      <c r="AG847" s="449"/>
      <c r="AH847" s="402">
        <f t="shared" si="396"/>
        <v>0</v>
      </c>
      <c r="AI847" s="457"/>
      <c r="AK847" s="990">
        <f t="shared" si="408"/>
        <v>11440</v>
      </c>
    </row>
    <row r="848" spans="1:41" ht="15" customHeight="1" x14ac:dyDescent="0.25">
      <c r="A848" s="443">
        <v>758</v>
      </c>
      <c r="B848" s="443" t="s">
        <v>2727</v>
      </c>
      <c r="C848" s="443" t="s">
        <v>3764</v>
      </c>
      <c r="D848" s="446">
        <v>30068</v>
      </c>
      <c r="E848" s="446">
        <v>41897</v>
      </c>
      <c r="F848" s="443">
        <f t="shared" si="402"/>
        <v>32</v>
      </c>
      <c r="G848" s="428" t="s">
        <v>4829</v>
      </c>
      <c r="H848" s="447" t="s">
        <v>2868</v>
      </c>
      <c r="I848" s="429" t="s">
        <v>4833</v>
      </c>
      <c r="J848" s="449">
        <v>16500</v>
      </c>
      <c r="K848" s="449">
        <f t="shared" si="409"/>
        <v>1169.8499999999999</v>
      </c>
      <c r="L848" s="449">
        <f t="shared" si="403"/>
        <v>16500</v>
      </c>
      <c r="M848" s="402"/>
      <c r="N848" s="450">
        <f t="shared" si="404"/>
        <v>501.6</v>
      </c>
      <c r="O848" s="450">
        <f t="shared" si="405"/>
        <v>473.55</v>
      </c>
      <c r="P848" s="450"/>
      <c r="Q848" s="449"/>
      <c r="R848" s="451">
        <f t="shared" si="406"/>
        <v>975.15000000000009</v>
      </c>
      <c r="S848" s="449">
        <f t="shared" si="407"/>
        <v>15524.85</v>
      </c>
      <c r="T848" s="452">
        <v>100010330028774</v>
      </c>
      <c r="U848" s="523" t="s">
        <v>3518</v>
      </c>
      <c r="V848" s="720">
        <f t="shared" si="392"/>
        <v>15524.85</v>
      </c>
      <c r="W848" s="463" t="s">
        <v>3852</v>
      </c>
      <c r="X848" s="455"/>
      <c r="Y848" s="428">
        <v>0</v>
      </c>
      <c r="Z848" s="456">
        <v>0</v>
      </c>
      <c r="AA848" s="402">
        <f t="shared" si="400"/>
        <v>975.15000000000009</v>
      </c>
      <c r="AB848" s="402">
        <f t="shared" si="401"/>
        <v>15524.85</v>
      </c>
      <c r="AC848" s="449"/>
      <c r="AD848" s="428"/>
      <c r="AE848" s="428"/>
      <c r="AF848" s="402">
        <f t="shared" si="395"/>
        <v>0</v>
      </c>
      <c r="AG848" s="449"/>
      <c r="AH848" s="402">
        <f t="shared" si="396"/>
        <v>0</v>
      </c>
      <c r="AI848" s="457">
        <f>AH862-M862</f>
        <v>-4.0000000003601599E-3</v>
      </c>
      <c r="AK848" s="990">
        <f t="shared" si="408"/>
        <v>13200</v>
      </c>
    </row>
    <row r="849" spans="1:41" ht="15" customHeight="1" x14ac:dyDescent="0.25">
      <c r="A849" s="443">
        <v>759</v>
      </c>
      <c r="B849" s="443" t="s">
        <v>2728</v>
      </c>
      <c r="C849" s="443" t="s">
        <v>3764</v>
      </c>
      <c r="D849" s="446">
        <v>30938</v>
      </c>
      <c r="E849" s="446">
        <v>41897</v>
      </c>
      <c r="F849" s="443">
        <f t="shared" si="402"/>
        <v>30</v>
      </c>
      <c r="G849" s="428" t="s">
        <v>2729</v>
      </c>
      <c r="H849" s="447" t="s">
        <v>2868</v>
      </c>
      <c r="I849" s="429" t="s">
        <v>2718</v>
      </c>
      <c r="J849" s="449">
        <v>14300</v>
      </c>
      <c r="K849" s="449">
        <f t="shared" si="409"/>
        <v>1013.87</v>
      </c>
      <c r="L849" s="449">
        <f t="shared" si="403"/>
        <v>14300</v>
      </c>
      <c r="M849" s="402"/>
      <c r="N849" s="450">
        <f t="shared" si="404"/>
        <v>434.72</v>
      </c>
      <c r="O849" s="450">
        <f t="shared" si="405"/>
        <v>410.41</v>
      </c>
      <c r="P849" s="450"/>
      <c r="Q849" s="449"/>
      <c r="R849" s="451">
        <f t="shared" si="406"/>
        <v>845.13000000000011</v>
      </c>
      <c r="S849" s="449">
        <f t="shared" si="407"/>
        <v>13454.869999999999</v>
      </c>
      <c r="T849" s="452">
        <v>100010330028774</v>
      </c>
      <c r="U849" s="461" t="s">
        <v>3519</v>
      </c>
      <c r="V849" s="720">
        <f t="shared" si="392"/>
        <v>13454.869999999999</v>
      </c>
      <c r="W849" s="463">
        <v>22500024561</v>
      </c>
      <c r="X849" s="455"/>
      <c r="Y849" s="428">
        <v>0</v>
      </c>
      <c r="Z849" s="456">
        <v>0</v>
      </c>
      <c r="AA849" s="402">
        <f t="shared" si="400"/>
        <v>845.13000000000011</v>
      </c>
      <c r="AB849" s="402">
        <f t="shared" si="401"/>
        <v>13454.869999999999</v>
      </c>
      <c r="AC849" s="449"/>
      <c r="AD849" s="428"/>
      <c r="AE849" s="428"/>
      <c r="AF849" s="402">
        <f t="shared" si="395"/>
        <v>0</v>
      </c>
      <c r="AG849" s="449"/>
      <c r="AH849" s="402">
        <f t="shared" si="396"/>
        <v>0</v>
      </c>
      <c r="AI849" s="457" t="e">
        <f>#REF!-#REF!</f>
        <v>#REF!</v>
      </c>
      <c r="AK849" s="990">
        <f t="shared" si="408"/>
        <v>11440</v>
      </c>
    </row>
    <row r="850" spans="1:41" ht="15" customHeight="1" x14ac:dyDescent="0.25">
      <c r="A850" s="443">
        <v>760</v>
      </c>
      <c r="B850" s="444" t="s">
        <v>2719</v>
      </c>
      <c r="C850" s="444" t="s">
        <v>3764</v>
      </c>
      <c r="D850" s="445">
        <v>29731</v>
      </c>
      <c r="E850" s="446">
        <v>41897</v>
      </c>
      <c r="F850" s="443">
        <f t="shared" si="402"/>
        <v>33</v>
      </c>
      <c r="G850" s="429" t="s">
        <v>2720</v>
      </c>
      <c r="H850" s="447" t="s">
        <v>2884</v>
      </c>
      <c r="I850" s="429" t="s">
        <v>2702</v>
      </c>
      <c r="J850" s="449">
        <v>16500</v>
      </c>
      <c r="K850" s="449">
        <f t="shared" si="409"/>
        <v>1169.8499999999999</v>
      </c>
      <c r="L850" s="449">
        <f t="shared" si="403"/>
        <v>16500</v>
      </c>
      <c r="M850" s="402"/>
      <c r="N850" s="450">
        <f t="shared" si="404"/>
        <v>501.6</v>
      </c>
      <c r="O850" s="450">
        <f t="shared" si="405"/>
        <v>473.55</v>
      </c>
      <c r="P850" s="450"/>
      <c r="Q850" s="449"/>
      <c r="R850" s="451">
        <f t="shared" si="406"/>
        <v>975.15000000000009</v>
      </c>
      <c r="S850" s="449">
        <f t="shared" si="407"/>
        <v>15524.85</v>
      </c>
      <c r="T850" s="452">
        <v>100010330028774</v>
      </c>
      <c r="U850" s="490" t="s">
        <v>3520</v>
      </c>
      <c r="V850" s="720">
        <f t="shared" si="392"/>
        <v>15524.85</v>
      </c>
      <c r="W850" s="454" t="s">
        <v>3851</v>
      </c>
      <c r="X850" s="455"/>
      <c r="Y850" s="428">
        <v>0</v>
      </c>
      <c r="Z850" s="456">
        <v>0</v>
      </c>
      <c r="AA850" s="402">
        <f t="shared" si="400"/>
        <v>975.15000000000009</v>
      </c>
      <c r="AB850" s="402">
        <f t="shared" si="401"/>
        <v>15524.85</v>
      </c>
      <c r="AC850" s="449"/>
      <c r="AD850" s="428"/>
      <c r="AE850" s="428"/>
      <c r="AF850" s="402">
        <f>AD850*15%</f>
        <v>0</v>
      </c>
      <c r="AG850" s="449"/>
      <c r="AH850" s="402">
        <f>AF850+AG850</f>
        <v>0</v>
      </c>
      <c r="AI850" s="457">
        <f>AH865-M865</f>
        <v>0</v>
      </c>
      <c r="AK850" s="990">
        <f t="shared" si="408"/>
        <v>13200</v>
      </c>
    </row>
    <row r="851" spans="1:41" ht="15" customHeight="1" x14ac:dyDescent="0.25">
      <c r="A851" s="443">
        <v>761</v>
      </c>
      <c r="B851" s="444" t="s">
        <v>3639</v>
      </c>
      <c r="C851" s="444" t="s">
        <v>3764</v>
      </c>
      <c r="D851" s="445">
        <v>22787</v>
      </c>
      <c r="E851" s="446">
        <v>41897</v>
      </c>
      <c r="F851" s="443">
        <f t="shared" si="402"/>
        <v>52</v>
      </c>
      <c r="G851" s="429" t="s">
        <v>4271</v>
      </c>
      <c r="H851" s="447" t="s">
        <v>2884</v>
      </c>
      <c r="I851" s="429" t="s">
        <v>4484</v>
      </c>
      <c r="J851" s="449">
        <v>16500</v>
      </c>
      <c r="K851" s="449">
        <f t="shared" si="409"/>
        <v>1169.8499999999999</v>
      </c>
      <c r="L851" s="449">
        <f t="shared" si="403"/>
        <v>16500</v>
      </c>
      <c r="M851" s="402"/>
      <c r="N851" s="450">
        <f t="shared" si="404"/>
        <v>501.6</v>
      </c>
      <c r="O851" s="450">
        <f t="shared" si="405"/>
        <v>473.55</v>
      </c>
      <c r="P851" s="450"/>
      <c r="Q851" s="449"/>
      <c r="R851" s="451">
        <f t="shared" si="406"/>
        <v>975.15000000000009</v>
      </c>
      <c r="S851" s="449">
        <f t="shared" si="407"/>
        <v>15524.85</v>
      </c>
      <c r="T851" s="452">
        <v>100010330028774</v>
      </c>
      <c r="U851" s="460" t="s">
        <v>4272</v>
      </c>
      <c r="V851" s="720">
        <f t="shared" si="392"/>
        <v>15524.85</v>
      </c>
      <c r="W851" s="454" t="s">
        <v>4296</v>
      </c>
      <c r="X851" s="455"/>
      <c r="Y851" s="428"/>
      <c r="Z851" s="456"/>
      <c r="AA851" s="402">
        <f t="shared" si="400"/>
        <v>975.15000000000009</v>
      </c>
      <c r="AB851" s="402">
        <f t="shared" si="401"/>
        <v>15524.85</v>
      </c>
      <c r="AC851" s="449"/>
      <c r="AD851" s="428"/>
      <c r="AE851" s="428"/>
      <c r="AF851" s="402"/>
      <c r="AG851" s="449"/>
      <c r="AH851" s="402"/>
      <c r="AI851" s="457"/>
      <c r="AK851" s="990">
        <f t="shared" si="408"/>
        <v>13200</v>
      </c>
    </row>
    <row r="852" spans="1:41" ht="15" customHeight="1" x14ac:dyDescent="0.25">
      <c r="A852" s="443">
        <v>762</v>
      </c>
      <c r="B852" s="444" t="s">
        <v>3710</v>
      </c>
      <c r="C852" s="444" t="s">
        <v>3764</v>
      </c>
      <c r="D852" s="445"/>
      <c r="E852" s="446">
        <v>41897</v>
      </c>
      <c r="F852" s="443"/>
      <c r="G852" s="429" t="s">
        <v>3711</v>
      </c>
      <c r="H852" s="447" t="s">
        <v>2884</v>
      </c>
      <c r="I852" s="429" t="s">
        <v>4834</v>
      </c>
      <c r="J852" s="449">
        <v>18700</v>
      </c>
      <c r="K852" s="449">
        <f t="shared" si="409"/>
        <v>1325.83</v>
      </c>
      <c r="L852" s="449">
        <f t="shared" si="403"/>
        <v>18700</v>
      </c>
      <c r="M852" s="402"/>
      <c r="N852" s="450">
        <f t="shared" si="404"/>
        <v>568.48</v>
      </c>
      <c r="O852" s="450">
        <f t="shared" si="405"/>
        <v>536.69000000000005</v>
      </c>
      <c r="P852" s="450"/>
      <c r="Q852" s="449"/>
      <c r="R852" s="451">
        <f t="shared" si="406"/>
        <v>1105.17</v>
      </c>
      <c r="S852" s="449">
        <f t="shared" si="407"/>
        <v>17594.830000000002</v>
      </c>
      <c r="T852" s="452">
        <v>100010330028774</v>
      </c>
      <c r="U852" s="605" t="s">
        <v>4273</v>
      </c>
      <c r="V852" s="720">
        <f t="shared" si="392"/>
        <v>17594.830000000002</v>
      </c>
      <c r="W852" s="454" t="s">
        <v>4270</v>
      </c>
      <c r="X852" s="455"/>
      <c r="Y852" s="428"/>
      <c r="Z852" s="456"/>
      <c r="AA852" s="402">
        <f t="shared" si="400"/>
        <v>1105.17</v>
      </c>
      <c r="AB852" s="402">
        <f t="shared" si="401"/>
        <v>17594.830000000002</v>
      </c>
      <c r="AC852" s="449"/>
      <c r="AD852" s="428"/>
      <c r="AE852" s="428"/>
      <c r="AF852" s="402"/>
      <c r="AG852" s="449"/>
      <c r="AH852" s="402"/>
      <c r="AI852" s="457"/>
      <c r="AK852" s="990">
        <f t="shared" si="408"/>
        <v>14960</v>
      </c>
    </row>
    <row r="853" spans="1:41" ht="15" customHeight="1" x14ac:dyDescent="0.25">
      <c r="A853" s="443">
        <v>763</v>
      </c>
      <c r="B853" s="444" t="s">
        <v>1766</v>
      </c>
      <c r="C853" s="444" t="s">
        <v>3764</v>
      </c>
      <c r="D853" s="445"/>
      <c r="E853" s="446">
        <v>41897</v>
      </c>
      <c r="F853" s="443"/>
      <c r="G853" s="429" t="s">
        <v>1767</v>
      </c>
      <c r="H853" s="447" t="s">
        <v>2884</v>
      </c>
      <c r="I853" s="429" t="s">
        <v>4615</v>
      </c>
      <c r="J853" s="449">
        <f>15000*1.1</f>
        <v>16500</v>
      </c>
      <c r="K853" s="449">
        <f>J853/100*7.09</f>
        <v>1169.8499999999999</v>
      </c>
      <c r="L853" s="449">
        <f>J853</f>
        <v>16500</v>
      </c>
      <c r="M853" s="402"/>
      <c r="N853" s="450">
        <f t="shared" si="404"/>
        <v>501.6</v>
      </c>
      <c r="O853" s="450">
        <f t="shared" si="405"/>
        <v>473.55</v>
      </c>
      <c r="P853" s="450"/>
      <c r="Q853" s="449"/>
      <c r="R853" s="451">
        <f>M853+N853+O853+P853</f>
        <v>975.15000000000009</v>
      </c>
      <c r="S853" s="449">
        <f t="shared" si="407"/>
        <v>15524.85</v>
      </c>
      <c r="T853" s="452">
        <v>100010330028774</v>
      </c>
      <c r="U853" s="490" t="s">
        <v>3093</v>
      </c>
      <c r="V853" s="720">
        <f>+S853</f>
        <v>15524.85</v>
      </c>
      <c r="W853" s="454" t="s">
        <v>4077</v>
      </c>
      <c r="X853" s="455"/>
      <c r="Y853" s="428">
        <v>0</v>
      </c>
      <c r="Z853" s="456">
        <v>0</v>
      </c>
      <c r="AA853" s="402">
        <f>N853+O853+P853</f>
        <v>975.15000000000009</v>
      </c>
      <c r="AB853" s="402">
        <f t="shared" si="401"/>
        <v>15524.85</v>
      </c>
      <c r="AC853" s="449"/>
      <c r="AD853" s="428"/>
      <c r="AE853" s="428"/>
      <c r="AF853" s="402">
        <f>AD853*15%</f>
        <v>0</v>
      </c>
      <c r="AG853" s="449"/>
      <c r="AH853" s="402">
        <f>AF853+AG853</f>
        <v>0</v>
      </c>
      <c r="AI853" s="457">
        <f>AH853-M853</f>
        <v>0</v>
      </c>
      <c r="AK853" s="990">
        <f t="shared" si="408"/>
        <v>13200</v>
      </c>
    </row>
    <row r="854" spans="1:41" ht="15" customHeight="1" x14ac:dyDescent="0.25">
      <c r="A854" s="443">
        <v>764</v>
      </c>
      <c r="B854" s="444" t="s">
        <v>4475</v>
      </c>
      <c r="C854" s="444" t="s">
        <v>3764</v>
      </c>
      <c r="D854" s="445"/>
      <c r="E854" s="446">
        <v>41897</v>
      </c>
      <c r="F854" s="443"/>
      <c r="G854" s="429" t="s">
        <v>4476</v>
      </c>
      <c r="H854" s="447" t="s">
        <v>2884</v>
      </c>
      <c r="I854" s="429" t="s">
        <v>4603</v>
      </c>
      <c r="J854" s="449">
        <v>16500</v>
      </c>
      <c r="K854" s="449">
        <f>J854/100*7.09</f>
        <v>1169.8499999999999</v>
      </c>
      <c r="L854" s="449">
        <f>J854</f>
        <v>16500</v>
      </c>
      <c r="M854" s="402"/>
      <c r="N854" s="450">
        <f>J854/100*3.04</f>
        <v>501.6</v>
      </c>
      <c r="O854" s="450">
        <f>J854/100*2.87</f>
        <v>473.55</v>
      </c>
      <c r="P854" s="450"/>
      <c r="Q854" s="449"/>
      <c r="R854" s="451">
        <f>M854+N854+O854+P854</f>
        <v>975.15000000000009</v>
      </c>
      <c r="S854" s="449">
        <f>J854-R854</f>
        <v>15524.85</v>
      </c>
      <c r="T854" s="452">
        <v>100010330028774</v>
      </c>
      <c r="U854" s="461">
        <v>200010330795991</v>
      </c>
      <c r="V854" s="493">
        <f>+S854</f>
        <v>15524.85</v>
      </c>
      <c r="W854" s="454" t="s">
        <v>4474</v>
      </c>
      <c r="X854" s="455"/>
      <c r="Y854" s="428"/>
      <c r="Z854" s="456"/>
      <c r="AA854" s="402">
        <f>N854+O854+P854</f>
        <v>975.15000000000009</v>
      </c>
      <c r="AB854" s="402">
        <f>J854-AA854</f>
        <v>15524.85</v>
      </c>
      <c r="AC854" s="449"/>
      <c r="AD854" s="428"/>
      <c r="AE854" s="428"/>
      <c r="AF854" s="402"/>
      <c r="AG854" s="449"/>
      <c r="AH854" s="402"/>
      <c r="AI854" s="457"/>
      <c r="AK854" s="990">
        <f t="shared" si="408"/>
        <v>13200</v>
      </c>
    </row>
    <row r="855" spans="1:41" ht="15" customHeight="1" x14ac:dyDescent="0.25">
      <c r="A855" s="443">
        <v>765</v>
      </c>
      <c r="B855" s="443" t="s">
        <v>4477</v>
      </c>
      <c r="C855" s="443" t="s">
        <v>3764</v>
      </c>
      <c r="D855" s="446"/>
      <c r="E855" s="446"/>
      <c r="F855" s="443"/>
      <c r="G855" s="428" t="s">
        <v>4478</v>
      </c>
      <c r="H855" s="447" t="s">
        <v>2884</v>
      </c>
      <c r="I855" s="429" t="s">
        <v>4606</v>
      </c>
      <c r="J855" s="449">
        <v>16500</v>
      </c>
      <c r="K855" s="449">
        <f>J855/100*7.09</f>
        <v>1169.8499999999999</v>
      </c>
      <c r="L855" s="449">
        <f>J855</f>
        <v>16500</v>
      </c>
      <c r="M855" s="402"/>
      <c r="N855" s="450">
        <f>J855/100*3.04</f>
        <v>501.6</v>
      </c>
      <c r="O855" s="450">
        <f>J855/100*2.87</f>
        <v>473.55</v>
      </c>
      <c r="P855" s="450"/>
      <c r="Q855" s="449"/>
      <c r="R855" s="451">
        <f>M855+N855+O855+P855</f>
        <v>975.15000000000009</v>
      </c>
      <c r="S855" s="449">
        <f>J855-R855</f>
        <v>15524.85</v>
      </c>
      <c r="T855" s="452">
        <v>100010330028774</v>
      </c>
      <c r="U855" s="461">
        <v>200010330800404</v>
      </c>
      <c r="V855" s="493">
        <f>+S855</f>
        <v>15524.85</v>
      </c>
      <c r="W855" s="463" t="s">
        <v>4479</v>
      </c>
      <c r="X855" s="455"/>
      <c r="Y855" s="428">
        <v>0</v>
      </c>
      <c r="Z855" s="456">
        <v>0</v>
      </c>
      <c r="AA855" s="402">
        <f>N855+O855+P855</f>
        <v>975.15000000000009</v>
      </c>
      <c r="AB855" s="402">
        <f>J855-AA855</f>
        <v>15524.85</v>
      </c>
      <c r="AC855" s="449"/>
      <c r="AD855" s="428"/>
      <c r="AE855" s="428"/>
      <c r="AF855" s="402">
        <f>AD855*15%</f>
        <v>0</v>
      </c>
      <c r="AG855" s="449"/>
      <c r="AH855" s="402">
        <f>AF855+AG855</f>
        <v>0</v>
      </c>
      <c r="AI855" s="457">
        <f>AH830-M830</f>
        <v>0</v>
      </c>
      <c r="AK855" s="990">
        <f t="shared" si="408"/>
        <v>13200</v>
      </c>
    </row>
    <row r="856" spans="1:41" ht="15" customHeight="1" x14ac:dyDescent="0.25">
      <c r="A856" s="443">
        <v>766</v>
      </c>
      <c r="B856" s="444" t="s">
        <v>4502</v>
      </c>
      <c r="C856" s="444" t="s">
        <v>3764</v>
      </c>
      <c r="D856" s="445"/>
      <c r="E856" s="446">
        <v>41897</v>
      </c>
      <c r="F856" s="443"/>
      <c r="G856" s="429" t="s">
        <v>4503</v>
      </c>
      <c r="H856" s="447" t="s">
        <v>2884</v>
      </c>
      <c r="I856" s="429" t="s">
        <v>2718</v>
      </c>
      <c r="J856" s="449">
        <v>14300</v>
      </c>
      <c r="K856" s="449">
        <f>J856/100*7.09</f>
        <v>1013.87</v>
      </c>
      <c r="L856" s="449">
        <f>J856</f>
        <v>14300</v>
      </c>
      <c r="M856" s="449"/>
      <c r="N856" s="402"/>
      <c r="O856" s="450">
        <f>J856/100*3.04</f>
        <v>434.72</v>
      </c>
      <c r="P856" s="450">
        <f>J856/100*2.87</f>
        <v>410.41</v>
      </c>
      <c r="Q856" s="450"/>
      <c r="R856" s="449"/>
      <c r="S856" s="451">
        <f>N856+O856+P856+Q856</f>
        <v>845.13000000000011</v>
      </c>
      <c r="T856" s="449">
        <f>J856-S856</f>
        <v>13454.869999999999</v>
      </c>
      <c r="U856" s="452">
        <v>100010330028774</v>
      </c>
      <c r="V856" s="461">
        <v>200010330813899</v>
      </c>
      <c r="W856" s="484">
        <f>+T856</f>
        <v>13454.869999999999</v>
      </c>
      <c r="X856" s="518">
        <v>111944096</v>
      </c>
      <c r="Y856" s="455"/>
      <c r="Z856" s="428"/>
      <c r="AA856" s="456"/>
      <c r="AB856" s="402">
        <f>O856+P856+Q856</f>
        <v>845.13000000000011</v>
      </c>
      <c r="AC856" s="402">
        <f>J856-AB856</f>
        <v>13454.869999999999</v>
      </c>
      <c r="AD856" s="449"/>
      <c r="AE856" s="428"/>
      <c r="AF856" s="428"/>
      <c r="AG856" s="402"/>
      <c r="AH856" s="449"/>
      <c r="AI856" s="402"/>
      <c r="AJ856" s="457"/>
      <c r="AK856" s="990">
        <f t="shared" si="408"/>
        <v>11440</v>
      </c>
    </row>
    <row r="857" spans="1:41" ht="12.95" customHeight="1" x14ac:dyDescent="0.25">
      <c r="A857" s="443">
        <v>767</v>
      </c>
      <c r="B857" s="444" t="s">
        <v>4567</v>
      </c>
      <c r="C857" s="444" t="s">
        <v>3764</v>
      </c>
      <c r="D857" s="445"/>
      <c r="E857" s="446">
        <v>41897</v>
      </c>
      <c r="F857" s="443"/>
      <c r="G857" s="429" t="s">
        <v>4611</v>
      </c>
      <c r="H857" s="447" t="s">
        <v>2884</v>
      </c>
      <c r="I857" s="429" t="s">
        <v>4603</v>
      </c>
      <c r="J857" s="449">
        <v>18700</v>
      </c>
      <c r="K857" s="449">
        <f>J857/100*7.09</f>
        <v>1325.83</v>
      </c>
      <c r="L857" s="449">
        <f>J857</f>
        <v>18700</v>
      </c>
      <c r="M857" s="449"/>
      <c r="N857" s="402"/>
      <c r="O857" s="450">
        <f>J857/100*3.04</f>
        <v>568.48</v>
      </c>
      <c r="P857" s="450">
        <f>J857/100*2.87</f>
        <v>536.69000000000005</v>
      </c>
      <c r="Q857" s="450"/>
      <c r="R857" s="449"/>
      <c r="S857" s="451">
        <f>N857+O857+P857+Q857</f>
        <v>1105.17</v>
      </c>
      <c r="T857" s="449">
        <f>J857-S857</f>
        <v>17594.830000000002</v>
      </c>
      <c r="U857" s="452">
        <v>100010330028774</v>
      </c>
      <c r="V857" s="461"/>
      <c r="W857" s="484">
        <f>+T857</f>
        <v>17594.830000000002</v>
      </c>
      <c r="X857" s="518">
        <v>100629575</v>
      </c>
      <c r="Y857" s="455"/>
      <c r="Z857" s="428"/>
      <c r="AA857" s="456"/>
      <c r="AB857" s="402">
        <f>O857+P857+Q857</f>
        <v>1105.17</v>
      </c>
      <c r="AC857" s="402">
        <f>J857-AB857</f>
        <v>17594.830000000002</v>
      </c>
      <c r="AD857" s="449"/>
      <c r="AE857" s="428"/>
      <c r="AF857" s="428"/>
      <c r="AG857" s="402"/>
      <c r="AH857" s="449"/>
      <c r="AI857" s="402"/>
      <c r="AJ857" s="457"/>
      <c r="AK857" s="990">
        <f t="shared" si="408"/>
        <v>14960</v>
      </c>
      <c r="AL857" s="6"/>
      <c r="AM857" s="6"/>
      <c r="AN857" s="6"/>
      <c r="AO857" s="6"/>
    </row>
    <row r="858" spans="1:41" ht="12.95" customHeight="1" x14ac:dyDescent="0.25">
      <c r="A858" s="443">
        <v>768</v>
      </c>
      <c r="B858" s="444" t="s">
        <v>4680</v>
      </c>
      <c r="C858" s="444" t="s">
        <v>3764</v>
      </c>
      <c r="D858" s="445"/>
      <c r="E858" s="446"/>
      <c r="F858" s="443"/>
      <c r="G858" s="429" t="s">
        <v>4681</v>
      </c>
      <c r="H858" s="447" t="s">
        <v>2884</v>
      </c>
      <c r="I858" s="429" t="s">
        <v>4603</v>
      </c>
      <c r="J858" s="449">
        <v>16500</v>
      </c>
      <c r="K858" s="449"/>
      <c r="L858" s="449"/>
      <c r="M858" s="449"/>
      <c r="N858" s="402"/>
      <c r="O858" s="450">
        <f>J858/100*3.04</f>
        <v>501.6</v>
      </c>
      <c r="P858" s="450">
        <f>J858/100*2.87</f>
        <v>473.55</v>
      </c>
      <c r="Q858" s="449"/>
      <c r="R858" s="451"/>
      <c r="S858" s="451">
        <f>N858+O858+P858+Q858</f>
        <v>975.15000000000009</v>
      </c>
      <c r="T858" s="449">
        <f>J858-S858</f>
        <v>15524.85</v>
      </c>
      <c r="U858" s="452">
        <v>100010330028774</v>
      </c>
      <c r="V858" s="461"/>
      <c r="W858" s="484">
        <f>+T858</f>
        <v>15524.85</v>
      </c>
      <c r="X858" s="518"/>
      <c r="Y858" s="455"/>
      <c r="Z858" s="428"/>
      <c r="AA858" s="456"/>
      <c r="AB858" s="402"/>
      <c r="AC858" s="402"/>
      <c r="AD858" s="449"/>
      <c r="AE858" s="428"/>
      <c r="AF858" s="428"/>
      <c r="AG858" s="402"/>
      <c r="AH858" s="449"/>
      <c r="AI858" s="402"/>
      <c r="AJ858" s="457"/>
      <c r="AK858" s="990">
        <f t="shared" si="408"/>
        <v>13200</v>
      </c>
      <c r="AL858" s="6"/>
      <c r="AM858" s="6"/>
      <c r="AN858" s="6"/>
      <c r="AO858" s="6"/>
    </row>
    <row r="859" spans="1:41" ht="12.95" customHeight="1" x14ac:dyDescent="0.25">
      <c r="A859" s="443">
        <v>769</v>
      </c>
      <c r="B859" s="444" t="s">
        <v>4729</v>
      </c>
      <c r="C859" s="444" t="s">
        <v>3764</v>
      </c>
      <c r="D859" s="445"/>
      <c r="E859" s="446"/>
      <c r="F859" s="443"/>
      <c r="G859" s="429" t="s">
        <v>4730</v>
      </c>
      <c r="H859" s="447" t="s">
        <v>2884</v>
      </c>
      <c r="I859" s="429" t="s">
        <v>4731</v>
      </c>
      <c r="J859" s="449">
        <v>22000</v>
      </c>
      <c r="K859" s="449"/>
      <c r="L859" s="449"/>
      <c r="M859" s="449"/>
      <c r="N859" s="402"/>
      <c r="O859" s="450">
        <f>J859/100*3.04</f>
        <v>668.8</v>
      </c>
      <c r="P859" s="450">
        <f>J859/100*2.87</f>
        <v>631.4</v>
      </c>
      <c r="Q859" s="449"/>
      <c r="R859" s="451"/>
      <c r="S859" s="451">
        <f>N859+O859+P859+Q859</f>
        <v>1300.1999999999998</v>
      </c>
      <c r="T859" s="449">
        <f>J859-S859</f>
        <v>20699.8</v>
      </c>
      <c r="U859" s="452">
        <v>100010330028774</v>
      </c>
      <c r="V859" s="461"/>
      <c r="W859" s="484">
        <f>+T859</f>
        <v>20699.8</v>
      </c>
      <c r="X859" s="518"/>
      <c r="Y859" s="455"/>
      <c r="Z859" s="428"/>
      <c r="AA859" s="456"/>
      <c r="AB859" s="402"/>
      <c r="AC859" s="402"/>
      <c r="AD859" s="449"/>
      <c r="AE859" s="428"/>
      <c r="AF859" s="428"/>
      <c r="AG859" s="402"/>
      <c r="AH859" s="449"/>
      <c r="AI859" s="402"/>
      <c r="AJ859" s="457"/>
      <c r="AK859" s="990">
        <f>+J859*60%</f>
        <v>13200</v>
      </c>
      <c r="AL859" s="6"/>
      <c r="AM859" s="6"/>
      <c r="AN859" s="6"/>
      <c r="AO859" s="6"/>
    </row>
    <row r="860" spans="1:41" ht="15" customHeight="1" x14ac:dyDescent="0.25">
      <c r="A860" s="1712" t="s">
        <v>3656</v>
      </c>
      <c r="B860" s="1713"/>
      <c r="C860" s="1713"/>
      <c r="D860" s="1713"/>
      <c r="E860" s="1713"/>
      <c r="F860" s="1713"/>
      <c r="G860" s="1713"/>
      <c r="H860" s="1713"/>
      <c r="I860" s="1714"/>
      <c r="J860" s="407">
        <f>SUM(J836:J859)</f>
        <v>442200</v>
      </c>
      <c r="K860" s="449"/>
      <c r="L860" s="449">
        <v>0</v>
      </c>
      <c r="M860" s="405"/>
      <c r="N860" s="407"/>
      <c r="O860" s="407"/>
      <c r="P860" s="565">
        <f ca="1">SUM(P15:P853)</f>
        <v>7646751386.2917452</v>
      </c>
      <c r="Q860" s="407">
        <f ca="1">SUM(Q15:Q853)</f>
        <v>844.89</v>
      </c>
      <c r="R860" s="566">
        <f ca="1">SUM(R15:R853)</f>
        <v>5482180248884.9004</v>
      </c>
      <c r="S860" s="407"/>
      <c r="T860" s="452"/>
      <c r="U860" s="461"/>
      <c r="V860" s="720"/>
      <c r="W860" s="463"/>
      <c r="X860" s="455"/>
      <c r="Y860" s="428"/>
      <c r="Z860" s="456"/>
      <c r="AA860" s="402"/>
      <c r="AB860" s="402"/>
      <c r="AC860" s="449"/>
      <c r="AD860" s="428"/>
      <c r="AE860" s="428"/>
      <c r="AF860" s="402"/>
      <c r="AG860" s="449"/>
      <c r="AH860" s="402"/>
      <c r="AI860" s="457">
        <f>AH160-M160</f>
        <v>0</v>
      </c>
      <c r="AK860" s="1003">
        <f>SUM(AK836:AK859)</f>
        <v>331760</v>
      </c>
    </row>
    <row r="861" spans="1:41" ht="15" customHeight="1" x14ac:dyDescent="0.25">
      <c r="A861" s="1715" t="s">
        <v>3687</v>
      </c>
      <c r="B861" s="1716"/>
      <c r="C861" s="1716"/>
      <c r="D861" s="1716"/>
      <c r="E861" s="1716"/>
      <c r="F861" s="1716"/>
      <c r="G861" s="1716"/>
      <c r="H861" s="1716"/>
      <c r="I861" s="1717"/>
      <c r="J861" s="407"/>
      <c r="K861" s="449"/>
      <c r="L861" s="449"/>
      <c r="M861" s="405"/>
      <c r="N861" s="565"/>
      <c r="O861" s="565"/>
      <c r="P861" s="565"/>
      <c r="Q861" s="407"/>
      <c r="R861" s="566"/>
      <c r="S861" s="407"/>
      <c r="T861" s="452"/>
      <c r="U861" s="461"/>
      <c r="V861" s="720"/>
      <c r="W861" s="463"/>
      <c r="X861" s="455"/>
      <c r="Y861" s="428"/>
      <c r="Z861" s="456"/>
      <c r="AA861" s="402"/>
      <c r="AB861" s="402"/>
      <c r="AC861" s="449"/>
      <c r="AD861" s="428"/>
      <c r="AE861" s="428"/>
      <c r="AF861" s="402"/>
      <c r="AG861" s="449"/>
      <c r="AH861" s="402"/>
      <c r="AI861" s="457"/>
    </row>
    <row r="862" spans="1:41" ht="15" customHeight="1" x14ac:dyDescent="0.25">
      <c r="A862" s="444">
        <v>770</v>
      </c>
      <c r="B862" s="443" t="s">
        <v>2730</v>
      </c>
      <c r="C862" s="443" t="s">
        <v>3764</v>
      </c>
      <c r="D862" s="446">
        <v>29122</v>
      </c>
      <c r="E862" s="446">
        <v>41897</v>
      </c>
      <c r="F862" s="443">
        <f t="shared" ref="F862:F871" si="410">DATEDIF(D862,E862,"Y")</f>
        <v>34</v>
      </c>
      <c r="G862" s="428" t="s">
        <v>2731</v>
      </c>
      <c r="H862" s="447" t="s">
        <v>2868</v>
      </c>
      <c r="I862" s="428" t="s">
        <v>2732</v>
      </c>
      <c r="J862" s="449">
        <v>49500</v>
      </c>
      <c r="K862" s="449">
        <f t="shared" si="409"/>
        <v>3509.5499999999997</v>
      </c>
      <c r="L862" s="449">
        <v>34580</v>
      </c>
      <c r="M862" s="402">
        <v>1987.15</v>
      </c>
      <c r="N862" s="450">
        <f t="shared" ref="N862:N871" si="411">J862/100*3.04</f>
        <v>1504.8</v>
      </c>
      <c r="O862" s="450">
        <f t="shared" ref="O862:O871" si="412">J862/100*2.87</f>
        <v>1420.65</v>
      </c>
      <c r="P862" s="450"/>
      <c r="Q862" s="449"/>
      <c r="R862" s="451">
        <f>M862+N862+O862+P862</f>
        <v>4912.6000000000004</v>
      </c>
      <c r="S862" s="449">
        <f t="shared" ref="S862:S871" si="413">J862-R862</f>
        <v>44587.4</v>
      </c>
      <c r="T862" s="452">
        <v>100010330028774</v>
      </c>
      <c r="U862" s="474">
        <v>200010330646477</v>
      </c>
      <c r="V862" s="720">
        <f t="shared" si="392"/>
        <v>44587.4</v>
      </c>
      <c r="W862" s="463">
        <v>11800091057</v>
      </c>
      <c r="X862" s="455"/>
      <c r="Y862" s="428">
        <v>0</v>
      </c>
      <c r="Z862" s="456">
        <v>0</v>
      </c>
      <c r="AA862" s="402">
        <f t="shared" ref="AA862:AA871" si="414">N862+O862+P862</f>
        <v>2925.45</v>
      </c>
      <c r="AB862" s="402">
        <f t="shared" ref="AB862:AB871" si="415">J862-AA862</f>
        <v>46574.55</v>
      </c>
      <c r="AC862" s="449">
        <v>33326.910000000003</v>
      </c>
      <c r="AD862" s="449">
        <f>+AB862-AC862</f>
        <v>13247.64</v>
      </c>
      <c r="AE862" s="470">
        <v>0.15</v>
      </c>
      <c r="AF862" s="402">
        <f t="shared" si="395"/>
        <v>1987.1459999999997</v>
      </c>
      <c r="AG862" s="449"/>
      <c r="AH862" s="402">
        <f t="shared" si="396"/>
        <v>1987.1459999999997</v>
      </c>
      <c r="AI862" s="457">
        <f>AH866-M866</f>
        <v>0</v>
      </c>
      <c r="AK862" s="990">
        <f>+J862*30%</f>
        <v>14850</v>
      </c>
    </row>
    <row r="863" spans="1:41" ht="15" customHeight="1" x14ac:dyDescent="0.25">
      <c r="A863" s="444">
        <v>771</v>
      </c>
      <c r="B863" s="443" t="s">
        <v>2734</v>
      </c>
      <c r="C863" s="443" t="s">
        <v>3763</v>
      </c>
      <c r="D863" s="446">
        <v>25183</v>
      </c>
      <c r="E863" s="446">
        <v>41897</v>
      </c>
      <c r="F863" s="443">
        <f t="shared" si="410"/>
        <v>45</v>
      </c>
      <c r="G863" s="428" t="s">
        <v>2735</v>
      </c>
      <c r="H863" s="447" t="s">
        <v>2868</v>
      </c>
      <c r="I863" s="428" t="s">
        <v>2733</v>
      </c>
      <c r="J863" s="449">
        <v>22000</v>
      </c>
      <c r="K863" s="449">
        <f t="shared" si="409"/>
        <v>1559.8</v>
      </c>
      <c r="L863" s="449">
        <f t="shared" si="403"/>
        <v>22000</v>
      </c>
      <c r="M863" s="402"/>
      <c r="N863" s="450">
        <f t="shared" si="411"/>
        <v>668.8</v>
      </c>
      <c r="O863" s="450">
        <f t="shared" si="412"/>
        <v>631.4</v>
      </c>
      <c r="P863" s="450">
        <v>844.89</v>
      </c>
      <c r="Q863" s="449"/>
      <c r="R863" s="451">
        <f>M863+N863+O863+P863</f>
        <v>2145.0899999999997</v>
      </c>
      <c r="S863" s="449">
        <f t="shared" si="413"/>
        <v>19854.91</v>
      </c>
      <c r="T863" s="452">
        <v>100010330028774</v>
      </c>
      <c r="U863" s="478" t="s">
        <v>3521</v>
      </c>
      <c r="V863" s="720">
        <f t="shared" si="392"/>
        <v>19854.91</v>
      </c>
      <c r="W863" s="463" t="s">
        <v>3850</v>
      </c>
      <c r="X863" s="455"/>
      <c r="Y863" s="428">
        <v>0</v>
      </c>
      <c r="Z863" s="456">
        <v>0</v>
      </c>
      <c r="AA863" s="402">
        <f t="shared" si="414"/>
        <v>2145.0899999999997</v>
      </c>
      <c r="AB863" s="402">
        <f t="shared" si="415"/>
        <v>19854.91</v>
      </c>
      <c r="AC863" s="449"/>
      <c r="AD863" s="428"/>
      <c r="AE863" s="428"/>
      <c r="AF863" s="402">
        <f t="shared" si="395"/>
        <v>0</v>
      </c>
      <c r="AG863" s="449"/>
      <c r="AH863" s="402">
        <f t="shared" si="396"/>
        <v>0</v>
      </c>
      <c r="AI863" s="457">
        <f>AH867-M867</f>
        <v>0</v>
      </c>
      <c r="AK863" s="990">
        <f>+J863*60%</f>
        <v>13200</v>
      </c>
    </row>
    <row r="864" spans="1:41" ht="15" customHeight="1" x14ac:dyDescent="0.25">
      <c r="A864" s="444">
        <v>772</v>
      </c>
      <c r="B864" s="444" t="s">
        <v>1819</v>
      </c>
      <c r="C864" s="444" t="s">
        <v>3764</v>
      </c>
      <c r="D864" s="445">
        <v>27161</v>
      </c>
      <c r="E864" s="446">
        <v>41897</v>
      </c>
      <c r="F864" s="443">
        <f>DATEDIF(D864,E864,"Y")</f>
        <v>40</v>
      </c>
      <c r="G864" s="429" t="s">
        <v>1820</v>
      </c>
      <c r="H864" s="447" t="s">
        <v>2868</v>
      </c>
      <c r="I864" s="428" t="s">
        <v>4632</v>
      </c>
      <c r="J864" s="402">
        <v>22000</v>
      </c>
      <c r="K864" s="449">
        <f>J864/100*7.09</f>
        <v>1559.8</v>
      </c>
      <c r="L864" s="449">
        <f>J864</f>
        <v>22000</v>
      </c>
      <c r="M864" s="402"/>
      <c r="N864" s="450">
        <f t="shared" si="411"/>
        <v>668.8</v>
      </c>
      <c r="O864" s="450">
        <f t="shared" si="412"/>
        <v>631.4</v>
      </c>
      <c r="P864" s="450"/>
      <c r="Q864" s="449"/>
      <c r="R864" s="451">
        <f>M864+N864+O864+P864</f>
        <v>1300.1999999999998</v>
      </c>
      <c r="S864" s="449">
        <f t="shared" si="413"/>
        <v>20699.8</v>
      </c>
      <c r="T864" s="452">
        <v>100010330028774</v>
      </c>
      <c r="U864" s="485" t="s">
        <v>3114</v>
      </c>
      <c r="V864" s="720">
        <f>+S864</f>
        <v>20699.8</v>
      </c>
      <c r="W864" s="454" t="s">
        <v>4090</v>
      </c>
      <c r="X864" s="455"/>
      <c r="Y864" s="428">
        <v>0</v>
      </c>
      <c r="Z864" s="456">
        <v>0</v>
      </c>
      <c r="AA864" s="402">
        <f t="shared" si="414"/>
        <v>1300.1999999999998</v>
      </c>
      <c r="AB864" s="402">
        <f t="shared" si="415"/>
        <v>20699.8</v>
      </c>
      <c r="AC864" s="449"/>
      <c r="AD864" s="428"/>
      <c r="AE864" s="428"/>
      <c r="AF864" s="402">
        <f>AD864*15%</f>
        <v>0</v>
      </c>
      <c r="AG864" s="449"/>
      <c r="AH864" s="402">
        <f>AF864+AG864</f>
        <v>0</v>
      </c>
      <c r="AI864" s="457">
        <f>AH864-M864</f>
        <v>0</v>
      </c>
      <c r="AK864" s="990">
        <f>+J864*60%</f>
        <v>13200</v>
      </c>
    </row>
    <row r="865" spans="1:41" ht="15" customHeight="1" x14ac:dyDescent="0.25">
      <c r="A865" s="444">
        <v>773</v>
      </c>
      <c r="B865" s="553" t="s">
        <v>2736</v>
      </c>
      <c r="C865" s="553" t="s">
        <v>3764</v>
      </c>
      <c r="D865" s="554">
        <v>34543</v>
      </c>
      <c r="E865" s="446">
        <v>41897</v>
      </c>
      <c r="F865" s="443">
        <f t="shared" si="410"/>
        <v>20</v>
      </c>
      <c r="G865" s="555" t="s">
        <v>2737</v>
      </c>
      <c r="H865" s="447" t="s">
        <v>2868</v>
      </c>
      <c r="I865" s="555" t="s">
        <v>2738</v>
      </c>
      <c r="J865" s="556">
        <v>11000</v>
      </c>
      <c r="K865" s="449">
        <f t="shared" si="409"/>
        <v>779.9</v>
      </c>
      <c r="L865" s="449">
        <f t="shared" si="403"/>
        <v>11000</v>
      </c>
      <c r="M865" s="402"/>
      <c r="N865" s="450">
        <f t="shared" si="411"/>
        <v>334.4</v>
      </c>
      <c r="O865" s="450">
        <f t="shared" si="412"/>
        <v>315.7</v>
      </c>
      <c r="P865" s="450"/>
      <c r="Q865" s="449"/>
      <c r="R865" s="451">
        <f>M865+N865+O865+P865</f>
        <v>650.09999999999991</v>
      </c>
      <c r="S865" s="449">
        <f t="shared" si="413"/>
        <v>10349.9</v>
      </c>
      <c r="T865" s="452">
        <v>100010330028774</v>
      </c>
      <c r="U865" s="478" t="s">
        <v>3522</v>
      </c>
      <c r="V865" s="720">
        <f t="shared" si="392"/>
        <v>10349.9</v>
      </c>
      <c r="W865" s="557">
        <v>22500863513</v>
      </c>
      <c r="X865" s="455"/>
      <c r="Y865" s="428">
        <v>0</v>
      </c>
      <c r="Z865" s="456">
        <v>0</v>
      </c>
      <c r="AA865" s="402">
        <f t="shared" si="414"/>
        <v>650.09999999999991</v>
      </c>
      <c r="AB865" s="402">
        <f t="shared" si="415"/>
        <v>10349.9</v>
      </c>
      <c r="AC865" s="449"/>
      <c r="AD865" s="428"/>
      <c r="AE865" s="428"/>
      <c r="AF865" s="402">
        <f t="shared" si="395"/>
        <v>0</v>
      </c>
      <c r="AG865" s="449"/>
      <c r="AH865" s="402">
        <f t="shared" si="396"/>
        <v>0</v>
      </c>
      <c r="AI865" s="457">
        <f>AH793-M793</f>
        <v>0</v>
      </c>
      <c r="AK865" s="990">
        <f>+J865*80%</f>
        <v>8800</v>
      </c>
    </row>
    <row r="866" spans="1:41" ht="15" customHeight="1" x14ac:dyDescent="0.25">
      <c r="A866" s="444">
        <v>774</v>
      </c>
      <c r="B866" s="553" t="s">
        <v>2743</v>
      </c>
      <c r="C866" s="553" t="s">
        <v>3764</v>
      </c>
      <c r="D866" s="554">
        <v>33256</v>
      </c>
      <c r="E866" s="446">
        <v>41897</v>
      </c>
      <c r="F866" s="443">
        <f t="shared" si="410"/>
        <v>23</v>
      </c>
      <c r="G866" s="555" t="s">
        <v>2744</v>
      </c>
      <c r="H866" s="447" t="s">
        <v>2868</v>
      </c>
      <c r="I866" s="555" t="s">
        <v>2738</v>
      </c>
      <c r="J866" s="556">
        <v>11000</v>
      </c>
      <c r="K866" s="449">
        <f t="shared" si="409"/>
        <v>779.9</v>
      </c>
      <c r="L866" s="449">
        <f t="shared" si="403"/>
        <v>11000</v>
      </c>
      <c r="M866" s="402"/>
      <c r="N866" s="450">
        <f t="shared" si="411"/>
        <v>334.4</v>
      </c>
      <c r="O866" s="450">
        <f t="shared" si="412"/>
        <v>315.7</v>
      </c>
      <c r="P866" s="450"/>
      <c r="Q866" s="449"/>
      <c r="R866" s="451">
        <f t="shared" ref="R866:R871" si="416">M866+N866+O866+P866+Q866</f>
        <v>650.09999999999991</v>
      </c>
      <c r="S866" s="449">
        <f t="shared" si="413"/>
        <v>10349.9</v>
      </c>
      <c r="T866" s="452">
        <v>100010330028774</v>
      </c>
      <c r="U866" s="478" t="s">
        <v>3525</v>
      </c>
      <c r="V866" s="720">
        <f t="shared" si="392"/>
        <v>10349.9</v>
      </c>
      <c r="W866" s="557" t="s">
        <v>3848</v>
      </c>
      <c r="X866" s="455"/>
      <c r="Y866" s="428">
        <v>0</v>
      </c>
      <c r="Z866" s="456">
        <v>0</v>
      </c>
      <c r="AA866" s="402">
        <f t="shared" si="414"/>
        <v>650.09999999999991</v>
      </c>
      <c r="AB866" s="402">
        <f t="shared" si="415"/>
        <v>10349.9</v>
      </c>
      <c r="AC866" s="449"/>
      <c r="AD866" s="428"/>
      <c r="AE866" s="428"/>
      <c r="AF866" s="402">
        <f t="shared" si="395"/>
        <v>0</v>
      </c>
      <c r="AG866" s="449"/>
      <c r="AH866" s="402">
        <f t="shared" si="396"/>
        <v>0</v>
      </c>
      <c r="AI866" s="457" t="e">
        <f>#REF!-#REF!</f>
        <v>#REF!</v>
      </c>
      <c r="AK866" s="990">
        <f t="shared" ref="AK866:AK882" si="417">+J866*80%</f>
        <v>8800</v>
      </c>
    </row>
    <row r="867" spans="1:41" ht="15" customHeight="1" x14ac:dyDescent="0.25">
      <c r="A867" s="444">
        <v>775</v>
      </c>
      <c r="B867" s="553" t="s">
        <v>2748</v>
      </c>
      <c r="C867" s="553" t="s">
        <v>3764</v>
      </c>
      <c r="D867" s="554">
        <v>31245</v>
      </c>
      <c r="E867" s="446">
        <v>41897</v>
      </c>
      <c r="F867" s="443">
        <f t="shared" si="410"/>
        <v>29</v>
      </c>
      <c r="G867" s="555" t="s">
        <v>2749</v>
      </c>
      <c r="H867" s="447" t="s">
        <v>2868</v>
      </c>
      <c r="I867" s="555" t="s">
        <v>2738</v>
      </c>
      <c r="J867" s="556">
        <v>11000</v>
      </c>
      <c r="K867" s="449">
        <f t="shared" si="409"/>
        <v>779.9</v>
      </c>
      <c r="L867" s="449">
        <f t="shared" si="403"/>
        <v>11000</v>
      </c>
      <c r="M867" s="402"/>
      <c r="N867" s="450">
        <f t="shared" si="411"/>
        <v>334.4</v>
      </c>
      <c r="O867" s="450">
        <f t="shared" si="412"/>
        <v>315.7</v>
      </c>
      <c r="P867" s="450"/>
      <c r="Q867" s="449"/>
      <c r="R867" s="451">
        <f t="shared" si="416"/>
        <v>650.09999999999991</v>
      </c>
      <c r="S867" s="449">
        <f t="shared" si="413"/>
        <v>10349.9</v>
      </c>
      <c r="T867" s="452">
        <v>100010330028774</v>
      </c>
      <c r="U867" s="478" t="s">
        <v>3528</v>
      </c>
      <c r="V867" s="720">
        <f t="shared" si="392"/>
        <v>10349.9</v>
      </c>
      <c r="W867" s="557">
        <v>22500091586</v>
      </c>
      <c r="X867" s="455"/>
      <c r="Y867" s="428">
        <v>0</v>
      </c>
      <c r="Z867" s="456">
        <v>0</v>
      </c>
      <c r="AA867" s="402">
        <f t="shared" si="414"/>
        <v>650.09999999999991</v>
      </c>
      <c r="AB867" s="402">
        <f t="shared" si="415"/>
        <v>10349.9</v>
      </c>
      <c r="AC867" s="449"/>
      <c r="AD867" s="428"/>
      <c r="AE867" s="428"/>
      <c r="AF867" s="402">
        <f t="shared" si="395"/>
        <v>0</v>
      </c>
      <c r="AG867" s="449"/>
      <c r="AH867" s="402">
        <f t="shared" si="396"/>
        <v>0</v>
      </c>
      <c r="AI867" s="457"/>
      <c r="AK867" s="990">
        <f t="shared" si="417"/>
        <v>8800</v>
      </c>
    </row>
    <row r="868" spans="1:41" ht="15" customHeight="1" x14ac:dyDescent="0.25">
      <c r="A868" s="444">
        <v>776</v>
      </c>
      <c r="B868" s="443" t="s">
        <v>2753</v>
      </c>
      <c r="C868" s="443" t="s">
        <v>3764</v>
      </c>
      <c r="D868" s="446">
        <v>26587</v>
      </c>
      <c r="E868" s="446">
        <v>41897</v>
      </c>
      <c r="F868" s="443">
        <f t="shared" si="410"/>
        <v>41</v>
      </c>
      <c r="G868" s="428" t="s">
        <v>2754</v>
      </c>
      <c r="H868" s="447" t="s">
        <v>2868</v>
      </c>
      <c r="I868" s="428" t="s">
        <v>2755</v>
      </c>
      <c r="J868" s="449">
        <v>20000</v>
      </c>
      <c r="K868" s="449">
        <f t="shared" si="409"/>
        <v>1418</v>
      </c>
      <c r="L868" s="449">
        <f t="shared" si="403"/>
        <v>20000</v>
      </c>
      <c r="M868" s="402"/>
      <c r="N868" s="450">
        <f t="shared" si="411"/>
        <v>608</v>
      </c>
      <c r="O868" s="450">
        <f t="shared" si="412"/>
        <v>574</v>
      </c>
      <c r="P868" s="450"/>
      <c r="Q868" s="449"/>
      <c r="R868" s="451">
        <f t="shared" si="416"/>
        <v>1182</v>
      </c>
      <c r="S868" s="449">
        <f t="shared" si="413"/>
        <v>18818</v>
      </c>
      <c r="T868" s="452">
        <v>100010330028774</v>
      </c>
      <c r="U868" s="523" t="s">
        <v>3530</v>
      </c>
      <c r="V868" s="720">
        <f t="shared" si="392"/>
        <v>18818</v>
      </c>
      <c r="W868" s="463" t="s">
        <v>3847</v>
      </c>
      <c r="X868" s="455"/>
      <c r="Y868" s="428">
        <v>0</v>
      </c>
      <c r="Z868" s="456">
        <v>0</v>
      </c>
      <c r="AA868" s="402">
        <f t="shared" si="414"/>
        <v>1182</v>
      </c>
      <c r="AB868" s="402">
        <f t="shared" si="415"/>
        <v>18818</v>
      </c>
      <c r="AC868" s="449"/>
      <c r="AD868" s="428"/>
      <c r="AE868" s="428"/>
      <c r="AF868" s="402">
        <f t="shared" si="395"/>
        <v>0</v>
      </c>
      <c r="AG868" s="449"/>
      <c r="AH868" s="402">
        <f t="shared" si="396"/>
        <v>0</v>
      </c>
      <c r="AI868" s="457" t="e">
        <f>#REF!-#REF!</f>
        <v>#REF!</v>
      </c>
      <c r="AK868" s="990">
        <f>+J868*60%</f>
        <v>12000</v>
      </c>
    </row>
    <row r="869" spans="1:41" ht="15" customHeight="1" x14ac:dyDescent="0.25">
      <c r="A869" s="444">
        <v>777</v>
      </c>
      <c r="B869" s="443" t="s">
        <v>3591</v>
      </c>
      <c r="C869" s="443" t="s">
        <v>3763</v>
      </c>
      <c r="D869" s="446">
        <v>24091</v>
      </c>
      <c r="E869" s="446">
        <v>41897</v>
      </c>
      <c r="F869" s="443">
        <f t="shared" si="410"/>
        <v>48</v>
      </c>
      <c r="G869" s="428" t="s">
        <v>3593</v>
      </c>
      <c r="H869" s="447" t="s">
        <v>2868</v>
      </c>
      <c r="I869" s="555" t="s">
        <v>3592</v>
      </c>
      <c r="J869" s="449">
        <v>16500</v>
      </c>
      <c r="K869" s="449">
        <f t="shared" si="409"/>
        <v>1169.8499999999999</v>
      </c>
      <c r="L869" s="449">
        <f t="shared" si="403"/>
        <v>16500</v>
      </c>
      <c r="M869" s="402"/>
      <c r="N869" s="450">
        <f t="shared" si="411"/>
        <v>501.6</v>
      </c>
      <c r="O869" s="450">
        <f t="shared" si="412"/>
        <v>473.55</v>
      </c>
      <c r="P869" s="450"/>
      <c r="Q869" s="449"/>
      <c r="R869" s="451">
        <f t="shared" si="416"/>
        <v>975.15000000000009</v>
      </c>
      <c r="S869" s="449">
        <f t="shared" si="413"/>
        <v>15524.85</v>
      </c>
      <c r="T869" s="452">
        <v>100010330028774</v>
      </c>
      <c r="U869" s="618" t="s">
        <v>3619</v>
      </c>
      <c r="V869" s="720">
        <f t="shared" si="392"/>
        <v>15524.85</v>
      </c>
      <c r="W869" s="463" t="s">
        <v>4274</v>
      </c>
      <c r="X869" s="455"/>
      <c r="Y869" s="428"/>
      <c r="Z869" s="456"/>
      <c r="AA869" s="402">
        <f t="shared" si="414"/>
        <v>975.15000000000009</v>
      </c>
      <c r="AB869" s="402">
        <f t="shared" si="415"/>
        <v>15524.85</v>
      </c>
      <c r="AC869" s="449"/>
      <c r="AD869" s="428"/>
      <c r="AE869" s="428"/>
      <c r="AF869" s="402"/>
      <c r="AG869" s="449"/>
      <c r="AH869" s="402"/>
      <c r="AI869" s="457"/>
      <c r="AK869" s="990">
        <f t="shared" si="417"/>
        <v>13200</v>
      </c>
    </row>
    <row r="870" spans="1:41" ht="15" customHeight="1" x14ac:dyDescent="0.25">
      <c r="A870" s="444">
        <v>778</v>
      </c>
      <c r="B870" s="443" t="s">
        <v>3648</v>
      </c>
      <c r="C870" s="443" t="s">
        <v>3764</v>
      </c>
      <c r="D870" s="446">
        <v>34130</v>
      </c>
      <c r="E870" s="446">
        <v>41897</v>
      </c>
      <c r="F870" s="443">
        <f t="shared" si="410"/>
        <v>21</v>
      </c>
      <c r="G870" s="428" t="s">
        <v>3649</v>
      </c>
      <c r="H870" s="447" t="s">
        <v>2868</v>
      </c>
      <c r="I870" s="555" t="s">
        <v>2738</v>
      </c>
      <c r="J870" s="449">
        <v>11000</v>
      </c>
      <c r="K870" s="449">
        <f t="shared" si="409"/>
        <v>779.9</v>
      </c>
      <c r="L870" s="449">
        <f t="shared" si="403"/>
        <v>11000</v>
      </c>
      <c r="M870" s="402"/>
      <c r="N870" s="450">
        <f t="shared" si="411"/>
        <v>334.4</v>
      </c>
      <c r="O870" s="450">
        <f t="shared" si="412"/>
        <v>315.7</v>
      </c>
      <c r="P870" s="450"/>
      <c r="Q870" s="449"/>
      <c r="R870" s="451">
        <f t="shared" si="416"/>
        <v>650.09999999999991</v>
      </c>
      <c r="S870" s="449">
        <f t="shared" si="413"/>
        <v>10349.9</v>
      </c>
      <c r="T870" s="452">
        <v>100010330028774</v>
      </c>
      <c r="U870" s="498">
        <v>200010330735854</v>
      </c>
      <c r="V870" s="720">
        <f t="shared" si="392"/>
        <v>10349.9</v>
      </c>
      <c r="W870" s="463" t="s">
        <v>4275</v>
      </c>
      <c r="X870" s="455"/>
      <c r="Y870" s="428"/>
      <c r="Z870" s="456"/>
      <c r="AA870" s="402">
        <f t="shared" si="414"/>
        <v>650.09999999999991</v>
      </c>
      <c r="AB870" s="402">
        <f t="shared" si="415"/>
        <v>10349.9</v>
      </c>
      <c r="AC870" s="449"/>
      <c r="AD870" s="428"/>
      <c r="AE870" s="428"/>
      <c r="AF870" s="402"/>
      <c r="AG870" s="449"/>
      <c r="AH870" s="402"/>
      <c r="AI870" s="457"/>
      <c r="AK870" s="990">
        <f t="shared" si="417"/>
        <v>8800</v>
      </c>
    </row>
    <row r="871" spans="1:41" ht="15" customHeight="1" x14ac:dyDescent="0.25">
      <c r="A871" s="444">
        <v>779</v>
      </c>
      <c r="B871" s="443" t="s">
        <v>3746</v>
      </c>
      <c r="C871" s="443" t="s">
        <v>3764</v>
      </c>
      <c r="D871" s="446">
        <v>28475</v>
      </c>
      <c r="E871" s="446">
        <v>41897</v>
      </c>
      <c r="F871" s="443">
        <f t="shared" si="410"/>
        <v>36</v>
      </c>
      <c r="G871" s="428" t="s">
        <v>3747</v>
      </c>
      <c r="H871" s="447" t="s">
        <v>2868</v>
      </c>
      <c r="I871" s="555" t="s">
        <v>2738</v>
      </c>
      <c r="J871" s="449">
        <v>11000</v>
      </c>
      <c r="K871" s="449">
        <f t="shared" si="409"/>
        <v>779.9</v>
      </c>
      <c r="L871" s="449">
        <f t="shared" si="403"/>
        <v>11000</v>
      </c>
      <c r="M871" s="402"/>
      <c r="N871" s="450">
        <f t="shared" si="411"/>
        <v>334.4</v>
      </c>
      <c r="O871" s="450">
        <f t="shared" si="412"/>
        <v>315.7</v>
      </c>
      <c r="P871" s="450"/>
      <c r="Q871" s="449"/>
      <c r="R871" s="451">
        <f t="shared" si="416"/>
        <v>650.09999999999991</v>
      </c>
      <c r="S871" s="449">
        <f t="shared" si="413"/>
        <v>10349.9</v>
      </c>
      <c r="T871" s="452">
        <v>100010330028774</v>
      </c>
      <c r="U871" s="530">
        <v>200010330748362</v>
      </c>
      <c r="V871" s="720">
        <f t="shared" si="392"/>
        <v>10349.9</v>
      </c>
      <c r="W871" s="463" t="s">
        <v>4276</v>
      </c>
      <c r="X871" s="455"/>
      <c r="Y871" s="428"/>
      <c r="Z871" s="456"/>
      <c r="AA871" s="402">
        <f t="shared" si="414"/>
        <v>650.09999999999991</v>
      </c>
      <c r="AB871" s="402">
        <f t="shared" si="415"/>
        <v>10349.9</v>
      </c>
      <c r="AC871" s="449"/>
      <c r="AD871" s="428"/>
      <c r="AE871" s="428"/>
      <c r="AF871" s="402"/>
      <c r="AG871" s="449"/>
      <c r="AH871" s="402"/>
      <c r="AI871" s="457"/>
      <c r="AK871" s="990">
        <f t="shared" si="417"/>
        <v>8800</v>
      </c>
    </row>
    <row r="872" spans="1:41" x14ac:dyDescent="0.25">
      <c r="A872" s="444">
        <v>780</v>
      </c>
      <c r="B872" s="444" t="s">
        <v>4567</v>
      </c>
      <c r="C872" s="444" t="s">
        <v>3764</v>
      </c>
      <c r="D872" s="445"/>
      <c r="E872" s="446"/>
      <c r="F872" s="443"/>
      <c r="G872" s="429" t="s">
        <v>4568</v>
      </c>
      <c r="H872" s="447" t="s">
        <v>2884</v>
      </c>
      <c r="I872" s="429" t="s">
        <v>2738</v>
      </c>
      <c r="J872" s="449">
        <v>11000</v>
      </c>
      <c r="K872" s="449">
        <f t="shared" si="409"/>
        <v>779.9</v>
      </c>
      <c r="L872" s="449">
        <f t="shared" si="403"/>
        <v>11000</v>
      </c>
      <c r="M872" s="449"/>
      <c r="N872" s="402"/>
      <c r="O872" s="450">
        <f t="shared" ref="O872:O877" si="418">J872/100*3.04</f>
        <v>334.4</v>
      </c>
      <c r="P872" s="450">
        <f t="shared" ref="P872:P877" si="419">J872/100*2.87</f>
        <v>315.7</v>
      </c>
      <c r="Q872" s="450"/>
      <c r="R872" s="449"/>
      <c r="S872" s="451">
        <f>N872+O872+P872+Q872</f>
        <v>650.09999999999991</v>
      </c>
      <c r="T872" s="449">
        <f t="shared" ref="T872:T877" si="420">J872-S872</f>
        <v>10349.9</v>
      </c>
      <c r="U872" s="452">
        <v>100010330028774</v>
      </c>
      <c r="V872" s="519">
        <v>200010330835686</v>
      </c>
      <c r="W872" s="484">
        <f t="shared" ref="W872:W877" si="421">+T872</f>
        <v>10349.9</v>
      </c>
      <c r="X872" s="518">
        <v>100629575</v>
      </c>
      <c r="Y872" s="455"/>
      <c r="Z872" s="428"/>
      <c r="AA872" s="456"/>
      <c r="AB872" s="402">
        <f t="shared" ref="AB872:AB877" si="422">O872+P872+Q872</f>
        <v>650.09999999999991</v>
      </c>
      <c r="AC872" s="402">
        <f t="shared" ref="AC872:AC877" si="423">J872-AB872</f>
        <v>10349.9</v>
      </c>
      <c r="AD872" s="449"/>
      <c r="AE872" s="428"/>
      <c r="AF872" s="428"/>
      <c r="AG872" s="402"/>
      <c r="AH872" s="449"/>
      <c r="AI872" s="402"/>
      <c r="AJ872" s="457"/>
      <c r="AK872" s="990">
        <f t="shared" si="417"/>
        <v>8800</v>
      </c>
      <c r="AL872" s="6"/>
      <c r="AM872" s="6"/>
      <c r="AN872" s="6"/>
      <c r="AO872" s="6"/>
    </row>
    <row r="873" spans="1:41" x14ac:dyDescent="0.25">
      <c r="A873" s="444">
        <v>781</v>
      </c>
      <c r="B873" s="444" t="s">
        <v>4569</v>
      </c>
      <c r="C873" s="444" t="s">
        <v>3764</v>
      </c>
      <c r="D873" s="445"/>
      <c r="E873" s="446"/>
      <c r="F873" s="443"/>
      <c r="G873" s="429" t="s">
        <v>4570</v>
      </c>
      <c r="H873" s="447" t="s">
        <v>2884</v>
      </c>
      <c r="I873" s="429" t="s">
        <v>2738</v>
      </c>
      <c r="J873" s="449">
        <v>11000</v>
      </c>
      <c r="K873" s="449">
        <f t="shared" si="409"/>
        <v>779.9</v>
      </c>
      <c r="L873" s="449">
        <f t="shared" si="403"/>
        <v>11000</v>
      </c>
      <c r="M873" s="449"/>
      <c r="N873" s="402"/>
      <c r="O873" s="450">
        <f t="shared" si="418"/>
        <v>334.4</v>
      </c>
      <c r="P873" s="450">
        <f t="shared" si="419"/>
        <v>315.7</v>
      </c>
      <c r="Q873" s="450"/>
      <c r="R873" s="449"/>
      <c r="S873" s="451">
        <f>N873+O873+P873+Q873</f>
        <v>650.09999999999991</v>
      </c>
      <c r="T873" s="449">
        <f t="shared" si="420"/>
        <v>10349.9</v>
      </c>
      <c r="U873" s="452">
        <v>100010330028774</v>
      </c>
      <c r="V873" s="519">
        <v>200010330835712</v>
      </c>
      <c r="W873" s="484">
        <f t="shared" si="421"/>
        <v>10349.9</v>
      </c>
      <c r="X873" s="518">
        <v>111261350</v>
      </c>
      <c r="Y873" s="455"/>
      <c r="Z873" s="428"/>
      <c r="AA873" s="456"/>
      <c r="AB873" s="402">
        <f t="shared" si="422"/>
        <v>650.09999999999991</v>
      </c>
      <c r="AC873" s="402">
        <f t="shared" si="423"/>
        <v>10349.9</v>
      </c>
      <c r="AD873" s="449"/>
      <c r="AE873" s="428"/>
      <c r="AF873" s="428"/>
      <c r="AG873" s="402"/>
      <c r="AH873" s="449"/>
      <c r="AI873" s="402"/>
      <c r="AJ873" s="457"/>
      <c r="AK873" s="990">
        <f t="shared" si="417"/>
        <v>8800</v>
      </c>
      <c r="AL873" s="6"/>
      <c r="AM873" s="6"/>
      <c r="AN873" s="6"/>
      <c r="AO873" s="6"/>
    </row>
    <row r="874" spans="1:41" x14ac:dyDescent="0.25">
      <c r="A874" s="444">
        <v>782</v>
      </c>
      <c r="B874" s="444" t="s">
        <v>4586</v>
      </c>
      <c r="C874" s="444" t="s">
        <v>3764</v>
      </c>
      <c r="D874" s="445"/>
      <c r="E874" s="446"/>
      <c r="F874" s="443"/>
      <c r="G874" s="429" t="s">
        <v>4587</v>
      </c>
      <c r="H874" s="447" t="s">
        <v>2884</v>
      </c>
      <c r="I874" s="429" t="s">
        <v>2738</v>
      </c>
      <c r="J874" s="449">
        <v>11000</v>
      </c>
      <c r="K874" s="449">
        <f t="shared" si="409"/>
        <v>779.9</v>
      </c>
      <c r="L874" s="449">
        <f t="shared" si="403"/>
        <v>11000</v>
      </c>
      <c r="M874" s="449"/>
      <c r="N874" s="402"/>
      <c r="O874" s="450">
        <f t="shared" si="418"/>
        <v>334.4</v>
      </c>
      <c r="P874" s="450">
        <f t="shared" si="419"/>
        <v>315.7</v>
      </c>
      <c r="Q874" s="450"/>
      <c r="R874" s="449"/>
      <c r="S874" s="451">
        <f>N874+O874+P874+Q874</f>
        <v>650.09999999999991</v>
      </c>
      <c r="T874" s="449">
        <f t="shared" si="420"/>
        <v>10349.9</v>
      </c>
      <c r="U874" s="452">
        <v>100010330028774</v>
      </c>
      <c r="V874" s="519">
        <v>200010330841405</v>
      </c>
      <c r="W874" s="484">
        <f t="shared" si="421"/>
        <v>10349.9</v>
      </c>
      <c r="X874" s="518">
        <v>3103807172</v>
      </c>
      <c r="Y874" s="455"/>
      <c r="Z874" s="428"/>
      <c r="AA874" s="456"/>
      <c r="AB874" s="402">
        <f t="shared" si="422"/>
        <v>650.09999999999991</v>
      </c>
      <c r="AC874" s="402">
        <f t="shared" si="423"/>
        <v>10349.9</v>
      </c>
      <c r="AD874" s="449"/>
      <c r="AE874" s="428"/>
      <c r="AF874" s="428"/>
      <c r="AG874" s="402"/>
      <c r="AH874" s="449"/>
      <c r="AI874" s="402"/>
      <c r="AJ874" s="457"/>
      <c r="AK874" s="990">
        <f t="shared" si="417"/>
        <v>8800</v>
      </c>
      <c r="AL874" s="6"/>
      <c r="AM874" s="6"/>
      <c r="AN874" s="6"/>
      <c r="AO874" s="6"/>
    </row>
    <row r="875" spans="1:41" x14ac:dyDescent="0.25">
      <c r="A875" s="444">
        <v>783</v>
      </c>
      <c r="B875" s="444" t="s">
        <v>4649</v>
      </c>
      <c r="C875" s="444" t="s">
        <v>3763</v>
      </c>
      <c r="D875" s="445"/>
      <c r="E875" s="446"/>
      <c r="F875" s="443"/>
      <c r="G875" s="429" t="s">
        <v>4650</v>
      </c>
      <c r="H875" s="447" t="s">
        <v>2884</v>
      </c>
      <c r="I875" s="429" t="s">
        <v>2738</v>
      </c>
      <c r="J875" s="449">
        <v>11000</v>
      </c>
      <c r="K875" s="449">
        <f t="shared" si="409"/>
        <v>779.9</v>
      </c>
      <c r="L875" s="449">
        <f t="shared" si="403"/>
        <v>11000</v>
      </c>
      <c r="M875" s="449"/>
      <c r="N875" s="402" t="s">
        <v>4612</v>
      </c>
      <c r="O875" s="450">
        <f t="shared" si="418"/>
        <v>334.4</v>
      </c>
      <c r="P875" s="450">
        <f t="shared" si="419"/>
        <v>315.7</v>
      </c>
      <c r="Q875" s="449"/>
      <c r="R875" s="451"/>
      <c r="S875" s="451">
        <f t="shared" ref="S875:S882" si="424">+O875+P875</f>
        <v>650.09999999999991</v>
      </c>
      <c r="T875" s="449">
        <f t="shared" si="420"/>
        <v>10349.9</v>
      </c>
      <c r="U875" s="452">
        <v>100010330028774</v>
      </c>
      <c r="V875" s="519"/>
      <c r="W875" s="484">
        <f t="shared" si="421"/>
        <v>10349.9</v>
      </c>
      <c r="X875" s="518"/>
      <c r="Y875" s="455"/>
      <c r="Z875" s="428"/>
      <c r="AA875" s="456"/>
      <c r="AB875" s="402">
        <f t="shared" si="422"/>
        <v>650.09999999999991</v>
      </c>
      <c r="AC875" s="402">
        <f t="shared" si="423"/>
        <v>10349.9</v>
      </c>
      <c r="AD875" s="449"/>
      <c r="AE875" s="428"/>
      <c r="AF875" s="428"/>
      <c r="AG875" s="402"/>
      <c r="AH875" s="449"/>
      <c r="AI875" s="402"/>
      <c r="AJ875" s="457"/>
      <c r="AK875" s="990">
        <f t="shared" si="417"/>
        <v>8800</v>
      </c>
      <c r="AL875" s="6"/>
      <c r="AM875" s="6"/>
      <c r="AN875" s="6"/>
      <c r="AO875" s="6"/>
    </row>
    <row r="876" spans="1:41" x14ac:dyDescent="0.25">
      <c r="A876" s="444">
        <v>784</v>
      </c>
      <c r="B876" s="444" t="s">
        <v>4669</v>
      </c>
      <c r="C876" s="444" t="s">
        <v>3764</v>
      </c>
      <c r="D876" s="785"/>
      <c r="E876" s="446"/>
      <c r="F876" s="609"/>
      <c r="G876" s="429" t="s">
        <v>4943</v>
      </c>
      <c r="H876" s="447" t="s">
        <v>2884</v>
      </c>
      <c r="I876" s="429" t="s">
        <v>2738</v>
      </c>
      <c r="J876" s="449">
        <v>11000</v>
      </c>
      <c r="K876" s="449">
        <f t="shared" si="409"/>
        <v>779.9</v>
      </c>
      <c r="L876" s="449">
        <f t="shared" si="403"/>
        <v>11000</v>
      </c>
      <c r="M876" s="449"/>
      <c r="N876" s="402" t="s">
        <v>4612</v>
      </c>
      <c r="O876" s="450">
        <f t="shared" si="418"/>
        <v>334.4</v>
      </c>
      <c r="P876" s="450">
        <f t="shared" si="419"/>
        <v>315.7</v>
      </c>
      <c r="Q876" s="449"/>
      <c r="R876" s="451"/>
      <c r="S876" s="451">
        <f t="shared" si="424"/>
        <v>650.09999999999991</v>
      </c>
      <c r="T876" s="449">
        <f t="shared" si="420"/>
        <v>10349.9</v>
      </c>
      <c r="U876" s="452">
        <v>100010330028774</v>
      </c>
      <c r="V876" s="519">
        <v>200010330871776</v>
      </c>
      <c r="W876" s="484">
        <f t="shared" si="421"/>
        <v>10349.9</v>
      </c>
      <c r="X876" s="518">
        <v>40223099900</v>
      </c>
      <c r="Y876" s="455"/>
      <c r="Z876" s="428"/>
      <c r="AA876" s="456"/>
      <c r="AB876" s="402">
        <f t="shared" si="422"/>
        <v>650.09999999999991</v>
      </c>
      <c r="AC876" s="402">
        <f t="shared" si="423"/>
        <v>10349.9</v>
      </c>
      <c r="AD876" s="449"/>
      <c r="AE876" s="428"/>
      <c r="AF876" s="428"/>
      <c r="AG876" s="402"/>
      <c r="AH876" s="449"/>
      <c r="AI876" s="402"/>
      <c r="AJ876" s="457"/>
      <c r="AK876" s="990">
        <f t="shared" si="417"/>
        <v>8800</v>
      </c>
      <c r="AL876" s="6"/>
      <c r="AM876" s="6"/>
      <c r="AN876" s="6"/>
      <c r="AO876" s="6"/>
    </row>
    <row r="877" spans="1:41" x14ac:dyDescent="0.25">
      <c r="A877" s="444">
        <v>785</v>
      </c>
      <c r="B877" s="444" t="s">
        <v>4679</v>
      </c>
      <c r="C877" s="444" t="s">
        <v>3764</v>
      </c>
      <c r="D877" s="785"/>
      <c r="E877" s="446"/>
      <c r="F877" s="609"/>
      <c r="G877" s="429" t="s">
        <v>4678</v>
      </c>
      <c r="H877" s="447" t="s">
        <v>2884</v>
      </c>
      <c r="I877" s="429" t="s">
        <v>2738</v>
      </c>
      <c r="J877" s="449">
        <v>11000</v>
      </c>
      <c r="K877" s="449">
        <f t="shared" si="409"/>
        <v>779.9</v>
      </c>
      <c r="L877" s="449">
        <f t="shared" si="403"/>
        <v>11000</v>
      </c>
      <c r="M877" s="449"/>
      <c r="N877" s="402" t="s">
        <v>4612</v>
      </c>
      <c r="O877" s="450">
        <f t="shared" si="418"/>
        <v>334.4</v>
      </c>
      <c r="P877" s="450">
        <f t="shared" si="419"/>
        <v>315.7</v>
      </c>
      <c r="Q877" s="449"/>
      <c r="R877" s="451"/>
      <c r="S877" s="451">
        <f t="shared" si="424"/>
        <v>650.09999999999991</v>
      </c>
      <c r="T877" s="449">
        <f t="shared" si="420"/>
        <v>10349.9</v>
      </c>
      <c r="U877" s="452">
        <v>100010330028774</v>
      </c>
      <c r="V877" s="519"/>
      <c r="W877" s="484">
        <f t="shared" si="421"/>
        <v>10349.9</v>
      </c>
      <c r="X877" s="518"/>
      <c r="Y877" s="455"/>
      <c r="Z877" s="428"/>
      <c r="AA877" s="456"/>
      <c r="AB877" s="402">
        <f t="shared" si="422"/>
        <v>650.09999999999991</v>
      </c>
      <c r="AC877" s="402">
        <f t="shared" si="423"/>
        <v>10349.9</v>
      </c>
      <c r="AD877" s="449"/>
      <c r="AE877" s="428"/>
      <c r="AF877" s="428"/>
      <c r="AG877" s="402"/>
      <c r="AH877" s="449"/>
      <c r="AI877" s="402"/>
      <c r="AJ877" s="457"/>
      <c r="AK877" s="990">
        <f t="shared" si="417"/>
        <v>8800</v>
      </c>
      <c r="AL877" s="6"/>
      <c r="AM877" s="6"/>
      <c r="AN877" s="6"/>
      <c r="AO877" s="6"/>
    </row>
    <row r="878" spans="1:41" x14ac:dyDescent="0.25">
      <c r="A878" s="444">
        <v>786</v>
      </c>
      <c r="B878" s="444" t="s">
        <v>4700</v>
      </c>
      <c r="C878" s="444" t="s">
        <v>3764</v>
      </c>
      <c r="D878" s="785"/>
      <c r="E878" s="446"/>
      <c r="F878" s="609"/>
      <c r="G878" s="429" t="s">
        <v>4701</v>
      </c>
      <c r="H878" s="447" t="s">
        <v>2884</v>
      </c>
      <c r="I878" s="429" t="s">
        <v>2738</v>
      </c>
      <c r="J878" s="449">
        <v>11000</v>
      </c>
      <c r="K878" s="449">
        <f>J878/100*7.09</f>
        <v>779.9</v>
      </c>
      <c r="L878" s="449">
        <f>J878</f>
        <v>11000</v>
      </c>
      <c r="M878" s="449"/>
      <c r="N878" s="402" t="s">
        <v>4612</v>
      </c>
      <c r="O878" s="450">
        <f>J878/100*3.04</f>
        <v>334.4</v>
      </c>
      <c r="P878" s="450">
        <f>J878/100*2.87</f>
        <v>315.7</v>
      </c>
      <c r="Q878" s="449"/>
      <c r="R878" s="451"/>
      <c r="S878" s="451">
        <f t="shared" si="424"/>
        <v>650.09999999999991</v>
      </c>
      <c r="T878" s="449">
        <f>J878-S878</f>
        <v>10349.9</v>
      </c>
      <c r="U878" s="452">
        <v>100010330028774</v>
      </c>
      <c r="V878" s="519"/>
      <c r="W878" s="484">
        <f>+T878</f>
        <v>10349.9</v>
      </c>
      <c r="X878" s="518">
        <v>22500496397</v>
      </c>
      <c r="Y878" s="455"/>
      <c r="Z878" s="428"/>
      <c r="AA878" s="456"/>
      <c r="AB878" s="402">
        <f>O878+P878+Q878</f>
        <v>650.09999999999991</v>
      </c>
      <c r="AC878" s="402">
        <f>J878-AB878</f>
        <v>10349.9</v>
      </c>
      <c r="AD878" s="449"/>
      <c r="AE878" s="428"/>
      <c r="AF878" s="428"/>
      <c r="AG878" s="402"/>
      <c r="AH878" s="449"/>
      <c r="AI878" s="402"/>
      <c r="AJ878" s="457"/>
      <c r="AK878" s="990">
        <f t="shared" si="417"/>
        <v>8800</v>
      </c>
      <c r="AL878" s="6"/>
      <c r="AM878" s="6"/>
      <c r="AN878" s="6"/>
      <c r="AO878" s="6"/>
    </row>
    <row r="879" spans="1:41" x14ac:dyDescent="0.25">
      <c r="A879" s="444">
        <v>787</v>
      </c>
      <c r="B879" s="444" t="s">
        <v>4712</v>
      </c>
      <c r="C879" s="444" t="s">
        <v>3764</v>
      </c>
      <c r="D879" s="785"/>
      <c r="E879" s="446"/>
      <c r="F879" s="609"/>
      <c r="G879" s="429" t="s">
        <v>4713</v>
      </c>
      <c r="H879" s="447" t="s">
        <v>2884</v>
      </c>
      <c r="I879" s="429" t="s">
        <v>2738</v>
      </c>
      <c r="J879" s="449">
        <v>11000</v>
      </c>
      <c r="K879" s="449">
        <f>J879/100*7.09</f>
        <v>779.9</v>
      </c>
      <c r="L879" s="449">
        <f>J879</f>
        <v>11000</v>
      </c>
      <c r="M879" s="449"/>
      <c r="N879" s="402" t="s">
        <v>4612</v>
      </c>
      <c r="O879" s="450">
        <f>J879/100*3.04</f>
        <v>334.4</v>
      </c>
      <c r="P879" s="450">
        <f>J879/100*2.87</f>
        <v>315.7</v>
      </c>
      <c r="Q879" s="449"/>
      <c r="R879" s="451"/>
      <c r="S879" s="451">
        <f t="shared" si="424"/>
        <v>650.09999999999991</v>
      </c>
      <c r="T879" s="449">
        <f>J879-S879</f>
        <v>10349.9</v>
      </c>
      <c r="U879" s="452">
        <v>100010330028774</v>
      </c>
      <c r="V879" s="519"/>
      <c r="W879" s="484">
        <f>+T879</f>
        <v>10349.9</v>
      </c>
      <c r="X879" s="518"/>
      <c r="Y879" s="455"/>
      <c r="Z879" s="428"/>
      <c r="AA879" s="456"/>
      <c r="AB879" s="402">
        <f>O879+P879+Q879</f>
        <v>650.09999999999991</v>
      </c>
      <c r="AC879" s="402">
        <f>J879-AB879</f>
        <v>10349.9</v>
      </c>
      <c r="AD879" s="449"/>
      <c r="AE879" s="428"/>
      <c r="AF879" s="428"/>
      <c r="AG879" s="402"/>
      <c r="AH879" s="449"/>
      <c r="AI879" s="402"/>
      <c r="AJ879" s="457"/>
      <c r="AK879" s="990">
        <f t="shared" si="417"/>
        <v>8800</v>
      </c>
      <c r="AL879" s="6"/>
      <c r="AM879" s="6"/>
      <c r="AN879" s="6"/>
      <c r="AO879" s="6"/>
    </row>
    <row r="880" spans="1:41" x14ac:dyDescent="0.25">
      <c r="A880" s="444">
        <v>788</v>
      </c>
      <c r="B880" s="444" t="s">
        <v>4839</v>
      </c>
      <c r="C880" s="444" t="s">
        <v>3764</v>
      </c>
      <c r="D880" s="785"/>
      <c r="E880" s="446"/>
      <c r="F880" s="609"/>
      <c r="G880" s="429" t="s">
        <v>4840</v>
      </c>
      <c r="H880" s="447" t="s">
        <v>2884</v>
      </c>
      <c r="I880" s="429" t="s">
        <v>2738</v>
      </c>
      <c r="J880" s="449">
        <v>11000</v>
      </c>
      <c r="K880" s="449">
        <f>J880/100*7.09</f>
        <v>779.9</v>
      </c>
      <c r="L880" s="449">
        <f>J880</f>
        <v>11000</v>
      </c>
      <c r="M880" s="449"/>
      <c r="N880" s="402" t="s">
        <v>4612</v>
      </c>
      <c r="O880" s="450">
        <f>J880/100*3.04</f>
        <v>334.4</v>
      </c>
      <c r="P880" s="450">
        <f>J880/100*2.87</f>
        <v>315.7</v>
      </c>
      <c r="Q880" s="449"/>
      <c r="R880" s="451"/>
      <c r="S880" s="451">
        <f t="shared" si="424"/>
        <v>650.09999999999991</v>
      </c>
      <c r="T880" s="449">
        <f>J880-S880</f>
        <v>10349.9</v>
      </c>
      <c r="U880" s="452">
        <v>100010330028774</v>
      </c>
      <c r="V880" s="519"/>
      <c r="W880" s="484">
        <f>+T880</f>
        <v>10349.9</v>
      </c>
      <c r="X880" s="518"/>
      <c r="Y880" s="455"/>
      <c r="Z880" s="428"/>
      <c r="AA880" s="456"/>
      <c r="AB880" s="402">
        <f>O880+P880+Q880</f>
        <v>650.09999999999991</v>
      </c>
      <c r="AC880" s="402">
        <f>J880-AB880</f>
        <v>10349.9</v>
      </c>
      <c r="AD880" s="449"/>
      <c r="AE880" s="428"/>
      <c r="AF880" s="428"/>
      <c r="AG880" s="402"/>
      <c r="AH880" s="449"/>
      <c r="AI880" s="402"/>
      <c r="AJ880" s="457"/>
      <c r="AK880" s="990">
        <f t="shared" si="417"/>
        <v>8800</v>
      </c>
      <c r="AL880" s="6"/>
      <c r="AM880" s="6"/>
      <c r="AN880" s="6"/>
      <c r="AO880" s="6"/>
    </row>
    <row r="881" spans="1:41" x14ac:dyDescent="0.25">
      <c r="A881" s="444">
        <v>789</v>
      </c>
      <c r="B881" s="444" t="s">
        <v>4841</v>
      </c>
      <c r="C881" s="444" t="s">
        <v>3764</v>
      </c>
      <c r="D881" s="785"/>
      <c r="E881" s="446"/>
      <c r="F881" s="609"/>
      <c r="G881" s="429" t="s">
        <v>4842</v>
      </c>
      <c r="H881" s="447" t="s">
        <v>2884</v>
      </c>
      <c r="I881" s="429" t="s">
        <v>2738</v>
      </c>
      <c r="J881" s="449">
        <v>11000</v>
      </c>
      <c r="K881" s="449">
        <f>J881/100*7.09</f>
        <v>779.9</v>
      </c>
      <c r="L881" s="449">
        <f>J881</f>
        <v>11000</v>
      </c>
      <c r="M881" s="449"/>
      <c r="N881" s="402" t="s">
        <v>4612</v>
      </c>
      <c r="O881" s="450">
        <f>J881/100*3.04</f>
        <v>334.4</v>
      </c>
      <c r="P881" s="450">
        <f>J881/100*2.87</f>
        <v>315.7</v>
      </c>
      <c r="Q881" s="449"/>
      <c r="R881" s="451"/>
      <c r="S881" s="451">
        <f t="shared" si="424"/>
        <v>650.09999999999991</v>
      </c>
      <c r="T881" s="449">
        <f>J881-S881</f>
        <v>10349.9</v>
      </c>
      <c r="U881" s="452">
        <v>100010330028774</v>
      </c>
      <c r="V881" s="519"/>
      <c r="W881" s="484">
        <f>+T881</f>
        <v>10349.9</v>
      </c>
      <c r="X881" s="518"/>
      <c r="Y881" s="455"/>
      <c r="Z881" s="428"/>
      <c r="AA881" s="456"/>
      <c r="AB881" s="402">
        <f>O881+P881+Q881</f>
        <v>650.09999999999991</v>
      </c>
      <c r="AC881" s="402">
        <f>J881-AB881</f>
        <v>10349.9</v>
      </c>
      <c r="AD881" s="449"/>
      <c r="AE881" s="428"/>
      <c r="AF881" s="428"/>
      <c r="AG881" s="402"/>
      <c r="AH881" s="449"/>
      <c r="AI881" s="402"/>
      <c r="AJ881" s="457"/>
      <c r="AK881" s="990">
        <f t="shared" si="417"/>
        <v>8800</v>
      </c>
      <c r="AL881" s="6"/>
      <c r="AM881" s="6"/>
      <c r="AN881" s="6"/>
      <c r="AO881" s="6"/>
    </row>
    <row r="882" spans="1:41" x14ac:dyDescent="0.25">
      <c r="A882" s="444">
        <v>790</v>
      </c>
      <c r="B882" s="444" t="s">
        <v>4875</v>
      </c>
      <c r="C882" s="444" t="s">
        <v>3764</v>
      </c>
      <c r="D882" s="785"/>
      <c r="E882" s="446"/>
      <c r="F882" s="609"/>
      <c r="G882" s="429" t="s">
        <v>4876</v>
      </c>
      <c r="H882" s="447" t="s">
        <v>2884</v>
      </c>
      <c r="I882" s="429" t="s">
        <v>2738</v>
      </c>
      <c r="J882" s="449">
        <v>11000</v>
      </c>
      <c r="K882" s="449">
        <f>J882/100*7.09</f>
        <v>779.9</v>
      </c>
      <c r="L882" s="449">
        <f>J882</f>
        <v>11000</v>
      </c>
      <c r="M882" s="449"/>
      <c r="N882" s="402" t="s">
        <v>4612</v>
      </c>
      <c r="O882" s="450">
        <f>J882/100*3.04</f>
        <v>334.4</v>
      </c>
      <c r="P882" s="450">
        <f>J882/100*2.87</f>
        <v>315.7</v>
      </c>
      <c r="Q882" s="449"/>
      <c r="R882" s="451"/>
      <c r="S882" s="451">
        <f t="shared" si="424"/>
        <v>650.09999999999991</v>
      </c>
      <c r="T882" s="449">
        <f>J882-S882</f>
        <v>10349.9</v>
      </c>
      <c r="U882" s="452">
        <v>100010330028774</v>
      </c>
      <c r="V882" s="519"/>
      <c r="W882" s="484">
        <f>+T882</f>
        <v>10349.9</v>
      </c>
      <c r="X882" s="518"/>
      <c r="Y882" s="455"/>
      <c r="Z882" s="428"/>
      <c r="AA882" s="456"/>
      <c r="AB882" s="402">
        <f>O882+P882+Q882</f>
        <v>650.09999999999991</v>
      </c>
      <c r="AC882" s="402">
        <f>J882-AB882</f>
        <v>10349.9</v>
      </c>
      <c r="AD882" s="449"/>
      <c r="AE882" s="428"/>
      <c r="AF882" s="428"/>
      <c r="AG882" s="402"/>
      <c r="AH882" s="449"/>
      <c r="AI882" s="402"/>
      <c r="AJ882" s="457"/>
      <c r="AK882" s="990">
        <f t="shared" si="417"/>
        <v>8800</v>
      </c>
      <c r="AL882" s="6"/>
      <c r="AM882" s="6"/>
      <c r="AN882" s="6"/>
      <c r="AO882" s="6"/>
    </row>
    <row r="883" spans="1:41" ht="15" customHeight="1" x14ac:dyDescent="0.25">
      <c r="A883" s="1712" t="s">
        <v>3656</v>
      </c>
      <c r="B883" s="1713"/>
      <c r="C883" s="1713"/>
      <c r="D883" s="1713"/>
      <c r="E883" s="1713"/>
      <c r="F883" s="1713"/>
      <c r="G883" s="1713"/>
      <c r="H883" s="1713"/>
      <c r="I883" s="1714"/>
      <c r="J883" s="407">
        <f>SUM(J862:J882)</f>
        <v>306000</v>
      </c>
      <c r="K883" s="449"/>
      <c r="L883" s="449">
        <v>0</v>
      </c>
      <c r="M883" s="405">
        <f t="shared" ref="M883:S883" si="425">SUM(M862:M871)</f>
        <v>1987.15</v>
      </c>
      <c r="N883" s="407">
        <f t="shared" si="425"/>
        <v>5624</v>
      </c>
      <c r="O883" s="407">
        <f t="shared" si="425"/>
        <v>5309.4999999999991</v>
      </c>
      <c r="P883" s="565">
        <f t="shared" si="425"/>
        <v>844.89</v>
      </c>
      <c r="Q883" s="407">
        <f t="shared" si="425"/>
        <v>0</v>
      </c>
      <c r="R883" s="566">
        <f t="shared" si="425"/>
        <v>13765.54</v>
      </c>
      <c r="S883" s="407">
        <f t="shared" si="425"/>
        <v>171234.46</v>
      </c>
      <c r="T883" s="452"/>
      <c r="U883" s="523"/>
      <c r="V883" s="720"/>
      <c r="W883" s="463"/>
      <c r="X883" s="455"/>
      <c r="Y883" s="428"/>
      <c r="Z883" s="456"/>
      <c r="AA883" s="402"/>
      <c r="AB883" s="402"/>
      <c r="AC883" s="449"/>
      <c r="AD883" s="428"/>
      <c r="AE883" s="428"/>
      <c r="AF883" s="402"/>
      <c r="AG883" s="449"/>
      <c r="AH883" s="402"/>
      <c r="AI883" s="457">
        <f>AH892-M892</f>
        <v>0</v>
      </c>
      <c r="AK883" s="990">
        <f>SUM(AK862:AK882)</f>
        <v>207250</v>
      </c>
    </row>
    <row r="884" spans="1:41" ht="15" customHeight="1" x14ac:dyDescent="0.25">
      <c r="A884" s="1715" t="s">
        <v>3688</v>
      </c>
      <c r="B884" s="1716"/>
      <c r="C884" s="1716"/>
      <c r="D884" s="1716"/>
      <c r="E884" s="1716"/>
      <c r="F884" s="1716"/>
      <c r="G884" s="1716"/>
      <c r="H884" s="1716"/>
      <c r="I884" s="1717"/>
      <c r="J884" s="407"/>
      <c r="K884" s="449"/>
      <c r="L884" s="449"/>
      <c r="M884" s="405"/>
      <c r="N884" s="565"/>
      <c r="O884" s="565"/>
      <c r="P884" s="565"/>
      <c r="Q884" s="407"/>
      <c r="R884" s="566"/>
      <c r="S884" s="407"/>
      <c r="T884" s="452"/>
      <c r="U884" s="523"/>
      <c r="V884" s="720"/>
      <c r="W884" s="463"/>
      <c r="X884" s="455"/>
      <c r="Y884" s="428"/>
      <c r="Z884" s="456"/>
      <c r="AA884" s="402"/>
      <c r="AB884" s="402"/>
      <c r="AC884" s="449"/>
      <c r="AD884" s="428"/>
      <c r="AE884" s="428"/>
      <c r="AF884" s="402"/>
      <c r="AG884" s="449"/>
      <c r="AH884" s="402"/>
      <c r="AI884" s="457"/>
    </row>
    <row r="885" spans="1:41" ht="15" customHeight="1" x14ac:dyDescent="0.25">
      <c r="A885" s="443">
        <v>791</v>
      </c>
      <c r="B885" s="443" t="s">
        <v>2756</v>
      </c>
      <c r="C885" s="443" t="s">
        <v>3764</v>
      </c>
      <c r="D885" s="446">
        <v>23876</v>
      </c>
      <c r="E885" s="446">
        <v>41897</v>
      </c>
      <c r="F885" s="443">
        <f>DATEDIF(D885,E885,"Y")</f>
        <v>49</v>
      </c>
      <c r="G885" s="428" t="s">
        <v>2757</v>
      </c>
      <c r="H885" s="447" t="s">
        <v>2868</v>
      </c>
      <c r="I885" s="428" t="s">
        <v>2758</v>
      </c>
      <c r="J885" s="449">
        <v>49500</v>
      </c>
      <c r="K885" s="449">
        <f t="shared" ref="K885:K890" si="426">J885/100*7.09</f>
        <v>3509.5499999999997</v>
      </c>
      <c r="L885" s="449">
        <v>34580</v>
      </c>
      <c r="M885" s="402">
        <v>1987.15</v>
      </c>
      <c r="N885" s="450">
        <f>J885/100*3.04</f>
        <v>1504.8</v>
      </c>
      <c r="O885" s="450">
        <f>J885/100*2.87</f>
        <v>1420.65</v>
      </c>
      <c r="P885" s="450"/>
      <c r="Q885" s="449"/>
      <c r="R885" s="451">
        <f>M885+N885+O885+P885</f>
        <v>4912.6000000000004</v>
      </c>
      <c r="S885" s="449">
        <f>J885-R885</f>
        <v>44587.4</v>
      </c>
      <c r="T885" s="452">
        <v>100010330028774</v>
      </c>
      <c r="U885" s="474">
        <v>200010330495000</v>
      </c>
      <c r="V885" s="720">
        <f>+S885</f>
        <v>44587.4</v>
      </c>
      <c r="W885" s="463" t="s">
        <v>4135</v>
      </c>
      <c r="X885" s="455"/>
      <c r="Y885" s="428">
        <v>0</v>
      </c>
      <c r="Z885" s="456">
        <v>0</v>
      </c>
      <c r="AA885" s="402">
        <f>N885+O885+P885</f>
        <v>2925.45</v>
      </c>
      <c r="AB885" s="402">
        <f>J885-AA885</f>
        <v>46574.55</v>
      </c>
      <c r="AC885" s="449">
        <v>33326.910000000003</v>
      </c>
      <c r="AD885" s="449">
        <f>+AB885-AC885</f>
        <v>13247.64</v>
      </c>
      <c r="AE885" s="470">
        <v>0.15</v>
      </c>
      <c r="AF885" s="402">
        <f t="shared" ref="AF885:AF922" si="427">AD885*15%</f>
        <v>1987.1459999999997</v>
      </c>
      <c r="AG885" s="449"/>
      <c r="AH885" s="402">
        <f t="shared" ref="AH885:AH922" si="428">AF885+AG885</f>
        <v>1987.1459999999997</v>
      </c>
      <c r="AI885" s="457">
        <f>AH888-M888</f>
        <v>0</v>
      </c>
      <c r="AK885" s="990">
        <f>+J885*30%</f>
        <v>14850</v>
      </c>
    </row>
    <row r="886" spans="1:41" ht="15" customHeight="1" x14ac:dyDescent="0.25">
      <c r="A886" s="443">
        <v>792</v>
      </c>
      <c r="B886" s="443" t="s">
        <v>1936</v>
      </c>
      <c r="C886" s="443" t="s">
        <v>3763</v>
      </c>
      <c r="D886" s="446">
        <v>29961</v>
      </c>
      <c r="E886" s="446">
        <v>41897</v>
      </c>
      <c r="F886" s="443">
        <f>DATEDIF(D886,E886,"Y")</f>
        <v>32</v>
      </c>
      <c r="G886" s="428" t="s">
        <v>1937</v>
      </c>
      <c r="H886" s="447" t="s">
        <v>1588</v>
      </c>
      <c r="I886" s="428" t="s">
        <v>2759</v>
      </c>
      <c r="J886" s="449">
        <v>22000</v>
      </c>
      <c r="K886" s="449">
        <f t="shared" si="426"/>
        <v>1559.8</v>
      </c>
      <c r="L886" s="449">
        <f>J886</f>
        <v>22000</v>
      </c>
      <c r="M886" s="402"/>
      <c r="N886" s="450">
        <f>J886/100*3.04</f>
        <v>668.8</v>
      </c>
      <c r="O886" s="450">
        <f>J886/100*2.87</f>
        <v>631.4</v>
      </c>
      <c r="P886" s="450">
        <v>844.89</v>
      </c>
      <c r="Q886" s="449"/>
      <c r="R886" s="451">
        <f>M886+N886+O886+P886</f>
        <v>2145.0899999999997</v>
      </c>
      <c r="S886" s="449">
        <f>J886-R886</f>
        <v>19854.91</v>
      </c>
      <c r="T886" s="452">
        <v>100010330028774</v>
      </c>
      <c r="U886" s="461" t="s">
        <v>3161</v>
      </c>
      <c r="V886" s="720">
        <f>+S886</f>
        <v>19854.91</v>
      </c>
      <c r="W886" s="463" t="s">
        <v>4117</v>
      </c>
      <c r="X886" s="455"/>
      <c r="Y886" s="428">
        <v>0</v>
      </c>
      <c r="Z886" s="456">
        <v>0</v>
      </c>
      <c r="AA886" s="402">
        <f>N886+O886+P886</f>
        <v>2145.0899999999997</v>
      </c>
      <c r="AB886" s="402">
        <f>J886-AA886</f>
        <v>19854.91</v>
      </c>
      <c r="AC886" s="449"/>
      <c r="AD886" s="449"/>
      <c r="AE886" s="428"/>
      <c r="AF886" s="402">
        <f t="shared" si="427"/>
        <v>0</v>
      </c>
      <c r="AG886" s="449"/>
      <c r="AH886" s="402">
        <f t="shared" si="428"/>
        <v>0</v>
      </c>
      <c r="AI886" s="457">
        <f>AH263-M263</f>
        <v>-4.0000000003601599E-3</v>
      </c>
      <c r="AK886" s="990">
        <f>+J886*60%</f>
        <v>13200</v>
      </c>
    </row>
    <row r="887" spans="1:41" ht="15" customHeight="1" x14ac:dyDescent="0.25">
      <c r="A887" s="443">
        <v>793</v>
      </c>
      <c r="B887" s="444" t="s">
        <v>2804</v>
      </c>
      <c r="C887" s="444" t="s">
        <v>3764</v>
      </c>
      <c r="D887" s="445">
        <v>25440</v>
      </c>
      <c r="E887" s="446">
        <v>41897</v>
      </c>
      <c r="F887" s="443">
        <f t="shared" ref="F887:F931" si="429">DATEDIF(D887,E887,"Y")</f>
        <v>45</v>
      </c>
      <c r="G887" s="429" t="s">
        <v>2805</v>
      </c>
      <c r="H887" s="502" t="s">
        <v>2868</v>
      </c>
      <c r="I887" s="429" t="s">
        <v>2760</v>
      </c>
      <c r="J887" s="449">
        <v>22000</v>
      </c>
      <c r="K887" s="449">
        <f t="shared" si="426"/>
        <v>1559.8</v>
      </c>
      <c r="L887" s="449">
        <f>J887</f>
        <v>22000</v>
      </c>
      <c r="M887" s="402"/>
      <c r="N887" s="450">
        <f t="shared" ref="N887:N932" si="430">J887/100*3.04</f>
        <v>668.8</v>
      </c>
      <c r="O887" s="450">
        <f t="shared" ref="O887:O932" si="431">J887/100*2.87</f>
        <v>631.4</v>
      </c>
      <c r="P887" s="450">
        <v>844.89</v>
      </c>
      <c r="Q887" s="449"/>
      <c r="R887" s="451">
        <f>M887+N887+O887+P887+Q887</f>
        <v>2145.0899999999997</v>
      </c>
      <c r="S887" s="449">
        <f t="shared" ref="S887:S931" si="432">J887-R887</f>
        <v>19854.91</v>
      </c>
      <c r="T887" s="452">
        <v>100010330028774</v>
      </c>
      <c r="U887" s="490" t="s">
        <v>3570</v>
      </c>
      <c r="V887" s="720">
        <f t="shared" ref="V887:V928" si="433">+S887</f>
        <v>19854.91</v>
      </c>
      <c r="W887" s="454" t="s">
        <v>3844</v>
      </c>
      <c r="X887" s="455"/>
      <c r="Y887" s="428">
        <v>0</v>
      </c>
      <c r="Z887" s="456">
        <v>0</v>
      </c>
      <c r="AA887" s="402">
        <f t="shared" ref="AA887:AA932" si="434">N887+O887+P887</f>
        <v>2145.0899999999997</v>
      </c>
      <c r="AB887" s="402">
        <f t="shared" ref="AB887:AB931" si="435">J887-AA887</f>
        <v>19854.91</v>
      </c>
      <c r="AC887" s="449"/>
      <c r="AD887" s="428"/>
      <c r="AE887" s="428"/>
      <c r="AF887" s="402">
        <f t="shared" si="427"/>
        <v>0</v>
      </c>
      <c r="AG887" s="449"/>
      <c r="AH887" s="402">
        <f t="shared" si="428"/>
        <v>0</v>
      </c>
      <c r="AI887" s="512"/>
      <c r="AK887" s="990">
        <f>+J887*60%</f>
        <v>13200</v>
      </c>
    </row>
    <row r="888" spans="1:41" ht="15" customHeight="1" x14ac:dyDescent="0.25">
      <c r="A888" s="443">
        <v>794</v>
      </c>
      <c r="B888" s="444" t="s">
        <v>2767</v>
      </c>
      <c r="C888" s="444" t="s">
        <v>3764</v>
      </c>
      <c r="D888" s="445">
        <v>24953</v>
      </c>
      <c r="E888" s="446">
        <v>41897</v>
      </c>
      <c r="F888" s="443">
        <f t="shared" si="429"/>
        <v>46</v>
      </c>
      <c r="G888" s="429" t="s">
        <v>2768</v>
      </c>
      <c r="H888" s="447" t="s">
        <v>2868</v>
      </c>
      <c r="I888" s="429" t="s">
        <v>2760</v>
      </c>
      <c r="J888" s="449">
        <v>22000</v>
      </c>
      <c r="K888" s="449">
        <f t="shared" si="426"/>
        <v>1559.8</v>
      </c>
      <c r="L888" s="449">
        <f>J888</f>
        <v>22000</v>
      </c>
      <c r="M888" s="402"/>
      <c r="N888" s="450">
        <f t="shared" si="430"/>
        <v>668.8</v>
      </c>
      <c r="O888" s="450">
        <f t="shared" si="431"/>
        <v>631.4</v>
      </c>
      <c r="P888" s="450" t="s">
        <v>4335</v>
      </c>
      <c r="Q888" s="449"/>
      <c r="R888" s="451">
        <f>+N888+O888</f>
        <v>1300.1999999999998</v>
      </c>
      <c r="S888" s="449">
        <f t="shared" si="432"/>
        <v>20699.8</v>
      </c>
      <c r="T888" s="452">
        <v>100010330028774</v>
      </c>
      <c r="U888" s="490" t="s">
        <v>3535</v>
      </c>
      <c r="V888" s="720">
        <f t="shared" si="433"/>
        <v>20699.8</v>
      </c>
      <c r="W888" s="454" t="s">
        <v>4184</v>
      </c>
      <c r="X888" s="455"/>
      <c r="Y888" s="428">
        <v>0</v>
      </c>
      <c r="Z888" s="456">
        <v>0</v>
      </c>
      <c r="AA888" s="402" t="e">
        <f t="shared" si="434"/>
        <v>#VALUE!</v>
      </c>
      <c r="AB888" s="402" t="e">
        <f t="shared" si="435"/>
        <v>#VALUE!</v>
      </c>
      <c r="AC888" s="449"/>
      <c r="AD888" s="428"/>
      <c r="AE888" s="428"/>
      <c r="AF888" s="402">
        <f t="shared" si="427"/>
        <v>0</v>
      </c>
      <c r="AG888" s="449"/>
      <c r="AH888" s="402">
        <f t="shared" si="428"/>
        <v>0</v>
      </c>
      <c r="AI888" s="457" t="e">
        <f>#REF!-#REF!</f>
        <v>#REF!</v>
      </c>
      <c r="AK888" s="990">
        <f>+J888*60%</f>
        <v>13200</v>
      </c>
    </row>
    <row r="889" spans="1:41" ht="15" customHeight="1" x14ac:dyDescent="0.25">
      <c r="A889" s="443">
        <v>795</v>
      </c>
      <c r="B889" s="443" t="s">
        <v>2769</v>
      </c>
      <c r="C889" s="443" t="s">
        <v>3764</v>
      </c>
      <c r="D889" s="446">
        <v>25526</v>
      </c>
      <c r="E889" s="446">
        <v>41897</v>
      </c>
      <c r="F889" s="443">
        <f t="shared" si="429"/>
        <v>44</v>
      </c>
      <c r="G889" s="428" t="s">
        <v>2770</v>
      </c>
      <c r="H889" s="447" t="s">
        <v>2868</v>
      </c>
      <c r="I889" s="428" t="s">
        <v>2760</v>
      </c>
      <c r="J889" s="449">
        <v>22000</v>
      </c>
      <c r="K889" s="449">
        <f t="shared" si="426"/>
        <v>1559.8</v>
      </c>
      <c r="L889" s="449">
        <f>J889</f>
        <v>22000</v>
      </c>
      <c r="M889" s="402"/>
      <c r="N889" s="450">
        <f t="shared" si="430"/>
        <v>668.8</v>
      </c>
      <c r="O889" s="450">
        <f t="shared" si="431"/>
        <v>631.4</v>
      </c>
      <c r="P889" s="450"/>
      <c r="Q889" s="449"/>
      <c r="R889" s="451">
        <f t="shared" ref="R889:R896" si="436">M889+N889+O889+P889</f>
        <v>1300.1999999999998</v>
      </c>
      <c r="S889" s="449">
        <f t="shared" si="432"/>
        <v>20699.8</v>
      </c>
      <c r="T889" s="452">
        <v>100010330028774</v>
      </c>
      <c r="U889" s="461" t="s">
        <v>3536</v>
      </c>
      <c r="V889" s="720">
        <f t="shared" si="433"/>
        <v>20699.8</v>
      </c>
      <c r="W889" s="463" t="s">
        <v>3843</v>
      </c>
      <c r="X889" s="455"/>
      <c r="Y889" s="428">
        <v>0</v>
      </c>
      <c r="Z889" s="456">
        <v>0</v>
      </c>
      <c r="AA889" s="402">
        <f t="shared" si="434"/>
        <v>1300.1999999999998</v>
      </c>
      <c r="AB889" s="402">
        <f t="shared" si="435"/>
        <v>20699.8</v>
      </c>
      <c r="AC889" s="449"/>
      <c r="AD889" s="428"/>
      <c r="AE889" s="428"/>
      <c r="AF889" s="402">
        <f t="shared" si="427"/>
        <v>0</v>
      </c>
      <c r="AG889" s="449"/>
      <c r="AH889" s="402">
        <f t="shared" si="428"/>
        <v>0</v>
      </c>
      <c r="AI889" s="457">
        <f>AH217-M217</f>
        <v>0</v>
      </c>
      <c r="AK889" s="990">
        <f>+J889*60%</f>
        <v>13200</v>
      </c>
    </row>
    <row r="890" spans="1:41" ht="15" customHeight="1" x14ac:dyDescent="0.25">
      <c r="A890" s="443">
        <v>796</v>
      </c>
      <c r="B890" s="444" t="s">
        <v>2820</v>
      </c>
      <c r="C890" s="444" t="s">
        <v>3763</v>
      </c>
      <c r="D890" s="445">
        <v>25939</v>
      </c>
      <c r="E890" s="446">
        <v>41897</v>
      </c>
      <c r="F890" s="443">
        <f>DATEDIF(D890,E890,"Y")</f>
        <v>43</v>
      </c>
      <c r="G890" s="429" t="s">
        <v>2821</v>
      </c>
      <c r="H890" s="447" t="s">
        <v>2868</v>
      </c>
      <c r="I890" s="429" t="s">
        <v>4743</v>
      </c>
      <c r="J890" s="449">
        <v>22000</v>
      </c>
      <c r="K890" s="449">
        <f t="shared" si="426"/>
        <v>1559.8</v>
      </c>
      <c r="L890" s="449">
        <f>J890</f>
        <v>22000</v>
      </c>
      <c r="M890" s="402"/>
      <c r="N890" s="450">
        <f>J890/100*3.04</f>
        <v>668.8</v>
      </c>
      <c r="O890" s="450">
        <f>J890/100*2.87</f>
        <v>631.4</v>
      </c>
      <c r="P890" s="450"/>
      <c r="Q890" s="449"/>
      <c r="R890" s="451">
        <f>M890+N890+O890+P890+Q890</f>
        <v>1300.1999999999998</v>
      </c>
      <c r="S890" s="449">
        <f>J890-R890</f>
        <v>20699.8</v>
      </c>
      <c r="T890" s="452">
        <v>100010330028774</v>
      </c>
      <c r="U890" s="478" t="s">
        <v>3559</v>
      </c>
      <c r="V890" s="720">
        <f>+S890</f>
        <v>20699.8</v>
      </c>
      <c r="W890" s="454" t="s">
        <v>3826</v>
      </c>
      <c r="X890" s="455"/>
      <c r="Y890" s="428">
        <v>0</v>
      </c>
      <c r="Z890" s="456">
        <v>0</v>
      </c>
      <c r="AA890" s="402">
        <f>N890+O890+P890</f>
        <v>1300.1999999999998</v>
      </c>
      <c r="AB890" s="402">
        <f>J890-AA890</f>
        <v>20699.8</v>
      </c>
      <c r="AC890" s="449"/>
      <c r="AD890" s="428"/>
      <c r="AE890" s="428"/>
      <c r="AF890" s="402">
        <f t="shared" si="427"/>
        <v>0</v>
      </c>
      <c r="AG890" s="449"/>
      <c r="AH890" s="402">
        <f t="shared" si="428"/>
        <v>0</v>
      </c>
      <c r="AI890" s="457">
        <f>AH919-M919</f>
        <v>0</v>
      </c>
      <c r="AK890" s="990">
        <f>+J890*60%</f>
        <v>13200</v>
      </c>
    </row>
    <row r="891" spans="1:41" ht="15" customHeight="1" x14ac:dyDescent="0.25">
      <c r="A891" s="443">
        <v>797</v>
      </c>
      <c r="B891" s="444" t="s">
        <v>2763</v>
      </c>
      <c r="C891" s="444" t="s">
        <v>3763</v>
      </c>
      <c r="D891" s="445">
        <v>33887</v>
      </c>
      <c r="E891" s="446">
        <v>41897</v>
      </c>
      <c r="F891" s="443">
        <f t="shared" si="429"/>
        <v>21</v>
      </c>
      <c r="G891" s="429" t="s">
        <v>2764</v>
      </c>
      <c r="H891" s="447" t="s">
        <v>2868</v>
      </c>
      <c r="I891" s="429" t="s">
        <v>2773</v>
      </c>
      <c r="J891" s="449">
        <v>11000</v>
      </c>
      <c r="K891" s="449">
        <f t="shared" si="409"/>
        <v>779.9</v>
      </c>
      <c r="L891" s="449">
        <f t="shared" si="403"/>
        <v>11000</v>
      </c>
      <c r="M891" s="402"/>
      <c r="N891" s="467">
        <f t="shared" si="430"/>
        <v>334.4</v>
      </c>
      <c r="O891" s="467">
        <f t="shared" si="431"/>
        <v>315.7</v>
      </c>
      <c r="P891" s="467"/>
      <c r="Q891" s="449"/>
      <c r="R891" s="494">
        <f t="shared" si="436"/>
        <v>650.09999999999991</v>
      </c>
      <c r="S891" s="402">
        <f t="shared" si="432"/>
        <v>10349.9</v>
      </c>
      <c r="T891" s="452">
        <v>100010330028774</v>
      </c>
      <c r="U891" s="490" t="s">
        <v>3533</v>
      </c>
      <c r="V891" s="720">
        <f t="shared" si="433"/>
        <v>10349.9</v>
      </c>
      <c r="W891" s="454">
        <v>22500642180</v>
      </c>
      <c r="X891" s="455"/>
      <c r="Y891" s="428">
        <v>0</v>
      </c>
      <c r="Z891" s="456">
        <v>0</v>
      </c>
      <c r="AA891" s="402">
        <f t="shared" si="434"/>
        <v>650.09999999999991</v>
      </c>
      <c r="AB891" s="402">
        <f t="shared" si="435"/>
        <v>10349.9</v>
      </c>
      <c r="AC891" s="449"/>
      <c r="AD891" s="428"/>
      <c r="AE891" s="428"/>
      <c r="AF891" s="402">
        <f t="shared" si="427"/>
        <v>0</v>
      </c>
      <c r="AG891" s="449"/>
      <c r="AH891" s="402">
        <f t="shared" si="428"/>
        <v>0</v>
      </c>
      <c r="AI891" s="457">
        <f>AH895-M895</f>
        <v>0</v>
      </c>
      <c r="AK891" s="990">
        <f t="shared" ref="AK891:AK952" si="437">+J891*80%</f>
        <v>8800</v>
      </c>
    </row>
    <row r="892" spans="1:41" ht="15" customHeight="1" x14ac:dyDescent="0.25">
      <c r="A892" s="443">
        <v>798</v>
      </c>
      <c r="B892" s="444" t="s">
        <v>2765</v>
      </c>
      <c r="C892" s="444" t="s">
        <v>3763</v>
      </c>
      <c r="D892" s="445">
        <v>28705</v>
      </c>
      <c r="E892" s="446">
        <v>41897</v>
      </c>
      <c r="F892" s="443">
        <f t="shared" si="429"/>
        <v>36</v>
      </c>
      <c r="G892" s="429" t="s">
        <v>2766</v>
      </c>
      <c r="H892" s="447" t="s">
        <v>2868</v>
      </c>
      <c r="I892" s="429" t="s">
        <v>2773</v>
      </c>
      <c r="J892" s="449">
        <v>11000</v>
      </c>
      <c r="K892" s="449">
        <f t="shared" si="409"/>
        <v>779.9</v>
      </c>
      <c r="L892" s="449">
        <f t="shared" si="403"/>
        <v>11000</v>
      </c>
      <c r="M892" s="402"/>
      <c r="N892" s="467">
        <f t="shared" si="430"/>
        <v>334.4</v>
      </c>
      <c r="O892" s="467">
        <f t="shared" si="431"/>
        <v>315.7</v>
      </c>
      <c r="P892" s="467"/>
      <c r="Q892" s="449"/>
      <c r="R892" s="494">
        <f t="shared" si="436"/>
        <v>650.09999999999991</v>
      </c>
      <c r="S892" s="402">
        <f t="shared" si="432"/>
        <v>10349.9</v>
      </c>
      <c r="T892" s="452">
        <v>100010330028774</v>
      </c>
      <c r="U892" s="490" t="s">
        <v>3534</v>
      </c>
      <c r="V892" s="720">
        <f t="shared" si="433"/>
        <v>10349.9</v>
      </c>
      <c r="W892" s="454" t="s">
        <v>3842</v>
      </c>
      <c r="X892" s="455"/>
      <c r="Y892" s="428">
        <v>0</v>
      </c>
      <c r="Z892" s="456">
        <v>0</v>
      </c>
      <c r="AA892" s="402">
        <f t="shared" si="434"/>
        <v>650.09999999999991</v>
      </c>
      <c r="AB892" s="402">
        <f t="shared" si="435"/>
        <v>10349.9</v>
      </c>
      <c r="AC892" s="449"/>
      <c r="AD892" s="428"/>
      <c r="AE892" s="428"/>
      <c r="AF892" s="402">
        <f t="shared" si="427"/>
        <v>0</v>
      </c>
      <c r="AG892" s="449"/>
      <c r="AH892" s="402">
        <f t="shared" si="428"/>
        <v>0</v>
      </c>
      <c r="AI892" s="457">
        <f>AH896-M896</f>
        <v>0</v>
      </c>
      <c r="AK892" s="990">
        <f t="shared" si="437"/>
        <v>8800</v>
      </c>
    </row>
    <row r="893" spans="1:41" ht="15" customHeight="1" x14ac:dyDescent="0.25">
      <c r="A893" s="443">
        <v>799</v>
      </c>
      <c r="B893" s="443" t="s">
        <v>2771</v>
      </c>
      <c r="C893" s="443" t="s">
        <v>3763</v>
      </c>
      <c r="D893" s="446">
        <v>32603</v>
      </c>
      <c r="E893" s="446">
        <v>41897</v>
      </c>
      <c r="F893" s="443">
        <f t="shared" si="429"/>
        <v>25</v>
      </c>
      <c r="G893" s="428" t="s">
        <v>2772</v>
      </c>
      <c r="H893" s="447" t="s">
        <v>2868</v>
      </c>
      <c r="I893" s="429" t="s">
        <v>2773</v>
      </c>
      <c r="J893" s="449">
        <v>11000</v>
      </c>
      <c r="K893" s="449">
        <f t="shared" si="409"/>
        <v>779.9</v>
      </c>
      <c r="L893" s="449">
        <f t="shared" si="403"/>
        <v>11000</v>
      </c>
      <c r="M893" s="402"/>
      <c r="N893" s="450">
        <f t="shared" si="430"/>
        <v>334.4</v>
      </c>
      <c r="O893" s="450">
        <f t="shared" si="431"/>
        <v>315.7</v>
      </c>
      <c r="P893" s="450"/>
      <c r="Q893" s="449"/>
      <c r="R893" s="451">
        <f t="shared" si="436"/>
        <v>650.09999999999991</v>
      </c>
      <c r="S893" s="449">
        <f t="shared" si="432"/>
        <v>10349.9</v>
      </c>
      <c r="T893" s="452">
        <v>100010330028774</v>
      </c>
      <c r="U893" s="461" t="s">
        <v>3537</v>
      </c>
      <c r="V893" s="720">
        <f t="shared" si="433"/>
        <v>10349.9</v>
      </c>
      <c r="W893" s="463">
        <v>22500508944</v>
      </c>
      <c r="X893" s="455"/>
      <c r="Y893" s="428">
        <v>0</v>
      </c>
      <c r="Z893" s="456">
        <v>0</v>
      </c>
      <c r="AA893" s="402">
        <f t="shared" si="434"/>
        <v>650.09999999999991</v>
      </c>
      <c r="AB893" s="402">
        <f t="shared" si="435"/>
        <v>10349.9</v>
      </c>
      <c r="AC893" s="449"/>
      <c r="AD893" s="428"/>
      <c r="AE893" s="428"/>
      <c r="AF893" s="402">
        <f t="shared" si="427"/>
        <v>0</v>
      </c>
      <c r="AG893" s="449"/>
      <c r="AH893" s="402">
        <f t="shared" si="428"/>
        <v>0</v>
      </c>
      <c r="AI893" s="457">
        <f>AH98-M98</f>
        <v>0</v>
      </c>
      <c r="AK893" s="990">
        <f t="shared" si="437"/>
        <v>8800</v>
      </c>
    </row>
    <row r="894" spans="1:41" ht="15" customHeight="1" x14ac:dyDescent="0.25">
      <c r="A894" s="443">
        <v>800</v>
      </c>
      <c r="B894" s="443" t="s">
        <v>2774</v>
      </c>
      <c r="C894" s="443" t="s">
        <v>3763</v>
      </c>
      <c r="D894" s="446">
        <v>32564</v>
      </c>
      <c r="E894" s="446">
        <v>41897</v>
      </c>
      <c r="F894" s="443">
        <f t="shared" si="429"/>
        <v>25</v>
      </c>
      <c r="G894" s="428" t="s">
        <v>2775</v>
      </c>
      <c r="H894" s="447" t="s">
        <v>2868</v>
      </c>
      <c r="I894" s="429" t="s">
        <v>2773</v>
      </c>
      <c r="J894" s="449">
        <v>11000</v>
      </c>
      <c r="K894" s="449">
        <f t="shared" si="409"/>
        <v>779.9</v>
      </c>
      <c r="L894" s="449">
        <f t="shared" si="403"/>
        <v>11000</v>
      </c>
      <c r="M894" s="402"/>
      <c r="N894" s="450">
        <f t="shared" si="430"/>
        <v>334.4</v>
      </c>
      <c r="O894" s="450">
        <f t="shared" si="431"/>
        <v>315.7</v>
      </c>
      <c r="P894" s="450"/>
      <c r="Q894" s="449"/>
      <c r="R894" s="451">
        <f t="shared" si="436"/>
        <v>650.09999999999991</v>
      </c>
      <c r="S894" s="449">
        <f t="shared" si="432"/>
        <v>10349.9</v>
      </c>
      <c r="T894" s="452">
        <v>100010330028774</v>
      </c>
      <c r="U894" s="461" t="s">
        <v>3538</v>
      </c>
      <c r="V894" s="720">
        <f t="shared" si="433"/>
        <v>10349.9</v>
      </c>
      <c r="W894" s="463">
        <v>22500562990</v>
      </c>
      <c r="X894" s="455"/>
      <c r="Y894" s="428">
        <v>0</v>
      </c>
      <c r="Z894" s="456">
        <v>0</v>
      </c>
      <c r="AA894" s="402">
        <f t="shared" si="434"/>
        <v>650.09999999999991</v>
      </c>
      <c r="AB894" s="402">
        <f t="shared" si="435"/>
        <v>10349.9</v>
      </c>
      <c r="AC894" s="449"/>
      <c r="AD894" s="428"/>
      <c r="AE894" s="428"/>
      <c r="AF894" s="402">
        <f t="shared" si="427"/>
        <v>0</v>
      </c>
      <c r="AG894" s="449"/>
      <c r="AH894" s="402">
        <f t="shared" si="428"/>
        <v>0</v>
      </c>
      <c r="AI894" s="457">
        <f>AH897-M897</f>
        <v>0</v>
      </c>
      <c r="AK894" s="990">
        <f t="shared" si="437"/>
        <v>8800</v>
      </c>
    </row>
    <row r="895" spans="1:41" ht="15" customHeight="1" x14ac:dyDescent="0.25">
      <c r="A895" s="443">
        <v>801</v>
      </c>
      <c r="B895" s="443" t="s">
        <v>2776</v>
      </c>
      <c r="C895" s="443" t="s">
        <v>3763</v>
      </c>
      <c r="D895" s="446">
        <v>25304</v>
      </c>
      <c r="E895" s="446">
        <v>41897</v>
      </c>
      <c r="F895" s="443">
        <f t="shared" si="429"/>
        <v>45</v>
      </c>
      <c r="G895" s="428" t="s">
        <v>2777</v>
      </c>
      <c r="H895" s="447" t="s">
        <v>2868</v>
      </c>
      <c r="I895" s="429" t="s">
        <v>2773</v>
      </c>
      <c r="J895" s="449">
        <v>11000</v>
      </c>
      <c r="K895" s="449">
        <f t="shared" si="409"/>
        <v>779.9</v>
      </c>
      <c r="L895" s="449">
        <f t="shared" si="403"/>
        <v>11000</v>
      </c>
      <c r="M895" s="402"/>
      <c r="N895" s="450">
        <f t="shared" si="430"/>
        <v>334.4</v>
      </c>
      <c r="O895" s="450">
        <f t="shared" si="431"/>
        <v>315.7</v>
      </c>
      <c r="P895" s="450"/>
      <c r="Q895" s="449"/>
      <c r="R895" s="451">
        <f t="shared" si="436"/>
        <v>650.09999999999991</v>
      </c>
      <c r="S895" s="449">
        <f t="shared" si="432"/>
        <v>10349.9</v>
      </c>
      <c r="T895" s="452">
        <v>100010330028774</v>
      </c>
      <c r="U895" s="461" t="s">
        <v>3539</v>
      </c>
      <c r="V895" s="720">
        <f t="shared" si="433"/>
        <v>10349.9</v>
      </c>
      <c r="W895" s="463" t="s">
        <v>3841</v>
      </c>
      <c r="X895" s="455"/>
      <c r="Y895" s="428">
        <v>0</v>
      </c>
      <c r="Z895" s="456">
        <v>0</v>
      </c>
      <c r="AA895" s="402">
        <f t="shared" si="434"/>
        <v>650.09999999999991</v>
      </c>
      <c r="AB895" s="402">
        <f t="shared" si="435"/>
        <v>10349.9</v>
      </c>
      <c r="AC895" s="449"/>
      <c r="AD895" s="428"/>
      <c r="AE895" s="428"/>
      <c r="AF895" s="402">
        <f t="shared" si="427"/>
        <v>0</v>
      </c>
      <c r="AG895" s="449"/>
      <c r="AH895" s="402">
        <f t="shared" si="428"/>
        <v>0</v>
      </c>
      <c r="AI895" s="457">
        <f>AH899-M899</f>
        <v>0</v>
      </c>
      <c r="AK895" s="990">
        <f t="shared" si="437"/>
        <v>8800</v>
      </c>
    </row>
    <row r="896" spans="1:41" ht="15" customHeight="1" x14ac:dyDescent="0.25">
      <c r="A896" s="443">
        <v>802</v>
      </c>
      <c r="B896" s="443" t="s">
        <v>2778</v>
      </c>
      <c r="C896" s="443" t="s">
        <v>3764</v>
      </c>
      <c r="D896" s="446">
        <v>28634</v>
      </c>
      <c r="E896" s="446">
        <v>41897</v>
      </c>
      <c r="F896" s="443">
        <f t="shared" si="429"/>
        <v>36</v>
      </c>
      <c r="G896" s="428" t="s">
        <v>2779</v>
      </c>
      <c r="H896" s="447" t="s">
        <v>2868</v>
      </c>
      <c r="I896" s="429" t="s">
        <v>2773</v>
      </c>
      <c r="J896" s="449">
        <v>11000</v>
      </c>
      <c r="K896" s="449">
        <f t="shared" si="409"/>
        <v>779.9</v>
      </c>
      <c r="L896" s="449">
        <f t="shared" si="403"/>
        <v>11000</v>
      </c>
      <c r="M896" s="402"/>
      <c r="N896" s="450">
        <f t="shared" si="430"/>
        <v>334.4</v>
      </c>
      <c r="O896" s="450">
        <f t="shared" si="431"/>
        <v>315.7</v>
      </c>
      <c r="P896" s="450"/>
      <c r="Q896" s="449"/>
      <c r="R896" s="451">
        <f t="shared" si="436"/>
        <v>650.09999999999991</v>
      </c>
      <c r="S896" s="449">
        <f t="shared" si="432"/>
        <v>10349.9</v>
      </c>
      <c r="T896" s="452">
        <v>100010330028774</v>
      </c>
      <c r="U896" s="461" t="s">
        <v>3540</v>
      </c>
      <c r="V896" s="720">
        <f t="shared" si="433"/>
        <v>10349.9</v>
      </c>
      <c r="W896" s="463" t="s">
        <v>4185</v>
      </c>
      <c r="X896" s="455"/>
      <c r="Y896" s="428">
        <v>0</v>
      </c>
      <c r="Z896" s="456">
        <v>0</v>
      </c>
      <c r="AA896" s="402">
        <f t="shared" si="434"/>
        <v>650.09999999999991</v>
      </c>
      <c r="AB896" s="402">
        <f t="shared" si="435"/>
        <v>10349.9</v>
      </c>
      <c r="AC896" s="449"/>
      <c r="AD896" s="428"/>
      <c r="AE896" s="428"/>
      <c r="AF896" s="402">
        <f t="shared" si="427"/>
        <v>0</v>
      </c>
      <c r="AG896" s="449"/>
      <c r="AH896" s="402">
        <f t="shared" si="428"/>
        <v>0</v>
      </c>
      <c r="AI896" s="457">
        <f>AH900-M900</f>
        <v>0</v>
      </c>
      <c r="AK896" s="990">
        <f t="shared" si="437"/>
        <v>8800</v>
      </c>
    </row>
    <row r="897" spans="1:37" ht="15" customHeight="1" x14ac:dyDescent="0.25">
      <c r="A897" s="443">
        <v>803</v>
      </c>
      <c r="B897" s="443" t="s">
        <v>2784</v>
      </c>
      <c r="C897" s="443" t="s">
        <v>3763</v>
      </c>
      <c r="D897" s="446">
        <v>25088</v>
      </c>
      <c r="E897" s="446">
        <v>41897</v>
      </c>
      <c r="F897" s="443">
        <f t="shared" si="429"/>
        <v>46</v>
      </c>
      <c r="G897" s="428" t="s">
        <v>4672</v>
      </c>
      <c r="H897" s="447" t="s">
        <v>2868</v>
      </c>
      <c r="I897" s="429" t="s">
        <v>2773</v>
      </c>
      <c r="J897" s="449">
        <v>11000</v>
      </c>
      <c r="K897" s="449">
        <f t="shared" si="409"/>
        <v>779.9</v>
      </c>
      <c r="L897" s="449">
        <f t="shared" si="403"/>
        <v>11000</v>
      </c>
      <c r="M897" s="402"/>
      <c r="N897" s="450">
        <f t="shared" si="430"/>
        <v>334.4</v>
      </c>
      <c r="O897" s="450">
        <f t="shared" si="431"/>
        <v>315.7</v>
      </c>
      <c r="P897" s="450"/>
      <c r="Q897" s="449"/>
      <c r="R897" s="451">
        <f>M897+N897+O897+P897</f>
        <v>650.09999999999991</v>
      </c>
      <c r="S897" s="449">
        <f t="shared" si="432"/>
        <v>10349.9</v>
      </c>
      <c r="T897" s="452">
        <v>100010330028774</v>
      </c>
      <c r="U897" s="461" t="s">
        <v>3543</v>
      </c>
      <c r="V897" s="720">
        <f t="shared" si="433"/>
        <v>10349.9</v>
      </c>
      <c r="W897" s="463" t="s">
        <v>4186</v>
      </c>
      <c r="X897" s="455"/>
      <c r="Y897" s="428">
        <v>0</v>
      </c>
      <c r="Z897" s="456">
        <v>0</v>
      </c>
      <c r="AA897" s="402">
        <f t="shared" si="434"/>
        <v>650.09999999999991</v>
      </c>
      <c r="AB897" s="402">
        <f t="shared" si="435"/>
        <v>10349.9</v>
      </c>
      <c r="AC897" s="449"/>
      <c r="AD897" s="428"/>
      <c r="AE897" s="428"/>
      <c r="AF897" s="402">
        <f t="shared" si="427"/>
        <v>0</v>
      </c>
      <c r="AG897" s="449"/>
      <c r="AH897" s="402">
        <f t="shared" si="428"/>
        <v>0</v>
      </c>
      <c r="AI897" s="457">
        <f>AH904-M904</f>
        <v>0</v>
      </c>
      <c r="AK897" s="990">
        <f t="shared" si="437"/>
        <v>8800</v>
      </c>
    </row>
    <row r="898" spans="1:37" ht="15" customHeight="1" x14ac:dyDescent="0.25">
      <c r="A898" s="443">
        <v>804</v>
      </c>
      <c r="B898" s="443" t="s">
        <v>2785</v>
      </c>
      <c r="C898" s="443" t="s">
        <v>3763</v>
      </c>
      <c r="D898" s="446">
        <v>25595</v>
      </c>
      <c r="E898" s="446">
        <v>41897</v>
      </c>
      <c r="F898" s="443">
        <f t="shared" si="429"/>
        <v>44</v>
      </c>
      <c r="G898" s="428" t="s">
        <v>2786</v>
      </c>
      <c r="H898" s="447" t="s">
        <v>2868</v>
      </c>
      <c r="I898" s="429" t="s">
        <v>2773</v>
      </c>
      <c r="J898" s="449">
        <v>11000</v>
      </c>
      <c r="K898" s="449">
        <f t="shared" si="409"/>
        <v>779.9</v>
      </c>
      <c r="L898" s="449">
        <f t="shared" si="403"/>
        <v>11000</v>
      </c>
      <c r="M898" s="402"/>
      <c r="N898" s="450">
        <f t="shared" si="430"/>
        <v>334.4</v>
      </c>
      <c r="O898" s="450">
        <f t="shared" si="431"/>
        <v>315.7</v>
      </c>
      <c r="P898" s="450"/>
      <c r="Q898" s="449"/>
      <c r="R898" s="451">
        <f>M898+N898+O898+P898</f>
        <v>650.09999999999991</v>
      </c>
      <c r="S898" s="449">
        <f t="shared" si="432"/>
        <v>10349.9</v>
      </c>
      <c r="T898" s="452">
        <v>100010330028774</v>
      </c>
      <c r="U898" s="485" t="s">
        <v>3544</v>
      </c>
      <c r="V898" s="720">
        <f t="shared" si="433"/>
        <v>10349.9</v>
      </c>
      <c r="W898" s="463" t="s">
        <v>3840</v>
      </c>
      <c r="X898" s="455"/>
      <c r="Y898" s="428">
        <v>0</v>
      </c>
      <c r="Z898" s="456">
        <v>0</v>
      </c>
      <c r="AA898" s="402">
        <f t="shared" si="434"/>
        <v>650.09999999999991</v>
      </c>
      <c r="AB898" s="402">
        <f t="shared" si="435"/>
        <v>10349.9</v>
      </c>
      <c r="AC898" s="449"/>
      <c r="AD898" s="428"/>
      <c r="AE898" s="428"/>
      <c r="AF898" s="402">
        <f t="shared" si="427"/>
        <v>0</v>
      </c>
      <c r="AG898" s="449"/>
      <c r="AH898" s="402">
        <f t="shared" si="428"/>
        <v>0</v>
      </c>
      <c r="AI898" s="457" t="e">
        <f>#REF!-#REF!</f>
        <v>#REF!</v>
      </c>
      <c r="AK898" s="990">
        <f t="shared" si="437"/>
        <v>8800</v>
      </c>
    </row>
    <row r="899" spans="1:37" ht="15" customHeight="1" x14ac:dyDescent="0.25">
      <c r="A899" s="443">
        <v>805</v>
      </c>
      <c r="B899" s="443" t="s">
        <v>2787</v>
      </c>
      <c r="C899" s="443" t="s">
        <v>3763</v>
      </c>
      <c r="D899" s="446">
        <v>25052</v>
      </c>
      <c r="E899" s="446">
        <v>41897</v>
      </c>
      <c r="F899" s="443">
        <f t="shared" si="429"/>
        <v>46</v>
      </c>
      <c r="G899" s="428" t="s">
        <v>2788</v>
      </c>
      <c r="H899" s="447" t="s">
        <v>2868</v>
      </c>
      <c r="I899" s="429" t="s">
        <v>4618</v>
      </c>
      <c r="J899" s="449">
        <v>14300</v>
      </c>
      <c r="K899" s="449">
        <f t="shared" si="409"/>
        <v>1013.87</v>
      </c>
      <c r="L899" s="449">
        <f t="shared" si="403"/>
        <v>14300</v>
      </c>
      <c r="M899" s="402"/>
      <c r="N899" s="450">
        <f t="shared" si="430"/>
        <v>434.72</v>
      </c>
      <c r="O899" s="450">
        <f t="shared" si="431"/>
        <v>410.41</v>
      </c>
      <c r="P899" s="450"/>
      <c r="Q899" s="449"/>
      <c r="R899" s="451">
        <f>M899+N899+O899+P899</f>
        <v>845.13000000000011</v>
      </c>
      <c r="S899" s="449">
        <f t="shared" si="432"/>
        <v>13454.869999999999</v>
      </c>
      <c r="T899" s="452">
        <v>100010330028774</v>
      </c>
      <c r="U899" s="485" t="s">
        <v>3545</v>
      </c>
      <c r="V899" s="720">
        <f t="shared" si="433"/>
        <v>13454.869999999999</v>
      </c>
      <c r="W899" s="463" t="s">
        <v>4203</v>
      </c>
      <c r="X899" s="455"/>
      <c r="Y899" s="428">
        <v>0</v>
      </c>
      <c r="Z899" s="456">
        <v>0</v>
      </c>
      <c r="AA899" s="402">
        <f t="shared" si="434"/>
        <v>845.13000000000011</v>
      </c>
      <c r="AB899" s="402">
        <f t="shared" si="435"/>
        <v>13454.869999999999</v>
      </c>
      <c r="AC899" s="449"/>
      <c r="AD899" s="428"/>
      <c r="AE899" s="428"/>
      <c r="AF899" s="402">
        <f t="shared" si="427"/>
        <v>0</v>
      </c>
      <c r="AG899" s="449"/>
      <c r="AH899" s="402">
        <f t="shared" si="428"/>
        <v>0</v>
      </c>
      <c r="AI899" s="457" t="e">
        <f>#REF!-#REF!</f>
        <v>#REF!</v>
      </c>
      <c r="AK899" s="990">
        <f t="shared" si="437"/>
        <v>11440</v>
      </c>
    </row>
    <row r="900" spans="1:37" ht="15" customHeight="1" x14ac:dyDescent="0.25">
      <c r="A900" s="443">
        <v>806</v>
      </c>
      <c r="B900" s="443" t="s">
        <v>2789</v>
      </c>
      <c r="C900" s="443" t="s">
        <v>3763</v>
      </c>
      <c r="D900" s="446">
        <v>28210</v>
      </c>
      <c r="E900" s="446">
        <v>41897</v>
      </c>
      <c r="F900" s="443">
        <f t="shared" si="429"/>
        <v>37</v>
      </c>
      <c r="G900" s="428" t="s">
        <v>2790</v>
      </c>
      <c r="H900" s="447" t="s">
        <v>2868</v>
      </c>
      <c r="I900" s="429" t="s">
        <v>2773</v>
      </c>
      <c r="J900" s="449">
        <v>11000</v>
      </c>
      <c r="K900" s="449">
        <f t="shared" si="409"/>
        <v>779.9</v>
      </c>
      <c r="L900" s="449">
        <f t="shared" si="403"/>
        <v>11000</v>
      </c>
      <c r="M900" s="402"/>
      <c r="N900" s="450">
        <f t="shared" si="430"/>
        <v>334.4</v>
      </c>
      <c r="O900" s="450">
        <f t="shared" si="431"/>
        <v>315.7</v>
      </c>
      <c r="P900" s="450"/>
      <c r="Q900" s="449"/>
      <c r="R900" s="451">
        <f>M900+N900+O900+P900</f>
        <v>650.09999999999991</v>
      </c>
      <c r="S900" s="449">
        <f t="shared" si="432"/>
        <v>10349.9</v>
      </c>
      <c r="T900" s="452">
        <v>100010330028774</v>
      </c>
      <c r="U900" s="474">
        <v>200010330646367</v>
      </c>
      <c r="V900" s="720">
        <f t="shared" si="433"/>
        <v>10349.9</v>
      </c>
      <c r="W900" s="463" t="s">
        <v>3839</v>
      </c>
      <c r="X900" s="455"/>
      <c r="Y900" s="428">
        <v>0</v>
      </c>
      <c r="Z900" s="456">
        <v>0</v>
      </c>
      <c r="AA900" s="402">
        <f t="shared" si="434"/>
        <v>650.09999999999991</v>
      </c>
      <c r="AB900" s="402">
        <f t="shared" si="435"/>
        <v>10349.9</v>
      </c>
      <c r="AC900" s="449"/>
      <c r="AD900" s="428"/>
      <c r="AE900" s="428"/>
      <c r="AF900" s="402">
        <f t="shared" si="427"/>
        <v>0</v>
      </c>
      <c r="AG900" s="449"/>
      <c r="AH900" s="402">
        <f t="shared" si="428"/>
        <v>0</v>
      </c>
      <c r="AI900" s="457">
        <f>AH905-M905</f>
        <v>0</v>
      </c>
      <c r="AK900" s="990">
        <f t="shared" si="437"/>
        <v>8800</v>
      </c>
    </row>
    <row r="901" spans="1:37" ht="15" customHeight="1" x14ac:dyDescent="0.25">
      <c r="A901" s="443">
        <v>807</v>
      </c>
      <c r="B901" s="443" t="s">
        <v>2791</v>
      </c>
      <c r="C901" s="443" t="s">
        <v>3763</v>
      </c>
      <c r="D901" s="446">
        <v>26490</v>
      </c>
      <c r="E901" s="446">
        <v>41897</v>
      </c>
      <c r="F901" s="443">
        <f t="shared" si="429"/>
        <v>42</v>
      </c>
      <c r="G901" s="428" t="s">
        <v>2792</v>
      </c>
      <c r="H901" s="447" t="s">
        <v>2868</v>
      </c>
      <c r="I901" s="429" t="s">
        <v>2773</v>
      </c>
      <c r="J901" s="449">
        <v>11000</v>
      </c>
      <c r="K901" s="449">
        <f t="shared" si="409"/>
        <v>779.9</v>
      </c>
      <c r="L901" s="449">
        <f t="shared" si="403"/>
        <v>11000</v>
      </c>
      <c r="M901" s="402"/>
      <c r="N901" s="450">
        <f t="shared" si="430"/>
        <v>334.4</v>
      </c>
      <c r="O901" s="450">
        <f t="shared" si="431"/>
        <v>315.7</v>
      </c>
      <c r="P901" s="450"/>
      <c r="Q901" s="449"/>
      <c r="R901" s="451">
        <f>M901+N901+O901+P901+Q901</f>
        <v>650.09999999999991</v>
      </c>
      <c r="S901" s="449">
        <f t="shared" si="432"/>
        <v>10349.9</v>
      </c>
      <c r="T901" s="452">
        <v>100010330028774</v>
      </c>
      <c r="U901" s="523" t="s">
        <v>3546</v>
      </c>
      <c r="V901" s="720">
        <f t="shared" si="433"/>
        <v>10349.9</v>
      </c>
      <c r="W901" s="463" t="s">
        <v>3838</v>
      </c>
      <c r="X901" s="455"/>
      <c r="Y901" s="428">
        <v>0</v>
      </c>
      <c r="Z901" s="456">
        <v>0</v>
      </c>
      <c r="AA901" s="402">
        <f t="shared" si="434"/>
        <v>650.09999999999991</v>
      </c>
      <c r="AB901" s="402">
        <f t="shared" si="435"/>
        <v>10349.9</v>
      </c>
      <c r="AC901" s="449"/>
      <c r="AD901" s="428"/>
      <c r="AE901" s="428"/>
      <c r="AF901" s="402">
        <f t="shared" si="427"/>
        <v>0</v>
      </c>
      <c r="AG901" s="449"/>
      <c r="AH901" s="402">
        <f t="shared" si="428"/>
        <v>0</v>
      </c>
      <c r="AI901" s="457">
        <f>AH906-M906</f>
        <v>0</v>
      </c>
      <c r="AK901" s="990">
        <f t="shared" si="437"/>
        <v>8800</v>
      </c>
    </row>
    <row r="902" spans="1:37" ht="15" customHeight="1" x14ac:dyDescent="0.25">
      <c r="A902" s="443">
        <v>808</v>
      </c>
      <c r="B902" s="443" t="s">
        <v>2793</v>
      </c>
      <c r="C902" s="443" t="s">
        <v>3763</v>
      </c>
      <c r="D902" s="446">
        <v>23132</v>
      </c>
      <c r="E902" s="446">
        <v>41897</v>
      </c>
      <c r="F902" s="443">
        <f t="shared" si="429"/>
        <v>51</v>
      </c>
      <c r="G902" s="428" t="s">
        <v>2794</v>
      </c>
      <c r="H902" s="447" t="s">
        <v>2868</v>
      </c>
      <c r="I902" s="429" t="s">
        <v>2773</v>
      </c>
      <c r="J902" s="449">
        <v>11000</v>
      </c>
      <c r="K902" s="449">
        <f t="shared" si="409"/>
        <v>779.9</v>
      </c>
      <c r="L902" s="449">
        <f t="shared" si="403"/>
        <v>11000</v>
      </c>
      <c r="M902" s="402"/>
      <c r="N902" s="450">
        <f t="shared" si="430"/>
        <v>334.4</v>
      </c>
      <c r="O902" s="450">
        <f t="shared" si="431"/>
        <v>315.7</v>
      </c>
      <c r="P902" s="450"/>
      <c r="Q902" s="449"/>
      <c r="R902" s="451">
        <f t="shared" ref="R902:R908" si="438">M902+N902+O902+P902</f>
        <v>650.09999999999991</v>
      </c>
      <c r="S902" s="449">
        <f t="shared" si="432"/>
        <v>10349.9</v>
      </c>
      <c r="T902" s="452">
        <v>100010330028774</v>
      </c>
      <c r="U902" s="523" t="s">
        <v>3547</v>
      </c>
      <c r="V902" s="720">
        <f t="shared" si="433"/>
        <v>10349.9</v>
      </c>
      <c r="W902" s="463" t="s">
        <v>3837</v>
      </c>
      <c r="X902" s="455"/>
      <c r="Y902" s="428">
        <v>0</v>
      </c>
      <c r="Z902" s="456">
        <v>0</v>
      </c>
      <c r="AA902" s="402">
        <f t="shared" si="434"/>
        <v>650.09999999999991</v>
      </c>
      <c r="AB902" s="402">
        <f t="shared" si="435"/>
        <v>10349.9</v>
      </c>
      <c r="AC902" s="449"/>
      <c r="AD902" s="428"/>
      <c r="AE902" s="428"/>
      <c r="AF902" s="402">
        <f t="shared" si="427"/>
        <v>0</v>
      </c>
      <c r="AG902" s="449"/>
      <c r="AH902" s="402">
        <f t="shared" si="428"/>
        <v>0</v>
      </c>
      <c r="AI902" s="457">
        <f>AH907-M907</f>
        <v>0</v>
      </c>
      <c r="AK902" s="990">
        <f t="shared" si="437"/>
        <v>8800</v>
      </c>
    </row>
    <row r="903" spans="1:37" ht="15" customHeight="1" x14ac:dyDescent="0.25">
      <c r="A903" s="443">
        <v>809</v>
      </c>
      <c r="B903" s="443" t="s">
        <v>2795</v>
      </c>
      <c r="C903" s="443" t="s">
        <v>3763</v>
      </c>
      <c r="D903" s="446">
        <v>24246</v>
      </c>
      <c r="E903" s="446">
        <v>41897</v>
      </c>
      <c r="F903" s="443">
        <f t="shared" si="429"/>
        <v>48</v>
      </c>
      <c r="G903" s="428" t="s">
        <v>2796</v>
      </c>
      <c r="H903" s="447" t="s">
        <v>2868</v>
      </c>
      <c r="I903" s="429" t="s">
        <v>2773</v>
      </c>
      <c r="J903" s="449">
        <v>11000</v>
      </c>
      <c r="K903" s="449">
        <f t="shared" si="409"/>
        <v>779.9</v>
      </c>
      <c r="L903" s="449">
        <f t="shared" si="403"/>
        <v>11000</v>
      </c>
      <c r="M903" s="402"/>
      <c r="N903" s="450">
        <f t="shared" si="430"/>
        <v>334.4</v>
      </c>
      <c r="O903" s="450">
        <f t="shared" si="431"/>
        <v>315.7</v>
      </c>
      <c r="P903" s="450">
        <v>844.89</v>
      </c>
      <c r="Q903" s="449"/>
      <c r="R903" s="451">
        <f t="shared" si="438"/>
        <v>1494.9899999999998</v>
      </c>
      <c r="S903" s="449">
        <f t="shared" si="432"/>
        <v>9505.01</v>
      </c>
      <c r="T903" s="452">
        <v>100010330028774</v>
      </c>
      <c r="U903" s="523" t="s">
        <v>3548</v>
      </c>
      <c r="V903" s="720">
        <f t="shared" si="433"/>
        <v>9505.01</v>
      </c>
      <c r="W903" s="463" t="s">
        <v>3836</v>
      </c>
      <c r="X903" s="455"/>
      <c r="Y903" s="428">
        <v>0</v>
      </c>
      <c r="Z903" s="456">
        <v>0</v>
      </c>
      <c r="AA903" s="402">
        <f t="shared" si="434"/>
        <v>1494.9899999999998</v>
      </c>
      <c r="AB903" s="402">
        <f t="shared" si="435"/>
        <v>9505.01</v>
      </c>
      <c r="AC903" s="449"/>
      <c r="AD903" s="428"/>
      <c r="AE903" s="428"/>
      <c r="AF903" s="402">
        <f t="shared" si="427"/>
        <v>0</v>
      </c>
      <c r="AG903" s="449"/>
      <c r="AH903" s="402">
        <f t="shared" si="428"/>
        <v>0</v>
      </c>
      <c r="AI903" s="457" t="e">
        <f>#REF!-#REF!</f>
        <v>#REF!</v>
      </c>
      <c r="AK903" s="990">
        <f t="shared" si="437"/>
        <v>8800</v>
      </c>
    </row>
    <row r="904" spans="1:37" ht="15" customHeight="1" x14ac:dyDescent="0.25">
      <c r="A904" s="443">
        <v>810</v>
      </c>
      <c r="B904" s="443" t="s">
        <v>2797</v>
      </c>
      <c r="C904" s="443" t="s">
        <v>3764</v>
      </c>
      <c r="D904" s="446">
        <v>24805</v>
      </c>
      <c r="E904" s="446">
        <v>41897</v>
      </c>
      <c r="F904" s="443">
        <f t="shared" si="429"/>
        <v>46</v>
      </c>
      <c r="G904" s="428" t="s">
        <v>2798</v>
      </c>
      <c r="H904" s="447" t="s">
        <v>2868</v>
      </c>
      <c r="I904" s="429" t="s">
        <v>2773</v>
      </c>
      <c r="J904" s="449">
        <v>11000</v>
      </c>
      <c r="K904" s="449">
        <f t="shared" si="409"/>
        <v>779.9</v>
      </c>
      <c r="L904" s="449">
        <f t="shared" si="403"/>
        <v>11000</v>
      </c>
      <c r="M904" s="402"/>
      <c r="N904" s="450">
        <f t="shared" si="430"/>
        <v>334.4</v>
      </c>
      <c r="O904" s="450">
        <f t="shared" si="431"/>
        <v>315.7</v>
      </c>
      <c r="P904" s="450"/>
      <c r="Q904" s="449"/>
      <c r="R904" s="451">
        <f t="shared" si="438"/>
        <v>650.09999999999991</v>
      </c>
      <c r="S904" s="449">
        <f t="shared" si="432"/>
        <v>10349.9</v>
      </c>
      <c r="T904" s="452">
        <v>100010330028774</v>
      </c>
      <c r="U904" s="523" t="s">
        <v>3549</v>
      </c>
      <c r="V904" s="720">
        <f t="shared" si="433"/>
        <v>10349.9</v>
      </c>
      <c r="W904" s="463" t="s">
        <v>3835</v>
      </c>
      <c r="X904" s="455"/>
      <c r="Y904" s="428">
        <v>0</v>
      </c>
      <c r="Z904" s="456">
        <v>0</v>
      </c>
      <c r="AA904" s="402">
        <f t="shared" si="434"/>
        <v>650.09999999999991</v>
      </c>
      <c r="AB904" s="402">
        <f t="shared" si="435"/>
        <v>10349.9</v>
      </c>
      <c r="AC904" s="449"/>
      <c r="AD904" s="428"/>
      <c r="AE904" s="428"/>
      <c r="AF904" s="402">
        <f t="shared" si="427"/>
        <v>0</v>
      </c>
      <c r="AG904" s="449"/>
      <c r="AH904" s="402">
        <f t="shared" si="428"/>
        <v>0</v>
      </c>
      <c r="AI904" s="457" t="e">
        <f>#REF!-#REF!</f>
        <v>#REF!</v>
      </c>
      <c r="AK904" s="990">
        <f t="shared" si="437"/>
        <v>8800</v>
      </c>
    </row>
    <row r="905" spans="1:37" ht="15" customHeight="1" x14ac:dyDescent="0.25">
      <c r="A905" s="443">
        <v>811</v>
      </c>
      <c r="B905" s="444" t="s">
        <v>2799</v>
      </c>
      <c r="C905" s="444" t="s">
        <v>3763</v>
      </c>
      <c r="D905" s="445">
        <v>29675</v>
      </c>
      <c r="E905" s="446">
        <v>41897</v>
      </c>
      <c r="F905" s="443">
        <f t="shared" si="429"/>
        <v>33</v>
      </c>
      <c r="G905" s="429" t="s">
        <v>3768</v>
      </c>
      <c r="H905" s="447" t="s">
        <v>2868</v>
      </c>
      <c r="I905" s="429" t="s">
        <v>2773</v>
      </c>
      <c r="J905" s="449">
        <v>11000</v>
      </c>
      <c r="K905" s="449">
        <f t="shared" si="409"/>
        <v>779.9</v>
      </c>
      <c r="L905" s="449">
        <f t="shared" ref="L905:L932" si="439">J905</f>
        <v>11000</v>
      </c>
      <c r="M905" s="402"/>
      <c r="N905" s="450">
        <f t="shared" si="430"/>
        <v>334.4</v>
      </c>
      <c r="O905" s="450">
        <f t="shared" si="431"/>
        <v>315.7</v>
      </c>
      <c r="P905" s="450"/>
      <c r="Q905" s="449"/>
      <c r="R905" s="451">
        <f t="shared" si="438"/>
        <v>650.09999999999991</v>
      </c>
      <c r="S905" s="449">
        <f t="shared" si="432"/>
        <v>10349.9</v>
      </c>
      <c r="T905" s="452">
        <v>100010330028774</v>
      </c>
      <c r="U905" s="490" t="s">
        <v>3550</v>
      </c>
      <c r="V905" s="720">
        <f t="shared" si="433"/>
        <v>10349.9</v>
      </c>
      <c r="W905" s="454">
        <v>22500733070</v>
      </c>
      <c r="X905" s="455"/>
      <c r="Y905" s="428">
        <v>0</v>
      </c>
      <c r="Z905" s="456">
        <v>0</v>
      </c>
      <c r="AA905" s="402">
        <f t="shared" si="434"/>
        <v>650.09999999999991</v>
      </c>
      <c r="AB905" s="402">
        <f t="shared" si="435"/>
        <v>10349.9</v>
      </c>
      <c r="AC905" s="449"/>
      <c r="AD905" s="428"/>
      <c r="AE905" s="428"/>
      <c r="AF905" s="402">
        <f t="shared" si="427"/>
        <v>0</v>
      </c>
      <c r="AG905" s="449"/>
      <c r="AH905" s="402">
        <f t="shared" si="428"/>
        <v>0</v>
      </c>
      <c r="AI905" s="457">
        <f>AH909-M909</f>
        <v>0</v>
      </c>
      <c r="AK905" s="990">
        <f t="shared" si="437"/>
        <v>8800</v>
      </c>
    </row>
    <row r="906" spans="1:37" ht="15" customHeight="1" x14ac:dyDescent="0.25">
      <c r="A906" s="443">
        <v>812</v>
      </c>
      <c r="B906" s="444" t="s">
        <v>2800</v>
      </c>
      <c r="C906" s="444" t="s">
        <v>3763</v>
      </c>
      <c r="D906" s="445">
        <v>28888</v>
      </c>
      <c r="E906" s="446">
        <v>41897</v>
      </c>
      <c r="F906" s="443">
        <f t="shared" si="429"/>
        <v>35</v>
      </c>
      <c r="G906" s="429" t="s">
        <v>2801</v>
      </c>
      <c r="H906" s="447" t="s">
        <v>2868</v>
      </c>
      <c r="I906" s="429" t="s">
        <v>2773</v>
      </c>
      <c r="J906" s="449">
        <v>11000</v>
      </c>
      <c r="K906" s="449">
        <f t="shared" si="409"/>
        <v>779.9</v>
      </c>
      <c r="L906" s="449">
        <f t="shared" si="439"/>
        <v>11000</v>
      </c>
      <c r="M906" s="402"/>
      <c r="N906" s="450">
        <f t="shared" si="430"/>
        <v>334.4</v>
      </c>
      <c r="O906" s="450">
        <f t="shared" si="431"/>
        <v>315.7</v>
      </c>
      <c r="P906" s="450"/>
      <c r="Q906" s="449"/>
      <c r="R906" s="451">
        <f t="shared" si="438"/>
        <v>650.09999999999991</v>
      </c>
      <c r="S906" s="449">
        <f t="shared" si="432"/>
        <v>10349.9</v>
      </c>
      <c r="T906" s="452">
        <v>100010330028774</v>
      </c>
      <c r="U906" s="490" t="s">
        <v>3551</v>
      </c>
      <c r="V906" s="720">
        <f t="shared" si="433"/>
        <v>10349.9</v>
      </c>
      <c r="W906" s="454" t="s">
        <v>3834</v>
      </c>
      <c r="X906" s="455"/>
      <c r="Y906" s="428">
        <v>0</v>
      </c>
      <c r="Z906" s="456">
        <v>0</v>
      </c>
      <c r="AA906" s="402">
        <f t="shared" si="434"/>
        <v>650.09999999999991</v>
      </c>
      <c r="AB906" s="402">
        <f t="shared" si="435"/>
        <v>10349.9</v>
      </c>
      <c r="AC906" s="449"/>
      <c r="AD906" s="428"/>
      <c r="AE906" s="428"/>
      <c r="AF906" s="402">
        <f t="shared" si="427"/>
        <v>0</v>
      </c>
      <c r="AG906" s="449"/>
      <c r="AH906" s="402">
        <f t="shared" si="428"/>
        <v>0</v>
      </c>
      <c r="AI906" s="457">
        <f>AH910-M910</f>
        <v>0</v>
      </c>
      <c r="AK906" s="990">
        <f t="shared" si="437"/>
        <v>8800</v>
      </c>
    </row>
    <row r="907" spans="1:37" ht="15" customHeight="1" x14ac:dyDescent="0.25">
      <c r="A907" s="443">
        <v>813</v>
      </c>
      <c r="B907" s="444" t="s">
        <v>2802</v>
      </c>
      <c r="C907" s="444" t="s">
        <v>3763</v>
      </c>
      <c r="D907" s="445">
        <v>27210</v>
      </c>
      <c r="E907" s="446">
        <v>41897</v>
      </c>
      <c r="F907" s="443">
        <f t="shared" si="429"/>
        <v>40</v>
      </c>
      <c r="G907" s="429" t="s">
        <v>2803</v>
      </c>
      <c r="H907" s="447" t="s">
        <v>2868</v>
      </c>
      <c r="I907" s="429" t="s">
        <v>2773</v>
      </c>
      <c r="J907" s="449">
        <v>11000</v>
      </c>
      <c r="K907" s="449">
        <f t="shared" si="409"/>
        <v>779.9</v>
      </c>
      <c r="L907" s="449">
        <f t="shared" si="439"/>
        <v>11000</v>
      </c>
      <c r="M907" s="402"/>
      <c r="N907" s="450">
        <f t="shared" si="430"/>
        <v>334.4</v>
      </c>
      <c r="O907" s="450">
        <f t="shared" si="431"/>
        <v>315.7</v>
      </c>
      <c r="P907" s="450"/>
      <c r="Q907" s="449"/>
      <c r="R907" s="451">
        <f t="shared" si="438"/>
        <v>650.09999999999991</v>
      </c>
      <c r="S907" s="449">
        <f t="shared" si="432"/>
        <v>10349.9</v>
      </c>
      <c r="T907" s="452">
        <v>100010330028774</v>
      </c>
      <c r="U907" s="490" t="s">
        <v>3552</v>
      </c>
      <c r="V907" s="720">
        <f t="shared" si="433"/>
        <v>10349.9</v>
      </c>
      <c r="W907" s="454" t="s">
        <v>3833</v>
      </c>
      <c r="X907" s="455"/>
      <c r="Y907" s="428">
        <v>0</v>
      </c>
      <c r="Z907" s="456">
        <v>0</v>
      </c>
      <c r="AA907" s="402">
        <f t="shared" si="434"/>
        <v>650.09999999999991</v>
      </c>
      <c r="AB907" s="402">
        <f t="shared" si="435"/>
        <v>10349.9</v>
      </c>
      <c r="AC907" s="449"/>
      <c r="AD907" s="428"/>
      <c r="AE907" s="428"/>
      <c r="AF907" s="402">
        <f t="shared" si="427"/>
        <v>0</v>
      </c>
      <c r="AG907" s="449"/>
      <c r="AH907" s="402">
        <f t="shared" si="428"/>
        <v>0</v>
      </c>
      <c r="AI907" s="457">
        <f>AH831-M831</f>
        <v>0</v>
      </c>
      <c r="AK907" s="990">
        <f t="shared" si="437"/>
        <v>8800</v>
      </c>
    </row>
    <row r="908" spans="1:37" ht="15" customHeight="1" x14ac:dyDescent="0.25">
      <c r="A908" s="443">
        <v>814</v>
      </c>
      <c r="B908" s="444" t="s">
        <v>2806</v>
      </c>
      <c r="C908" s="444" t="s">
        <v>3763</v>
      </c>
      <c r="D908" s="445">
        <v>26743</v>
      </c>
      <c r="E908" s="446">
        <v>41897</v>
      </c>
      <c r="F908" s="443">
        <f t="shared" si="429"/>
        <v>41</v>
      </c>
      <c r="G908" s="429" t="s">
        <v>2807</v>
      </c>
      <c r="H908" s="447" t="s">
        <v>2868</v>
      </c>
      <c r="I908" s="429" t="s">
        <v>2773</v>
      </c>
      <c r="J908" s="449">
        <v>11000</v>
      </c>
      <c r="K908" s="449">
        <f t="shared" ref="K908:K952" si="440">J908/100*7.09</f>
        <v>779.9</v>
      </c>
      <c r="L908" s="449">
        <f t="shared" si="439"/>
        <v>11000</v>
      </c>
      <c r="M908" s="402"/>
      <c r="N908" s="450">
        <f t="shared" si="430"/>
        <v>334.4</v>
      </c>
      <c r="O908" s="450">
        <f t="shared" si="431"/>
        <v>315.7</v>
      </c>
      <c r="P908" s="450"/>
      <c r="Q908" s="449"/>
      <c r="R908" s="451">
        <f t="shared" si="438"/>
        <v>650.09999999999991</v>
      </c>
      <c r="S908" s="449">
        <f t="shared" si="432"/>
        <v>10349.9</v>
      </c>
      <c r="T908" s="452">
        <v>100010330028774</v>
      </c>
      <c r="U908" s="490" t="s">
        <v>3553</v>
      </c>
      <c r="V908" s="720">
        <f t="shared" si="433"/>
        <v>10349.9</v>
      </c>
      <c r="W908" s="454" t="s">
        <v>3832</v>
      </c>
      <c r="X908" s="455"/>
      <c r="Y908" s="428">
        <v>0</v>
      </c>
      <c r="Z908" s="456">
        <v>0</v>
      </c>
      <c r="AA908" s="402">
        <f t="shared" si="434"/>
        <v>650.09999999999991</v>
      </c>
      <c r="AB908" s="402">
        <f t="shared" si="435"/>
        <v>10349.9</v>
      </c>
      <c r="AC908" s="449"/>
      <c r="AD908" s="428"/>
      <c r="AE908" s="428"/>
      <c r="AF908" s="402">
        <f t="shared" si="427"/>
        <v>0</v>
      </c>
      <c r="AG908" s="449"/>
      <c r="AH908" s="402">
        <f t="shared" si="428"/>
        <v>0</v>
      </c>
      <c r="AI908" s="457">
        <f>AH890-M890</f>
        <v>0</v>
      </c>
      <c r="AK908" s="990">
        <f t="shared" si="437"/>
        <v>8800</v>
      </c>
    </row>
    <row r="909" spans="1:37" ht="15" customHeight="1" x14ac:dyDescent="0.25">
      <c r="A909" s="443">
        <v>815</v>
      </c>
      <c r="B909" s="444" t="s">
        <v>2808</v>
      </c>
      <c r="C909" s="444" t="s">
        <v>3763</v>
      </c>
      <c r="D909" s="445">
        <v>24213</v>
      </c>
      <c r="E909" s="446">
        <v>41897</v>
      </c>
      <c r="F909" s="443">
        <f t="shared" si="429"/>
        <v>48</v>
      </c>
      <c r="G909" s="429" t="s">
        <v>2809</v>
      </c>
      <c r="H909" s="447" t="s">
        <v>2868</v>
      </c>
      <c r="I909" s="429" t="s">
        <v>2773</v>
      </c>
      <c r="J909" s="449">
        <v>11000</v>
      </c>
      <c r="K909" s="449">
        <f t="shared" si="440"/>
        <v>779.9</v>
      </c>
      <c r="L909" s="449">
        <f t="shared" si="439"/>
        <v>11000</v>
      </c>
      <c r="M909" s="402"/>
      <c r="N909" s="450">
        <f t="shared" si="430"/>
        <v>334.4</v>
      </c>
      <c r="O909" s="450">
        <f t="shared" si="431"/>
        <v>315.7</v>
      </c>
      <c r="P909" s="450"/>
      <c r="Q909" s="449"/>
      <c r="R909" s="451">
        <f t="shared" ref="R909:R932" si="441">M909+N909+O909+P909+Q909</f>
        <v>650.09999999999991</v>
      </c>
      <c r="S909" s="449">
        <f t="shared" si="432"/>
        <v>10349.9</v>
      </c>
      <c r="T909" s="452">
        <v>100010330028774</v>
      </c>
      <c r="U909" s="490" t="s">
        <v>3554</v>
      </c>
      <c r="V909" s="720">
        <f t="shared" si="433"/>
        <v>10349.9</v>
      </c>
      <c r="W909" s="454" t="s">
        <v>3831</v>
      </c>
      <c r="X909" s="455"/>
      <c r="Y909" s="428">
        <v>0</v>
      </c>
      <c r="Z909" s="456">
        <v>0</v>
      </c>
      <c r="AA909" s="402">
        <f t="shared" si="434"/>
        <v>650.09999999999991</v>
      </c>
      <c r="AB909" s="402">
        <f t="shared" si="435"/>
        <v>10349.9</v>
      </c>
      <c r="AC909" s="449"/>
      <c r="AD909" s="428"/>
      <c r="AE909" s="428"/>
      <c r="AF909" s="402">
        <f t="shared" si="427"/>
        <v>0</v>
      </c>
      <c r="AG909" s="449"/>
      <c r="AH909" s="402">
        <f t="shared" si="428"/>
        <v>0</v>
      </c>
      <c r="AI909" s="457">
        <f>AH913-M913</f>
        <v>0</v>
      </c>
      <c r="AK909" s="990">
        <f t="shared" si="437"/>
        <v>8800</v>
      </c>
    </row>
    <row r="910" spans="1:37" ht="15" customHeight="1" x14ac:dyDescent="0.25">
      <c r="A910" s="443">
        <v>816</v>
      </c>
      <c r="B910" s="444" t="s">
        <v>2810</v>
      </c>
      <c r="C910" s="444" t="s">
        <v>3763</v>
      </c>
      <c r="D910" s="445">
        <v>25388</v>
      </c>
      <c r="E910" s="446">
        <v>41897</v>
      </c>
      <c r="F910" s="443">
        <f t="shared" si="429"/>
        <v>45</v>
      </c>
      <c r="G910" s="429" t="s">
        <v>2811</v>
      </c>
      <c r="H910" s="447" t="s">
        <v>2868</v>
      </c>
      <c r="I910" s="429" t="s">
        <v>2773</v>
      </c>
      <c r="J910" s="449">
        <v>11000</v>
      </c>
      <c r="K910" s="449">
        <f t="shared" si="440"/>
        <v>779.9</v>
      </c>
      <c r="L910" s="449">
        <f t="shared" si="439"/>
        <v>11000</v>
      </c>
      <c r="M910" s="402"/>
      <c r="N910" s="450">
        <f t="shared" si="430"/>
        <v>334.4</v>
      </c>
      <c r="O910" s="450">
        <f t="shared" si="431"/>
        <v>315.7</v>
      </c>
      <c r="P910" s="450"/>
      <c r="Q910" s="449"/>
      <c r="R910" s="451">
        <f t="shared" si="441"/>
        <v>650.09999999999991</v>
      </c>
      <c r="S910" s="449">
        <f t="shared" si="432"/>
        <v>10349.9</v>
      </c>
      <c r="T910" s="452">
        <v>100010330028774</v>
      </c>
      <c r="U910" s="478" t="s">
        <v>3555</v>
      </c>
      <c r="V910" s="720">
        <f t="shared" si="433"/>
        <v>10349.9</v>
      </c>
      <c r="W910" s="454" t="s">
        <v>3830</v>
      </c>
      <c r="X910" s="455"/>
      <c r="Y910" s="428">
        <v>0</v>
      </c>
      <c r="Z910" s="456">
        <v>0</v>
      </c>
      <c r="AA910" s="402">
        <f t="shared" si="434"/>
        <v>650.09999999999991</v>
      </c>
      <c r="AB910" s="402">
        <f t="shared" si="435"/>
        <v>10349.9</v>
      </c>
      <c r="AC910" s="449"/>
      <c r="AD910" s="428"/>
      <c r="AE910" s="428"/>
      <c r="AF910" s="402">
        <f t="shared" si="427"/>
        <v>0</v>
      </c>
      <c r="AG910" s="449"/>
      <c r="AH910" s="402">
        <f t="shared" si="428"/>
        <v>0</v>
      </c>
      <c r="AI910" s="457">
        <f>AH914-M914</f>
        <v>0</v>
      </c>
      <c r="AK910" s="990">
        <f t="shared" si="437"/>
        <v>8800</v>
      </c>
    </row>
    <row r="911" spans="1:37" ht="15" customHeight="1" x14ac:dyDescent="0.25">
      <c r="A911" s="443">
        <v>817</v>
      </c>
      <c r="B911" s="444" t="s">
        <v>2814</v>
      </c>
      <c r="C911" s="444" t="s">
        <v>3763</v>
      </c>
      <c r="D911" s="445">
        <v>28560</v>
      </c>
      <c r="E911" s="446">
        <v>41897</v>
      </c>
      <c r="F911" s="443">
        <f t="shared" si="429"/>
        <v>36</v>
      </c>
      <c r="G911" s="429" t="s">
        <v>2815</v>
      </c>
      <c r="H911" s="447" t="s">
        <v>2868</v>
      </c>
      <c r="I911" s="429" t="s">
        <v>2773</v>
      </c>
      <c r="J911" s="449">
        <v>11000</v>
      </c>
      <c r="K911" s="449">
        <f t="shared" si="440"/>
        <v>779.9</v>
      </c>
      <c r="L911" s="449">
        <f t="shared" si="439"/>
        <v>11000</v>
      </c>
      <c r="M911" s="402"/>
      <c r="N911" s="450">
        <f t="shared" si="430"/>
        <v>334.4</v>
      </c>
      <c r="O911" s="450">
        <f t="shared" si="431"/>
        <v>315.7</v>
      </c>
      <c r="P911" s="450"/>
      <c r="Q911" s="449"/>
      <c r="R911" s="451">
        <f t="shared" si="441"/>
        <v>650.09999999999991</v>
      </c>
      <c r="S911" s="449">
        <f t="shared" si="432"/>
        <v>10349.9</v>
      </c>
      <c r="T911" s="452">
        <v>100010330028774</v>
      </c>
      <c r="U911" s="507">
        <v>200015800233068</v>
      </c>
      <c r="V911" s="720">
        <f t="shared" si="433"/>
        <v>10349.9</v>
      </c>
      <c r="W911" s="454" t="s">
        <v>3828</v>
      </c>
      <c r="X911" s="455"/>
      <c r="Y911" s="428">
        <v>0</v>
      </c>
      <c r="Z911" s="456">
        <v>0</v>
      </c>
      <c r="AA911" s="402">
        <f t="shared" si="434"/>
        <v>650.09999999999991</v>
      </c>
      <c r="AB911" s="402">
        <f t="shared" si="435"/>
        <v>10349.9</v>
      </c>
      <c r="AC911" s="449"/>
      <c r="AD911" s="428"/>
      <c r="AE911" s="428"/>
      <c r="AF911" s="402">
        <f t="shared" si="427"/>
        <v>0</v>
      </c>
      <c r="AG911" s="449"/>
      <c r="AH911" s="402">
        <f t="shared" si="428"/>
        <v>0</v>
      </c>
      <c r="AI911" s="457">
        <f>AH916-M916</f>
        <v>0</v>
      </c>
      <c r="AK911" s="990">
        <f t="shared" si="437"/>
        <v>8800</v>
      </c>
    </row>
    <row r="912" spans="1:37" ht="15" customHeight="1" x14ac:dyDescent="0.25">
      <c r="A912" s="443">
        <v>818</v>
      </c>
      <c r="B912" s="444" t="s">
        <v>2816</v>
      </c>
      <c r="C912" s="444" t="s">
        <v>3763</v>
      </c>
      <c r="D912" s="445">
        <v>23808</v>
      </c>
      <c r="E912" s="446">
        <v>41897</v>
      </c>
      <c r="F912" s="443">
        <f t="shared" si="429"/>
        <v>49</v>
      </c>
      <c r="G912" s="429" t="s">
        <v>2817</v>
      </c>
      <c r="H912" s="447" t="s">
        <v>2868</v>
      </c>
      <c r="I912" s="429" t="s">
        <v>2773</v>
      </c>
      <c r="J912" s="449">
        <v>11000</v>
      </c>
      <c r="K912" s="449">
        <f t="shared" si="440"/>
        <v>779.9</v>
      </c>
      <c r="L912" s="449">
        <f t="shared" si="439"/>
        <v>11000</v>
      </c>
      <c r="M912" s="402"/>
      <c r="N912" s="450">
        <f t="shared" si="430"/>
        <v>334.4</v>
      </c>
      <c r="O912" s="450">
        <f t="shared" si="431"/>
        <v>315.7</v>
      </c>
      <c r="P912" s="450"/>
      <c r="Q912" s="449"/>
      <c r="R912" s="451">
        <f t="shared" si="441"/>
        <v>650.09999999999991</v>
      </c>
      <c r="S912" s="449">
        <f t="shared" si="432"/>
        <v>10349.9</v>
      </c>
      <c r="T912" s="452">
        <v>100010330028774</v>
      </c>
      <c r="U912" s="478" t="s">
        <v>3557</v>
      </c>
      <c r="V912" s="720">
        <f t="shared" si="433"/>
        <v>10349.9</v>
      </c>
      <c r="W912" s="454" t="s">
        <v>3827</v>
      </c>
      <c r="X912" s="455"/>
      <c r="Y912" s="428">
        <v>0</v>
      </c>
      <c r="Z912" s="456">
        <v>0</v>
      </c>
      <c r="AA912" s="402">
        <f t="shared" si="434"/>
        <v>650.09999999999991</v>
      </c>
      <c r="AB912" s="402">
        <f t="shared" si="435"/>
        <v>10349.9</v>
      </c>
      <c r="AC912" s="449"/>
      <c r="AD912" s="428"/>
      <c r="AE912" s="428"/>
      <c r="AF912" s="402">
        <f t="shared" si="427"/>
        <v>0</v>
      </c>
      <c r="AG912" s="449"/>
      <c r="AH912" s="402">
        <f t="shared" si="428"/>
        <v>0</v>
      </c>
      <c r="AI912" s="457">
        <f>AH917-M917</f>
        <v>0</v>
      </c>
      <c r="AK912" s="990">
        <f t="shared" si="437"/>
        <v>8800</v>
      </c>
    </row>
    <row r="913" spans="1:41" ht="15" customHeight="1" x14ac:dyDescent="0.25">
      <c r="A913" s="443">
        <v>819</v>
      </c>
      <c r="B913" s="444" t="s">
        <v>2822</v>
      </c>
      <c r="C913" s="444" t="s">
        <v>3763</v>
      </c>
      <c r="D913" s="445">
        <v>24411</v>
      </c>
      <c r="E913" s="446">
        <v>41897</v>
      </c>
      <c r="F913" s="443">
        <f t="shared" si="429"/>
        <v>47</v>
      </c>
      <c r="G913" s="429" t="s">
        <v>2823</v>
      </c>
      <c r="H913" s="447" t="s">
        <v>2868</v>
      </c>
      <c r="I913" s="429" t="s">
        <v>2773</v>
      </c>
      <c r="J913" s="449">
        <v>11000</v>
      </c>
      <c r="K913" s="449">
        <f t="shared" si="440"/>
        <v>779.9</v>
      </c>
      <c r="L913" s="449">
        <f t="shared" si="439"/>
        <v>11000</v>
      </c>
      <c r="M913" s="402"/>
      <c r="N913" s="450">
        <f t="shared" si="430"/>
        <v>334.4</v>
      </c>
      <c r="O913" s="450">
        <f t="shared" si="431"/>
        <v>315.7</v>
      </c>
      <c r="P913" s="450"/>
      <c r="Q913" s="449"/>
      <c r="R913" s="451">
        <f t="shared" si="441"/>
        <v>650.09999999999991</v>
      </c>
      <c r="S913" s="449">
        <f t="shared" si="432"/>
        <v>10349.9</v>
      </c>
      <c r="T913" s="452">
        <v>100010330028774</v>
      </c>
      <c r="U913" s="478" t="s">
        <v>3560</v>
      </c>
      <c r="V913" s="720">
        <f t="shared" si="433"/>
        <v>10349.9</v>
      </c>
      <c r="W913" s="454" t="s">
        <v>3825</v>
      </c>
      <c r="X913" s="455"/>
      <c r="Y913" s="428">
        <v>0</v>
      </c>
      <c r="Z913" s="456">
        <v>0</v>
      </c>
      <c r="AA913" s="402">
        <f t="shared" si="434"/>
        <v>650.09999999999991</v>
      </c>
      <c r="AB913" s="402">
        <f t="shared" si="435"/>
        <v>10349.9</v>
      </c>
      <c r="AC913" s="449"/>
      <c r="AD913" s="428"/>
      <c r="AE913" s="428"/>
      <c r="AF913" s="402">
        <f t="shared" si="427"/>
        <v>0</v>
      </c>
      <c r="AG913" s="449"/>
      <c r="AH913" s="402">
        <f t="shared" si="428"/>
        <v>0</v>
      </c>
      <c r="AI913" s="457" t="e">
        <f>#REF!-#REF!</f>
        <v>#REF!</v>
      </c>
      <c r="AK913" s="990">
        <f t="shared" si="437"/>
        <v>8800</v>
      </c>
    </row>
    <row r="914" spans="1:41" ht="15" customHeight="1" x14ac:dyDescent="0.25">
      <c r="A914" s="443">
        <v>820</v>
      </c>
      <c r="B914" s="444" t="s">
        <v>2824</v>
      </c>
      <c r="C914" s="444" t="s">
        <v>3763</v>
      </c>
      <c r="D914" s="445">
        <v>23732</v>
      </c>
      <c r="E914" s="446">
        <v>41897</v>
      </c>
      <c r="F914" s="443">
        <f t="shared" si="429"/>
        <v>49</v>
      </c>
      <c r="G914" s="429" t="s">
        <v>2825</v>
      </c>
      <c r="H914" s="447" t="s">
        <v>2868</v>
      </c>
      <c r="I914" s="429" t="s">
        <v>2773</v>
      </c>
      <c r="J914" s="449">
        <v>11000</v>
      </c>
      <c r="K914" s="449">
        <f t="shared" si="440"/>
        <v>779.9</v>
      </c>
      <c r="L914" s="449">
        <f t="shared" si="439"/>
        <v>11000</v>
      </c>
      <c r="M914" s="402"/>
      <c r="N914" s="450">
        <f t="shared" si="430"/>
        <v>334.4</v>
      </c>
      <c r="O914" s="450">
        <f t="shared" si="431"/>
        <v>315.7</v>
      </c>
      <c r="P914" s="450"/>
      <c r="Q914" s="449"/>
      <c r="R914" s="451">
        <f t="shared" si="441"/>
        <v>650.09999999999991</v>
      </c>
      <c r="S914" s="449">
        <f t="shared" si="432"/>
        <v>10349.9</v>
      </c>
      <c r="T914" s="452">
        <v>100010330028774</v>
      </c>
      <c r="U914" s="478" t="s">
        <v>3561</v>
      </c>
      <c r="V914" s="720">
        <f t="shared" si="433"/>
        <v>10349.9</v>
      </c>
      <c r="W914" s="454" t="s">
        <v>3824</v>
      </c>
      <c r="X914" s="455"/>
      <c r="Y914" s="428">
        <v>0</v>
      </c>
      <c r="Z914" s="456">
        <v>0</v>
      </c>
      <c r="AA914" s="402">
        <f t="shared" si="434"/>
        <v>650.09999999999991</v>
      </c>
      <c r="AB914" s="402">
        <f t="shared" si="435"/>
        <v>10349.9</v>
      </c>
      <c r="AC914" s="449"/>
      <c r="AD914" s="428"/>
      <c r="AE914" s="428"/>
      <c r="AF914" s="402">
        <f t="shared" si="427"/>
        <v>0</v>
      </c>
      <c r="AG914" s="449"/>
      <c r="AH914" s="402">
        <f t="shared" si="428"/>
        <v>0</v>
      </c>
      <c r="AI914" s="457">
        <f>AH920-M920</f>
        <v>0</v>
      </c>
      <c r="AK914" s="990">
        <f t="shared" si="437"/>
        <v>8800</v>
      </c>
    </row>
    <row r="915" spans="1:41" ht="15" customHeight="1" x14ac:dyDescent="0.25">
      <c r="A915" s="443">
        <v>821</v>
      </c>
      <c r="B915" s="444" t="s">
        <v>2826</v>
      </c>
      <c r="C915" s="444" t="s">
        <v>3763</v>
      </c>
      <c r="D915" s="445">
        <v>24654</v>
      </c>
      <c r="E915" s="446">
        <v>41897</v>
      </c>
      <c r="F915" s="443">
        <f t="shared" si="429"/>
        <v>47</v>
      </c>
      <c r="G915" s="429" t="s">
        <v>2827</v>
      </c>
      <c r="H915" s="447" t="s">
        <v>2868</v>
      </c>
      <c r="I915" s="429" t="s">
        <v>2773</v>
      </c>
      <c r="J915" s="449">
        <v>11000</v>
      </c>
      <c r="K915" s="449">
        <f t="shared" si="440"/>
        <v>779.9</v>
      </c>
      <c r="L915" s="449">
        <f t="shared" si="439"/>
        <v>11000</v>
      </c>
      <c r="M915" s="402"/>
      <c r="N915" s="450">
        <f t="shared" si="430"/>
        <v>334.4</v>
      </c>
      <c r="O915" s="450">
        <f t="shared" si="431"/>
        <v>315.7</v>
      </c>
      <c r="P915" s="450"/>
      <c r="Q915" s="449"/>
      <c r="R915" s="451">
        <f t="shared" si="441"/>
        <v>650.09999999999991</v>
      </c>
      <c r="S915" s="449">
        <f t="shared" si="432"/>
        <v>10349.9</v>
      </c>
      <c r="T915" s="452">
        <v>100010330028774</v>
      </c>
      <c r="U915" s="478" t="s">
        <v>3562</v>
      </c>
      <c r="V915" s="720">
        <f t="shared" si="433"/>
        <v>10349.9</v>
      </c>
      <c r="W915" s="454" t="s">
        <v>3823</v>
      </c>
      <c r="X915" s="455"/>
      <c r="Y915" s="428">
        <v>0</v>
      </c>
      <c r="Z915" s="456">
        <v>0</v>
      </c>
      <c r="AA915" s="402">
        <f t="shared" si="434"/>
        <v>650.09999999999991</v>
      </c>
      <c r="AB915" s="402">
        <f t="shared" si="435"/>
        <v>10349.9</v>
      </c>
      <c r="AC915" s="449"/>
      <c r="AD915" s="428"/>
      <c r="AE915" s="428"/>
      <c r="AF915" s="402">
        <f t="shared" si="427"/>
        <v>0</v>
      </c>
      <c r="AG915" s="449"/>
      <c r="AH915" s="402">
        <f t="shared" si="428"/>
        <v>0</v>
      </c>
      <c r="AI915" s="457">
        <f>AH921-M921</f>
        <v>0</v>
      </c>
      <c r="AK915" s="990">
        <f t="shared" si="437"/>
        <v>8800</v>
      </c>
    </row>
    <row r="916" spans="1:41" ht="15" customHeight="1" x14ac:dyDescent="0.25">
      <c r="A916" s="443">
        <v>822</v>
      </c>
      <c r="B916" s="444" t="s">
        <v>2830</v>
      </c>
      <c r="C916" s="444" t="s">
        <v>3764</v>
      </c>
      <c r="D916" s="445">
        <v>26159</v>
      </c>
      <c r="E916" s="446">
        <v>41897</v>
      </c>
      <c r="F916" s="443">
        <f t="shared" si="429"/>
        <v>43</v>
      </c>
      <c r="G916" s="429" t="s">
        <v>2831</v>
      </c>
      <c r="H916" s="447" t="s">
        <v>2868</v>
      </c>
      <c r="I916" s="429" t="s">
        <v>2773</v>
      </c>
      <c r="J916" s="449">
        <v>11000</v>
      </c>
      <c r="K916" s="449">
        <f t="shared" si="440"/>
        <v>779.9</v>
      </c>
      <c r="L916" s="449">
        <f t="shared" si="439"/>
        <v>11000</v>
      </c>
      <c r="M916" s="402"/>
      <c r="N916" s="450">
        <f t="shared" si="430"/>
        <v>334.4</v>
      </c>
      <c r="O916" s="450">
        <f t="shared" si="431"/>
        <v>315.7</v>
      </c>
      <c r="P916" s="450"/>
      <c r="Q916" s="449"/>
      <c r="R916" s="451">
        <f t="shared" si="441"/>
        <v>650.09999999999991</v>
      </c>
      <c r="S916" s="449">
        <f t="shared" si="432"/>
        <v>10349.9</v>
      </c>
      <c r="T916" s="452">
        <v>100010330028774</v>
      </c>
      <c r="U916" s="604" t="s">
        <v>3563</v>
      </c>
      <c r="V916" s="720">
        <f t="shared" si="433"/>
        <v>10349.9</v>
      </c>
      <c r="W916" s="454" t="s">
        <v>3822</v>
      </c>
      <c r="X916" s="455"/>
      <c r="Y916" s="428">
        <v>0</v>
      </c>
      <c r="Z916" s="456">
        <v>0</v>
      </c>
      <c r="AA916" s="402">
        <f t="shared" si="434"/>
        <v>650.09999999999991</v>
      </c>
      <c r="AB916" s="402">
        <f t="shared" si="435"/>
        <v>10349.9</v>
      </c>
      <c r="AC916" s="449"/>
      <c r="AD916" s="428"/>
      <c r="AE916" s="428"/>
      <c r="AF916" s="402">
        <f t="shared" si="427"/>
        <v>0</v>
      </c>
      <c r="AG916" s="449"/>
      <c r="AH916" s="402">
        <f t="shared" si="428"/>
        <v>0</v>
      </c>
      <c r="AI916" s="457">
        <f>AH922-M922</f>
        <v>0</v>
      </c>
      <c r="AK916" s="990">
        <f t="shared" si="437"/>
        <v>8800</v>
      </c>
    </row>
    <row r="917" spans="1:41" ht="15" customHeight="1" x14ac:dyDescent="0.25">
      <c r="A917" s="443">
        <v>823</v>
      </c>
      <c r="B917" s="444" t="s">
        <v>2832</v>
      </c>
      <c r="C917" s="444" t="s">
        <v>3764</v>
      </c>
      <c r="D917" s="445">
        <v>26536</v>
      </c>
      <c r="E917" s="446">
        <v>41897</v>
      </c>
      <c r="F917" s="443">
        <f t="shared" si="429"/>
        <v>42</v>
      </c>
      <c r="G917" s="429" t="s">
        <v>2833</v>
      </c>
      <c r="H917" s="447" t="s">
        <v>2868</v>
      </c>
      <c r="I917" s="429" t="s">
        <v>2773</v>
      </c>
      <c r="J917" s="449">
        <v>11000</v>
      </c>
      <c r="K917" s="449">
        <f t="shared" si="440"/>
        <v>779.9</v>
      </c>
      <c r="L917" s="449">
        <f t="shared" si="439"/>
        <v>11000</v>
      </c>
      <c r="M917" s="402"/>
      <c r="N917" s="450">
        <f t="shared" si="430"/>
        <v>334.4</v>
      </c>
      <c r="O917" s="450">
        <f t="shared" si="431"/>
        <v>315.7</v>
      </c>
      <c r="P917" s="450"/>
      <c r="Q917" s="449"/>
      <c r="R917" s="451">
        <f t="shared" si="441"/>
        <v>650.09999999999991</v>
      </c>
      <c r="S917" s="449">
        <f t="shared" si="432"/>
        <v>10349.9</v>
      </c>
      <c r="T917" s="452">
        <v>100010330028774</v>
      </c>
      <c r="U917" s="601" t="s">
        <v>3564</v>
      </c>
      <c r="V917" s="720">
        <f t="shared" si="433"/>
        <v>10349.9</v>
      </c>
      <c r="W917" s="454" t="s">
        <v>3821</v>
      </c>
      <c r="X917" s="455"/>
      <c r="Y917" s="428">
        <v>0</v>
      </c>
      <c r="Z917" s="456">
        <v>0</v>
      </c>
      <c r="AA917" s="402">
        <f t="shared" si="434"/>
        <v>650.09999999999991</v>
      </c>
      <c r="AB917" s="402">
        <f t="shared" si="435"/>
        <v>10349.9</v>
      </c>
      <c r="AC917" s="449"/>
      <c r="AD917" s="428"/>
      <c r="AE917" s="428"/>
      <c r="AF917" s="402">
        <f t="shared" si="427"/>
        <v>0</v>
      </c>
      <c r="AG917" s="449"/>
      <c r="AH917" s="402">
        <f t="shared" si="428"/>
        <v>0</v>
      </c>
      <c r="AI917" s="457">
        <f>AH105-M105</f>
        <v>0</v>
      </c>
      <c r="AK917" s="990">
        <f t="shared" si="437"/>
        <v>8800</v>
      </c>
    </row>
    <row r="918" spans="1:41" ht="15" customHeight="1" x14ac:dyDescent="0.25">
      <c r="A918" s="443">
        <v>824</v>
      </c>
      <c r="B918" s="444" t="s">
        <v>2834</v>
      </c>
      <c r="C918" s="444" t="s">
        <v>3763</v>
      </c>
      <c r="D918" s="445">
        <v>33056</v>
      </c>
      <c r="E918" s="446">
        <v>41897</v>
      </c>
      <c r="F918" s="443">
        <f t="shared" si="429"/>
        <v>24</v>
      </c>
      <c r="G918" s="429" t="s">
        <v>2835</v>
      </c>
      <c r="H918" s="447" t="s">
        <v>2868</v>
      </c>
      <c r="I918" s="429" t="s">
        <v>2773</v>
      </c>
      <c r="J918" s="449">
        <v>11000</v>
      </c>
      <c r="K918" s="449">
        <f t="shared" si="440"/>
        <v>779.9</v>
      </c>
      <c r="L918" s="449">
        <f t="shared" si="439"/>
        <v>11000</v>
      </c>
      <c r="M918" s="402"/>
      <c r="N918" s="450">
        <f t="shared" si="430"/>
        <v>334.4</v>
      </c>
      <c r="O918" s="450">
        <f t="shared" si="431"/>
        <v>315.7</v>
      </c>
      <c r="P918" s="450"/>
      <c r="Q918" s="449"/>
      <c r="R918" s="451">
        <f t="shared" si="441"/>
        <v>650.09999999999991</v>
      </c>
      <c r="S918" s="449">
        <f t="shared" si="432"/>
        <v>10349.9</v>
      </c>
      <c r="T918" s="452">
        <v>100010330028774</v>
      </c>
      <c r="U918" s="604" t="s">
        <v>3565</v>
      </c>
      <c r="V918" s="720">
        <f t="shared" si="433"/>
        <v>10349.9</v>
      </c>
      <c r="W918" s="454">
        <v>22301390450</v>
      </c>
      <c r="X918" s="455"/>
      <c r="Y918" s="428">
        <v>0</v>
      </c>
      <c r="Z918" s="456">
        <v>0</v>
      </c>
      <c r="AA918" s="402">
        <f t="shared" si="434"/>
        <v>650.09999999999991</v>
      </c>
      <c r="AB918" s="402">
        <f t="shared" si="435"/>
        <v>10349.9</v>
      </c>
      <c r="AC918" s="449"/>
      <c r="AD918" s="428"/>
      <c r="AE918" s="428"/>
      <c r="AF918" s="402">
        <f t="shared" si="427"/>
        <v>0</v>
      </c>
      <c r="AG918" s="449"/>
      <c r="AH918" s="402">
        <f t="shared" si="428"/>
        <v>0</v>
      </c>
      <c r="AI918" s="457"/>
      <c r="AK918" s="990">
        <f t="shared" si="437"/>
        <v>8800</v>
      </c>
    </row>
    <row r="919" spans="1:41" ht="15" customHeight="1" x14ac:dyDescent="0.25">
      <c r="A919" s="443">
        <v>825</v>
      </c>
      <c r="B919" s="444" t="s">
        <v>2836</v>
      </c>
      <c r="C919" s="444" t="s">
        <v>3764</v>
      </c>
      <c r="D919" s="445">
        <v>29660</v>
      </c>
      <c r="E919" s="446">
        <v>41897</v>
      </c>
      <c r="F919" s="443">
        <f t="shared" si="429"/>
        <v>33</v>
      </c>
      <c r="G919" s="429" t="s">
        <v>2837</v>
      </c>
      <c r="H919" s="447" t="s">
        <v>2868</v>
      </c>
      <c r="I919" s="429" t="s">
        <v>2773</v>
      </c>
      <c r="J919" s="449">
        <v>11000</v>
      </c>
      <c r="K919" s="449">
        <f t="shared" si="440"/>
        <v>779.9</v>
      </c>
      <c r="L919" s="449">
        <f t="shared" si="439"/>
        <v>11000</v>
      </c>
      <c r="M919" s="402"/>
      <c r="N919" s="450">
        <f t="shared" si="430"/>
        <v>334.4</v>
      </c>
      <c r="O919" s="450">
        <f t="shared" si="431"/>
        <v>315.7</v>
      </c>
      <c r="P919" s="450"/>
      <c r="Q919" s="449"/>
      <c r="R919" s="451">
        <f t="shared" si="441"/>
        <v>650.09999999999991</v>
      </c>
      <c r="S919" s="449">
        <f t="shared" si="432"/>
        <v>10349.9</v>
      </c>
      <c r="T919" s="452">
        <v>100010330028774</v>
      </c>
      <c r="U919" s="604" t="s">
        <v>3566</v>
      </c>
      <c r="V919" s="720">
        <f t="shared" si="433"/>
        <v>10349.9</v>
      </c>
      <c r="W919" s="454">
        <v>22500641547</v>
      </c>
      <c r="X919" s="455"/>
      <c r="Y919" s="428">
        <v>0</v>
      </c>
      <c r="Z919" s="456">
        <v>0</v>
      </c>
      <c r="AA919" s="402">
        <f t="shared" si="434"/>
        <v>650.09999999999991</v>
      </c>
      <c r="AB919" s="402">
        <f t="shared" si="435"/>
        <v>10349.9</v>
      </c>
      <c r="AC919" s="449"/>
      <c r="AD919" s="428"/>
      <c r="AE919" s="428"/>
      <c r="AF919" s="402">
        <f t="shared" si="427"/>
        <v>0</v>
      </c>
      <c r="AG919" s="449"/>
      <c r="AH919" s="402">
        <f t="shared" si="428"/>
        <v>0</v>
      </c>
      <c r="AI919" s="457"/>
      <c r="AK919" s="990">
        <f t="shared" si="437"/>
        <v>8800</v>
      </c>
    </row>
    <row r="920" spans="1:41" ht="15" customHeight="1" x14ac:dyDescent="0.25">
      <c r="A920" s="443">
        <v>826</v>
      </c>
      <c r="B920" s="444" t="s">
        <v>2838</v>
      </c>
      <c r="C920" s="444" t="s">
        <v>3763</v>
      </c>
      <c r="D920" s="445">
        <v>24043</v>
      </c>
      <c r="E920" s="446">
        <v>41897</v>
      </c>
      <c r="F920" s="443">
        <f t="shared" si="429"/>
        <v>48</v>
      </c>
      <c r="G920" s="429" t="s">
        <v>2839</v>
      </c>
      <c r="H920" s="447" t="s">
        <v>2868</v>
      </c>
      <c r="I920" s="429" t="s">
        <v>2773</v>
      </c>
      <c r="J920" s="449">
        <v>11000</v>
      </c>
      <c r="K920" s="449">
        <f t="shared" si="440"/>
        <v>779.9</v>
      </c>
      <c r="L920" s="449">
        <f t="shared" si="439"/>
        <v>11000</v>
      </c>
      <c r="M920" s="402"/>
      <c r="N920" s="450">
        <f t="shared" si="430"/>
        <v>334.4</v>
      </c>
      <c r="O920" s="450">
        <f t="shared" si="431"/>
        <v>315.7</v>
      </c>
      <c r="P920" s="450"/>
      <c r="Q920" s="449"/>
      <c r="R920" s="451">
        <f t="shared" si="441"/>
        <v>650.09999999999991</v>
      </c>
      <c r="S920" s="449">
        <f t="shared" si="432"/>
        <v>10349.9</v>
      </c>
      <c r="T920" s="452">
        <v>100010330028774</v>
      </c>
      <c r="U920" s="453" t="s">
        <v>3567</v>
      </c>
      <c r="V920" s="720">
        <f t="shared" si="433"/>
        <v>10349.9</v>
      </c>
      <c r="W920" s="454" t="s">
        <v>3820</v>
      </c>
      <c r="X920" s="455"/>
      <c r="Y920" s="428">
        <v>0</v>
      </c>
      <c r="Z920" s="456">
        <v>0</v>
      </c>
      <c r="AA920" s="402">
        <f t="shared" si="434"/>
        <v>650.09999999999991</v>
      </c>
      <c r="AB920" s="402">
        <f t="shared" si="435"/>
        <v>10349.9</v>
      </c>
      <c r="AC920" s="449"/>
      <c r="AD920" s="428"/>
      <c r="AE920" s="428"/>
      <c r="AF920" s="402">
        <f t="shared" si="427"/>
        <v>0</v>
      </c>
      <c r="AG920" s="449"/>
      <c r="AH920" s="402">
        <f t="shared" si="428"/>
        <v>0</v>
      </c>
      <c r="AI920" s="457" t="e">
        <f>#REF!-#REF!</f>
        <v>#REF!</v>
      </c>
      <c r="AK920" s="990">
        <f t="shared" si="437"/>
        <v>8800</v>
      </c>
    </row>
    <row r="921" spans="1:41" ht="15" customHeight="1" x14ac:dyDescent="0.25">
      <c r="A921" s="443">
        <v>827</v>
      </c>
      <c r="B921" s="444" t="s">
        <v>2840</v>
      </c>
      <c r="C921" s="444" t="s">
        <v>3763</v>
      </c>
      <c r="D921" s="445">
        <v>26750</v>
      </c>
      <c r="E921" s="446">
        <v>41897</v>
      </c>
      <c r="F921" s="443">
        <f t="shared" si="429"/>
        <v>41</v>
      </c>
      <c r="G921" s="429" t="s">
        <v>2841</v>
      </c>
      <c r="H921" s="447" t="s">
        <v>2868</v>
      </c>
      <c r="I921" s="429" t="s">
        <v>2773</v>
      </c>
      <c r="J921" s="449">
        <v>11000</v>
      </c>
      <c r="K921" s="449">
        <f t="shared" si="440"/>
        <v>779.9</v>
      </c>
      <c r="L921" s="449">
        <f t="shared" si="439"/>
        <v>11000</v>
      </c>
      <c r="M921" s="402"/>
      <c r="N921" s="450">
        <f t="shared" si="430"/>
        <v>334.4</v>
      </c>
      <c r="O921" s="450">
        <f t="shared" si="431"/>
        <v>315.7</v>
      </c>
      <c r="P921" s="450"/>
      <c r="Q921" s="449"/>
      <c r="R921" s="451">
        <f t="shared" si="441"/>
        <v>650.09999999999991</v>
      </c>
      <c r="S921" s="449">
        <f t="shared" si="432"/>
        <v>10349.9</v>
      </c>
      <c r="T921" s="452">
        <v>100010330028774</v>
      </c>
      <c r="U921" s="453" t="s">
        <v>3568</v>
      </c>
      <c r="V921" s="720">
        <f t="shared" si="433"/>
        <v>10349.9</v>
      </c>
      <c r="W921" s="454" t="s">
        <v>3819</v>
      </c>
      <c r="X921" s="455"/>
      <c r="Y921" s="428">
        <v>0</v>
      </c>
      <c r="Z921" s="456">
        <v>0</v>
      </c>
      <c r="AA921" s="402">
        <f t="shared" si="434"/>
        <v>650.09999999999991</v>
      </c>
      <c r="AB921" s="402">
        <f t="shared" si="435"/>
        <v>10349.9</v>
      </c>
      <c r="AC921" s="449"/>
      <c r="AD921" s="428"/>
      <c r="AE921" s="428"/>
      <c r="AF921" s="402">
        <f t="shared" si="427"/>
        <v>0</v>
      </c>
      <c r="AG921" s="449"/>
      <c r="AH921" s="402">
        <f t="shared" si="428"/>
        <v>0</v>
      </c>
      <c r="AI921" s="457">
        <f>M954-AH953</f>
        <v>0</v>
      </c>
      <c r="AK921" s="990">
        <f t="shared" si="437"/>
        <v>8800</v>
      </c>
    </row>
    <row r="922" spans="1:41" s="515" customFormat="1" ht="15" customHeight="1" x14ac:dyDescent="0.25">
      <c r="A922" s="443">
        <v>828</v>
      </c>
      <c r="B922" s="444" t="s">
        <v>2842</v>
      </c>
      <c r="C922" s="444" t="s">
        <v>3763</v>
      </c>
      <c r="D922" s="445">
        <v>26274</v>
      </c>
      <c r="E922" s="446">
        <v>41897</v>
      </c>
      <c r="F922" s="443">
        <f t="shared" si="429"/>
        <v>42</v>
      </c>
      <c r="G922" s="429" t="s">
        <v>2843</v>
      </c>
      <c r="H922" s="447" t="s">
        <v>2868</v>
      </c>
      <c r="I922" s="429" t="s">
        <v>2773</v>
      </c>
      <c r="J922" s="449">
        <v>11000</v>
      </c>
      <c r="K922" s="449">
        <f t="shared" si="440"/>
        <v>779.9</v>
      </c>
      <c r="L922" s="449">
        <f t="shared" si="439"/>
        <v>11000</v>
      </c>
      <c r="M922" s="402"/>
      <c r="N922" s="450">
        <f t="shared" si="430"/>
        <v>334.4</v>
      </c>
      <c r="O922" s="450">
        <f t="shared" si="431"/>
        <v>315.7</v>
      </c>
      <c r="P922" s="450"/>
      <c r="Q922" s="449"/>
      <c r="R922" s="451">
        <f t="shared" si="441"/>
        <v>650.09999999999991</v>
      </c>
      <c r="S922" s="449">
        <f t="shared" si="432"/>
        <v>10349.9</v>
      </c>
      <c r="T922" s="452">
        <v>100010330028774</v>
      </c>
      <c r="U922" s="453" t="s">
        <v>3569</v>
      </c>
      <c r="V922" s="720">
        <f t="shared" si="433"/>
        <v>10349.9</v>
      </c>
      <c r="W922" s="454" t="s">
        <v>3818</v>
      </c>
      <c r="X922" s="455"/>
      <c r="Y922" s="428">
        <v>0</v>
      </c>
      <c r="Z922" s="456">
        <v>0</v>
      </c>
      <c r="AA922" s="402">
        <f t="shared" si="434"/>
        <v>650.09999999999991</v>
      </c>
      <c r="AB922" s="402">
        <f t="shared" si="435"/>
        <v>10349.9</v>
      </c>
      <c r="AC922" s="449"/>
      <c r="AD922" s="428"/>
      <c r="AE922" s="428"/>
      <c r="AF922" s="402">
        <f t="shared" si="427"/>
        <v>0</v>
      </c>
      <c r="AG922" s="449"/>
      <c r="AH922" s="402">
        <f t="shared" si="428"/>
        <v>0</v>
      </c>
      <c r="AI922" s="512"/>
      <c r="AK922" s="990">
        <f t="shared" si="437"/>
        <v>8800</v>
      </c>
      <c r="AL922" s="544"/>
      <c r="AM922" s="544"/>
      <c r="AN922" s="544"/>
      <c r="AO922" s="544"/>
    </row>
    <row r="923" spans="1:41" ht="15" customHeight="1" x14ac:dyDescent="0.25">
      <c r="A923" s="443">
        <v>829</v>
      </c>
      <c r="B923" s="621" t="s">
        <v>2891</v>
      </c>
      <c r="C923" s="621" t="s">
        <v>3763</v>
      </c>
      <c r="D923" s="622">
        <v>30469</v>
      </c>
      <c r="E923" s="446">
        <v>41897</v>
      </c>
      <c r="F923" s="443">
        <f t="shared" si="429"/>
        <v>31</v>
      </c>
      <c r="G923" s="623" t="s">
        <v>2892</v>
      </c>
      <c r="H923" s="447" t="s">
        <v>2868</v>
      </c>
      <c r="I923" s="429" t="s">
        <v>2773</v>
      </c>
      <c r="J923" s="449">
        <v>11000</v>
      </c>
      <c r="K923" s="449">
        <f t="shared" si="440"/>
        <v>779.9</v>
      </c>
      <c r="L923" s="449">
        <f t="shared" si="439"/>
        <v>11000</v>
      </c>
      <c r="M923" s="616"/>
      <c r="N923" s="619">
        <f t="shared" si="430"/>
        <v>334.4</v>
      </c>
      <c r="O923" s="619">
        <f t="shared" si="431"/>
        <v>315.7</v>
      </c>
      <c r="P923" s="619"/>
      <c r="Q923" s="449"/>
      <c r="R923" s="451">
        <f t="shared" si="441"/>
        <v>650.09999999999991</v>
      </c>
      <c r="S923" s="624">
        <f t="shared" si="432"/>
        <v>10349.9</v>
      </c>
      <c r="T923" s="452">
        <v>100010330028774</v>
      </c>
      <c r="U923" s="439">
        <v>200010330689227</v>
      </c>
      <c r="V923" s="720">
        <f t="shared" si="433"/>
        <v>10349.9</v>
      </c>
      <c r="W923" s="463" t="s">
        <v>4277</v>
      </c>
      <c r="X923" s="455"/>
      <c r="Y923" s="428"/>
      <c r="Z923" s="456"/>
      <c r="AA923" s="402">
        <f t="shared" si="434"/>
        <v>650.09999999999991</v>
      </c>
      <c r="AB923" s="402">
        <f t="shared" si="435"/>
        <v>10349.9</v>
      </c>
      <c r="AC923" s="449"/>
      <c r="AD923" s="428"/>
      <c r="AE923" s="428"/>
      <c r="AF923" s="402"/>
      <c r="AG923" s="449"/>
      <c r="AH923" s="402"/>
      <c r="AI923" s="512"/>
      <c r="AK923" s="990">
        <f t="shared" si="437"/>
        <v>8800</v>
      </c>
    </row>
    <row r="924" spans="1:41" ht="15" customHeight="1" x14ac:dyDescent="0.25">
      <c r="A924" s="443">
        <v>830</v>
      </c>
      <c r="B924" s="621" t="s">
        <v>2893</v>
      </c>
      <c r="C924" s="621" t="s">
        <v>3763</v>
      </c>
      <c r="D924" s="622">
        <v>27885</v>
      </c>
      <c r="E924" s="446">
        <v>41897</v>
      </c>
      <c r="F924" s="443">
        <f t="shared" si="429"/>
        <v>38</v>
      </c>
      <c r="G924" s="623" t="s">
        <v>2955</v>
      </c>
      <c r="H924" s="447" t="s">
        <v>2868</v>
      </c>
      <c r="I924" s="429" t="s">
        <v>2773</v>
      </c>
      <c r="J924" s="449">
        <v>11000</v>
      </c>
      <c r="K924" s="449">
        <f t="shared" si="440"/>
        <v>779.9</v>
      </c>
      <c r="L924" s="449">
        <f t="shared" si="439"/>
        <v>11000</v>
      </c>
      <c r="M924" s="616"/>
      <c r="N924" s="619">
        <f t="shared" si="430"/>
        <v>334.4</v>
      </c>
      <c r="O924" s="619">
        <f t="shared" si="431"/>
        <v>315.7</v>
      </c>
      <c r="P924" s="619"/>
      <c r="Q924" s="449"/>
      <c r="R924" s="451">
        <f t="shared" si="441"/>
        <v>650.09999999999991</v>
      </c>
      <c r="S924" s="624">
        <f t="shared" si="432"/>
        <v>10349.9</v>
      </c>
      <c r="T924" s="452">
        <v>100010330028774</v>
      </c>
      <c r="U924" s="439">
        <v>200010330689175</v>
      </c>
      <c r="V924" s="720">
        <f t="shared" si="433"/>
        <v>10349.9</v>
      </c>
      <c r="W924" s="463" t="s">
        <v>4278</v>
      </c>
      <c r="X924" s="455"/>
      <c r="Y924" s="428"/>
      <c r="Z924" s="456"/>
      <c r="AA924" s="402">
        <f t="shared" si="434"/>
        <v>650.09999999999991</v>
      </c>
      <c r="AB924" s="402">
        <f t="shared" si="435"/>
        <v>10349.9</v>
      </c>
      <c r="AC924" s="449"/>
      <c r="AD924" s="428"/>
      <c r="AE924" s="428"/>
      <c r="AF924" s="402"/>
      <c r="AG924" s="449"/>
      <c r="AH924" s="402"/>
      <c r="AI924" s="512"/>
      <c r="AK924" s="990">
        <f t="shared" si="437"/>
        <v>8800</v>
      </c>
    </row>
    <row r="925" spans="1:41" s="458" customFormat="1" ht="15" customHeight="1" x14ac:dyDescent="0.25">
      <c r="A925" s="443">
        <v>831</v>
      </c>
      <c r="B925" s="613" t="s">
        <v>3596</v>
      </c>
      <c r="C925" s="613" t="s">
        <v>3763</v>
      </c>
      <c r="D925" s="614">
        <v>32811</v>
      </c>
      <c r="E925" s="446">
        <v>41897</v>
      </c>
      <c r="F925" s="443">
        <f t="shared" si="429"/>
        <v>24</v>
      </c>
      <c r="G925" s="615" t="s">
        <v>3597</v>
      </c>
      <c r="H925" s="502" t="s">
        <v>2868</v>
      </c>
      <c r="I925" s="429" t="s">
        <v>2773</v>
      </c>
      <c r="J925" s="402">
        <v>11000</v>
      </c>
      <c r="K925" s="449">
        <f t="shared" si="440"/>
        <v>779.9</v>
      </c>
      <c r="L925" s="402">
        <f t="shared" si="439"/>
        <v>11000</v>
      </c>
      <c r="M925" s="616"/>
      <c r="N925" s="617">
        <f t="shared" si="430"/>
        <v>334.4</v>
      </c>
      <c r="O925" s="617">
        <f t="shared" si="431"/>
        <v>315.7</v>
      </c>
      <c r="P925" s="617"/>
      <c r="Q925" s="402"/>
      <c r="R925" s="451">
        <f t="shared" si="441"/>
        <v>650.09999999999991</v>
      </c>
      <c r="S925" s="616">
        <f t="shared" si="432"/>
        <v>10349.9</v>
      </c>
      <c r="T925" s="452">
        <v>100010330028774</v>
      </c>
      <c r="U925" s="618" t="s">
        <v>3621</v>
      </c>
      <c r="V925" s="720">
        <f t="shared" si="433"/>
        <v>10349.9</v>
      </c>
      <c r="W925" s="454" t="s">
        <v>4279</v>
      </c>
      <c r="X925" s="504"/>
      <c r="Y925" s="429"/>
      <c r="Z925" s="505"/>
      <c r="AA925" s="402">
        <f t="shared" si="434"/>
        <v>650.09999999999991</v>
      </c>
      <c r="AB925" s="402">
        <f t="shared" si="435"/>
        <v>10349.9</v>
      </c>
      <c r="AC925" s="402"/>
      <c r="AD925" s="429"/>
      <c r="AE925" s="429"/>
      <c r="AF925" s="402"/>
      <c r="AG925" s="402"/>
      <c r="AH925" s="402"/>
      <c r="AI925" s="513"/>
      <c r="AK925" s="990">
        <f t="shared" si="437"/>
        <v>8800</v>
      </c>
      <c r="AL925" s="539"/>
      <c r="AM925" s="539"/>
      <c r="AN925" s="539"/>
      <c r="AO925" s="539"/>
    </row>
    <row r="926" spans="1:41" s="458" customFormat="1" ht="15" customHeight="1" x14ac:dyDescent="0.25">
      <c r="A926" s="443">
        <v>832</v>
      </c>
      <c r="B926" s="613" t="s">
        <v>3698</v>
      </c>
      <c r="C926" s="613" t="s">
        <v>3763</v>
      </c>
      <c r="D926" s="614">
        <v>31904</v>
      </c>
      <c r="E926" s="446">
        <v>41897</v>
      </c>
      <c r="F926" s="443">
        <f t="shared" si="429"/>
        <v>27</v>
      </c>
      <c r="G926" s="615" t="s">
        <v>3699</v>
      </c>
      <c r="H926" s="502" t="s">
        <v>2868</v>
      </c>
      <c r="I926" s="429" t="s">
        <v>2773</v>
      </c>
      <c r="J926" s="402">
        <v>11000</v>
      </c>
      <c r="K926" s="449">
        <f t="shared" si="440"/>
        <v>779.9</v>
      </c>
      <c r="L926" s="402">
        <f t="shared" si="439"/>
        <v>11000</v>
      </c>
      <c r="M926" s="616"/>
      <c r="N926" s="617">
        <f t="shared" si="430"/>
        <v>334.4</v>
      </c>
      <c r="O926" s="617">
        <f t="shared" si="431"/>
        <v>315.7</v>
      </c>
      <c r="P926" s="617"/>
      <c r="Q926" s="402"/>
      <c r="R926" s="451">
        <f t="shared" si="441"/>
        <v>650.09999999999991</v>
      </c>
      <c r="S926" s="616">
        <f t="shared" si="432"/>
        <v>10349.9</v>
      </c>
      <c r="T926" s="452">
        <v>100010330028774</v>
      </c>
      <c r="U926" s="605" t="s">
        <v>4291</v>
      </c>
      <c r="V926" s="720">
        <f t="shared" si="433"/>
        <v>10349.9</v>
      </c>
      <c r="W926" s="454" t="s">
        <v>4281</v>
      </c>
      <c r="X926" s="504"/>
      <c r="Y926" s="429"/>
      <c r="Z926" s="505"/>
      <c r="AA926" s="402">
        <f t="shared" si="434"/>
        <v>650.09999999999991</v>
      </c>
      <c r="AB926" s="402">
        <f t="shared" si="435"/>
        <v>10349.9</v>
      </c>
      <c r="AC926" s="402"/>
      <c r="AD926" s="429"/>
      <c r="AE926" s="429"/>
      <c r="AF926" s="402"/>
      <c r="AG926" s="402"/>
      <c r="AH926" s="402"/>
      <c r="AI926" s="513"/>
      <c r="AK926" s="990">
        <f t="shared" si="437"/>
        <v>8800</v>
      </c>
      <c r="AL926" s="539"/>
      <c r="AM926" s="539"/>
      <c r="AN926" s="539"/>
      <c r="AO926" s="539"/>
    </row>
    <row r="927" spans="1:41" s="458" customFormat="1" ht="15" customHeight="1" x14ac:dyDescent="0.25">
      <c r="A927" s="443">
        <v>833</v>
      </c>
      <c r="B927" s="613" t="s">
        <v>3735</v>
      </c>
      <c r="C927" s="613" t="s">
        <v>3763</v>
      </c>
      <c r="D927" s="614">
        <v>33102</v>
      </c>
      <c r="E927" s="446">
        <v>41897</v>
      </c>
      <c r="F927" s="443">
        <f t="shared" si="429"/>
        <v>24</v>
      </c>
      <c r="G927" s="615" t="s">
        <v>3736</v>
      </c>
      <c r="H927" s="502" t="s">
        <v>2868</v>
      </c>
      <c r="I927" s="429" t="s">
        <v>2773</v>
      </c>
      <c r="J927" s="402">
        <v>11000</v>
      </c>
      <c r="K927" s="449">
        <f t="shared" si="440"/>
        <v>779.9</v>
      </c>
      <c r="L927" s="402">
        <f t="shared" si="439"/>
        <v>11000</v>
      </c>
      <c r="M927" s="616"/>
      <c r="N927" s="617">
        <f t="shared" si="430"/>
        <v>334.4</v>
      </c>
      <c r="O927" s="617">
        <f t="shared" si="431"/>
        <v>315.7</v>
      </c>
      <c r="P927" s="617"/>
      <c r="Q927" s="402"/>
      <c r="R927" s="451">
        <f t="shared" si="441"/>
        <v>650.09999999999991</v>
      </c>
      <c r="S927" s="616">
        <f t="shared" si="432"/>
        <v>10349.9</v>
      </c>
      <c r="T927" s="452">
        <v>100010330028774</v>
      </c>
      <c r="U927" s="498">
        <v>200010330748281</v>
      </c>
      <c r="V927" s="720">
        <f t="shared" si="433"/>
        <v>10349.9</v>
      </c>
      <c r="W927" s="454" t="s">
        <v>4282</v>
      </c>
      <c r="X927" s="504"/>
      <c r="Y927" s="429"/>
      <c r="Z927" s="505"/>
      <c r="AA927" s="402">
        <f t="shared" si="434"/>
        <v>650.09999999999991</v>
      </c>
      <c r="AB927" s="402">
        <f t="shared" si="435"/>
        <v>10349.9</v>
      </c>
      <c r="AC927" s="402"/>
      <c r="AD927" s="429"/>
      <c r="AE927" s="429"/>
      <c r="AF927" s="402"/>
      <c r="AG927" s="402"/>
      <c r="AH927" s="402"/>
      <c r="AI927" s="513"/>
      <c r="AK927" s="990">
        <f t="shared" si="437"/>
        <v>8800</v>
      </c>
      <c r="AL927" s="539"/>
      <c r="AM927" s="539"/>
      <c r="AN927" s="539"/>
      <c r="AO927" s="539"/>
    </row>
    <row r="928" spans="1:41" s="458" customFormat="1" ht="15" customHeight="1" x14ac:dyDescent="0.25">
      <c r="A928" s="443">
        <v>834</v>
      </c>
      <c r="B928" s="613" t="s">
        <v>3737</v>
      </c>
      <c r="C928" s="613" t="s">
        <v>3763</v>
      </c>
      <c r="D928" s="614">
        <v>31968</v>
      </c>
      <c r="E928" s="446">
        <v>41897</v>
      </c>
      <c r="F928" s="443">
        <f t="shared" si="429"/>
        <v>27</v>
      </c>
      <c r="G928" s="615" t="s">
        <v>3738</v>
      </c>
      <c r="H928" s="502" t="s">
        <v>2868</v>
      </c>
      <c r="I928" s="429" t="s">
        <v>2773</v>
      </c>
      <c r="J928" s="402">
        <v>11000</v>
      </c>
      <c r="K928" s="449">
        <f t="shared" si="440"/>
        <v>779.9</v>
      </c>
      <c r="L928" s="402">
        <f t="shared" si="439"/>
        <v>11000</v>
      </c>
      <c r="M928" s="616"/>
      <c r="N928" s="617">
        <f t="shared" si="430"/>
        <v>334.4</v>
      </c>
      <c r="O928" s="617">
        <f t="shared" si="431"/>
        <v>315.7</v>
      </c>
      <c r="P928" s="617"/>
      <c r="Q928" s="402"/>
      <c r="R928" s="451">
        <f t="shared" si="441"/>
        <v>650.09999999999991</v>
      </c>
      <c r="S928" s="616">
        <f t="shared" si="432"/>
        <v>10349.9</v>
      </c>
      <c r="T928" s="452">
        <v>100010330028774</v>
      </c>
      <c r="U928" s="498">
        <v>200010330748294</v>
      </c>
      <c r="V928" s="720">
        <f t="shared" si="433"/>
        <v>10349.9</v>
      </c>
      <c r="W928" s="454" t="s">
        <v>4283</v>
      </c>
      <c r="X928" s="504"/>
      <c r="Y928" s="429"/>
      <c r="Z928" s="505"/>
      <c r="AA928" s="402">
        <f t="shared" si="434"/>
        <v>650.09999999999991</v>
      </c>
      <c r="AB928" s="402">
        <f t="shared" si="435"/>
        <v>10349.9</v>
      </c>
      <c r="AC928" s="402"/>
      <c r="AD928" s="429"/>
      <c r="AE928" s="429"/>
      <c r="AF928" s="402"/>
      <c r="AG928" s="402"/>
      <c r="AH928" s="402"/>
      <c r="AI928" s="513"/>
      <c r="AK928" s="990">
        <f t="shared" si="437"/>
        <v>8800</v>
      </c>
      <c r="AL928" s="539"/>
      <c r="AM928" s="539"/>
      <c r="AN928" s="539"/>
      <c r="AO928" s="539"/>
    </row>
    <row r="929" spans="1:41" s="458" customFormat="1" ht="15" customHeight="1" x14ac:dyDescent="0.25">
      <c r="A929" s="443">
        <v>835</v>
      </c>
      <c r="B929" s="613" t="s">
        <v>3739</v>
      </c>
      <c r="C929" s="613" t="s">
        <v>3764</v>
      </c>
      <c r="D929" s="614">
        <v>34152</v>
      </c>
      <c r="E929" s="446">
        <v>41897</v>
      </c>
      <c r="F929" s="443">
        <f t="shared" si="429"/>
        <v>21</v>
      </c>
      <c r="G929" s="615" t="s">
        <v>3740</v>
      </c>
      <c r="H929" s="502" t="s">
        <v>2868</v>
      </c>
      <c r="I929" s="429" t="s">
        <v>2773</v>
      </c>
      <c r="J929" s="402">
        <v>11000</v>
      </c>
      <c r="K929" s="449">
        <f t="shared" si="440"/>
        <v>779.9</v>
      </c>
      <c r="L929" s="402">
        <f t="shared" si="439"/>
        <v>11000</v>
      </c>
      <c r="M929" s="616"/>
      <c r="N929" s="617">
        <f t="shared" si="430"/>
        <v>334.4</v>
      </c>
      <c r="O929" s="617">
        <f t="shared" si="431"/>
        <v>315.7</v>
      </c>
      <c r="P929" s="617"/>
      <c r="Q929" s="402"/>
      <c r="R929" s="451">
        <f t="shared" si="441"/>
        <v>650.09999999999991</v>
      </c>
      <c r="S929" s="616">
        <f t="shared" si="432"/>
        <v>10349.9</v>
      </c>
      <c r="T929" s="452">
        <v>100010330028774</v>
      </c>
      <c r="U929" s="498">
        <v>200010330748304</v>
      </c>
      <c r="V929" s="720">
        <f>+S929</f>
        <v>10349.9</v>
      </c>
      <c r="W929" s="454" t="s">
        <v>4284</v>
      </c>
      <c r="X929" s="504"/>
      <c r="Y929" s="429"/>
      <c r="Z929" s="505"/>
      <c r="AA929" s="402">
        <f t="shared" si="434"/>
        <v>650.09999999999991</v>
      </c>
      <c r="AB929" s="402">
        <f t="shared" si="435"/>
        <v>10349.9</v>
      </c>
      <c r="AC929" s="402"/>
      <c r="AD929" s="429"/>
      <c r="AE929" s="429"/>
      <c r="AF929" s="402"/>
      <c r="AG929" s="402"/>
      <c r="AH929" s="402"/>
      <c r="AI929" s="513"/>
      <c r="AK929" s="990">
        <f t="shared" si="437"/>
        <v>8800</v>
      </c>
      <c r="AL929" s="539"/>
      <c r="AM929" s="539"/>
      <c r="AN929" s="539"/>
      <c r="AO929" s="539"/>
    </row>
    <row r="930" spans="1:41" s="458" customFormat="1" ht="15" customHeight="1" x14ac:dyDescent="0.25">
      <c r="A930" s="443">
        <v>836</v>
      </c>
      <c r="B930" s="613" t="s">
        <v>3742</v>
      </c>
      <c r="C930" s="613" t="s">
        <v>3764</v>
      </c>
      <c r="D930" s="614">
        <v>30289</v>
      </c>
      <c r="E930" s="446">
        <v>41897</v>
      </c>
      <c r="F930" s="443">
        <f t="shared" si="429"/>
        <v>31</v>
      </c>
      <c r="G930" s="615" t="s">
        <v>3743</v>
      </c>
      <c r="H930" s="502" t="s">
        <v>2868</v>
      </c>
      <c r="I930" s="429" t="s">
        <v>2773</v>
      </c>
      <c r="J930" s="402">
        <v>11000</v>
      </c>
      <c r="K930" s="449">
        <f t="shared" si="440"/>
        <v>779.9</v>
      </c>
      <c r="L930" s="402">
        <f t="shared" si="439"/>
        <v>11000</v>
      </c>
      <c r="M930" s="616"/>
      <c r="N930" s="617">
        <f t="shared" si="430"/>
        <v>334.4</v>
      </c>
      <c r="O930" s="617">
        <f t="shared" si="431"/>
        <v>315.7</v>
      </c>
      <c r="P930" s="617"/>
      <c r="Q930" s="402"/>
      <c r="R930" s="451">
        <f t="shared" si="441"/>
        <v>650.09999999999991</v>
      </c>
      <c r="S930" s="616">
        <f t="shared" si="432"/>
        <v>10349.9</v>
      </c>
      <c r="T930" s="452">
        <v>100010330028774</v>
      </c>
      <c r="U930" s="498">
        <v>200010330748388</v>
      </c>
      <c r="V930" s="720">
        <f>+S930</f>
        <v>10349.9</v>
      </c>
      <c r="W930" s="454" t="s">
        <v>4285</v>
      </c>
      <c r="X930" s="504"/>
      <c r="Y930" s="429"/>
      <c r="Z930" s="505"/>
      <c r="AA930" s="402">
        <f t="shared" si="434"/>
        <v>650.09999999999991</v>
      </c>
      <c r="AB930" s="402">
        <f t="shared" si="435"/>
        <v>10349.9</v>
      </c>
      <c r="AC930" s="402"/>
      <c r="AD930" s="429"/>
      <c r="AE930" s="429"/>
      <c r="AF930" s="402"/>
      <c r="AG930" s="402"/>
      <c r="AH930" s="402"/>
      <c r="AI930" s="513"/>
      <c r="AK930" s="990">
        <f t="shared" si="437"/>
        <v>8800</v>
      </c>
      <c r="AL930" s="539"/>
      <c r="AM930" s="539"/>
      <c r="AN930" s="539"/>
      <c r="AO930" s="539"/>
    </row>
    <row r="931" spans="1:41" s="458" customFormat="1" ht="15" customHeight="1" x14ac:dyDescent="0.25">
      <c r="A931" s="443">
        <v>837</v>
      </c>
      <c r="B931" s="613" t="s">
        <v>3744</v>
      </c>
      <c r="C931" s="613" t="s">
        <v>3763</v>
      </c>
      <c r="D931" s="614">
        <v>28338</v>
      </c>
      <c r="E931" s="446">
        <v>41897</v>
      </c>
      <c r="F931" s="443">
        <f t="shared" si="429"/>
        <v>37</v>
      </c>
      <c r="G931" s="615" t="s">
        <v>3745</v>
      </c>
      <c r="H931" s="502" t="s">
        <v>2868</v>
      </c>
      <c r="I931" s="429" t="s">
        <v>2773</v>
      </c>
      <c r="J931" s="402">
        <v>11000</v>
      </c>
      <c r="K931" s="449">
        <f t="shared" si="440"/>
        <v>779.9</v>
      </c>
      <c r="L931" s="402">
        <f t="shared" si="439"/>
        <v>11000</v>
      </c>
      <c r="M931" s="616"/>
      <c r="N931" s="617">
        <f t="shared" si="430"/>
        <v>334.4</v>
      </c>
      <c r="O931" s="617">
        <f t="shared" si="431"/>
        <v>315.7</v>
      </c>
      <c r="P931" s="617"/>
      <c r="Q931" s="402"/>
      <c r="R931" s="451">
        <f t="shared" si="441"/>
        <v>650.09999999999991</v>
      </c>
      <c r="S931" s="616">
        <f t="shared" si="432"/>
        <v>10349.9</v>
      </c>
      <c r="T931" s="452">
        <v>100010330028774</v>
      </c>
      <c r="U931" s="498">
        <v>200010330748375</v>
      </c>
      <c r="V931" s="720">
        <f>+S931</f>
        <v>10349.9</v>
      </c>
      <c r="W931" s="454" t="s">
        <v>4286</v>
      </c>
      <c r="X931" s="504"/>
      <c r="Y931" s="429"/>
      <c r="Z931" s="505"/>
      <c r="AA931" s="402">
        <f t="shared" si="434"/>
        <v>650.09999999999991</v>
      </c>
      <c r="AB931" s="402">
        <f t="shared" si="435"/>
        <v>10349.9</v>
      </c>
      <c r="AC931" s="402"/>
      <c r="AD931" s="429"/>
      <c r="AE931" s="429"/>
      <c r="AF931" s="402"/>
      <c r="AG931" s="402"/>
      <c r="AH931" s="402"/>
      <c r="AI931" s="513"/>
      <c r="AK931" s="990">
        <f t="shared" si="437"/>
        <v>8800</v>
      </c>
      <c r="AL931" s="539"/>
      <c r="AM931" s="539"/>
      <c r="AN931" s="539"/>
      <c r="AO931" s="539"/>
    </row>
    <row r="932" spans="1:41" s="458" customFormat="1" ht="15" customHeight="1" x14ac:dyDescent="0.25">
      <c r="A932" s="443">
        <v>838</v>
      </c>
      <c r="B932" s="444" t="s">
        <v>4341</v>
      </c>
      <c r="C932" s="613" t="s">
        <v>3763</v>
      </c>
      <c r="D932" s="445"/>
      <c r="E932" s="446"/>
      <c r="F932" s="443"/>
      <c r="G932" s="429" t="s">
        <v>4342</v>
      </c>
      <c r="H932" s="502" t="s">
        <v>2868</v>
      </c>
      <c r="I932" s="429" t="s">
        <v>2773</v>
      </c>
      <c r="J932" s="402">
        <v>11000</v>
      </c>
      <c r="K932" s="449">
        <f t="shared" si="440"/>
        <v>779.9</v>
      </c>
      <c r="L932" s="402">
        <f t="shared" si="439"/>
        <v>11000</v>
      </c>
      <c r="M932" s="402"/>
      <c r="N932" s="402">
        <f t="shared" si="430"/>
        <v>334.4</v>
      </c>
      <c r="O932" s="402">
        <f t="shared" si="431"/>
        <v>315.7</v>
      </c>
      <c r="P932" s="402"/>
      <c r="Q932" s="494"/>
      <c r="R932" s="451">
        <f t="shared" si="441"/>
        <v>650.09999999999991</v>
      </c>
      <c r="S932" s="402">
        <f>J932-R932</f>
        <v>10349.9</v>
      </c>
      <c r="T932" s="452">
        <v>100010330028774</v>
      </c>
      <c r="U932" s="661" t="s">
        <v>4347</v>
      </c>
      <c r="V932" s="720">
        <f>+S932</f>
        <v>10349.9</v>
      </c>
      <c r="W932" s="662" t="s">
        <v>4348</v>
      </c>
      <c r="X932" s="663"/>
      <c r="Y932" s="542"/>
      <c r="Z932" s="664"/>
      <c r="AA932" s="533">
        <f t="shared" si="434"/>
        <v>650.09999999999991</v>
      </c>
      <c r="AB932" s="533">
        <f>J932-AA932</f>
        <v>10349.9</v>
      </c>
      <c r="AC932" s="533"/>
      <c r="AD932" s="542"/>
      <c r="AE932" s="542"/>
      <c r="AF932" s="533"/>
      <c r="AG932" s="533"/>
      <c r="AH932" s="533"/>
      <c r="AI932" s="513"/>
      <c r="AK932" s="990">
        <f t="shared" si="437"/>
        <v>8800</v>
      </c>
      <c r="AL932" s="539"/>
      <c r="AM932" s="539"/>
      <c r="AN932" s="539"/>
      <c r="AO932" s="539"/>
    </row>
    <row r="933" spans="1:41" ht="15" customHeight="1" x14ac:dyDescent="0.25">
      <c r="A933" s="443">
        <v>839</v>
      </c>
      <c r="B933" s="444" t="s">
        <v>4547</v>
      </c>
      <c r="C933" s="444" t="s">
        <v>3763</v>
      </c>
      <c r="D933" s="445"/>
      <c r="E933" s="446"/>
      <c r="F933" s="443"/>
      <c r="G933" s="429" t="s">
        <v>4548</v>
      </c>
      <c r="H933" s="502" t="s">
        <v>2868</v>
      </c>
      <c r="I933" s="428" t="s">
        <v>2773</v>
      </c>
      <c r="J933" s="449">
        <v>11000</v>
      </c>
      <c r="K933" s="449">
        <f t="shared" si="440"/>
        <v>779.9</v>
      </c>
      <c r="L933" s="449">
        <f t="shared" ref="L933:L952" si="442">+J933</f>
        <v>11000</v>
      </c>
      <c r="M933" s="449"/>
      <c r="N933" s="402"/>
      <c r="O933" s="450">
        <f t="shared" ref="O933:O952" si="443">J933/100*3.04</f>
        <v>334.4</v>
      </c>
      <c r="P933" s="450">
        <f t="shared" ref="P933:P952" si="444">J933/100*2.87</f>
        <v>315.7</v>
      </c>
      <c r="Q933" s="450"/>
      <c r="R933" s="449"/>
      <c r="S933" s="451">
        <f t="shared" ref="S933:S952" si="445">N933+O933+P933+Q933+R933</f>
        <v>650.09999999999991</v>
      </c>
      <c r="T933" s="449">
        <f t="shared" ref="T933:T948" si="446">J933-S933</f>
        <v>10349.9</v>
      </c>
      <c r="U933" s="452">
        <v>100010330028774</v>
      </c>
      <c r="V933" s="461">
        <v>200010330824215</v>
      </c>
      <c r="W933" s="484">
        <f t="shared" ref="W933:W952" si="447">+T933</f>
        <v>10349.9</v>
      </c>
      <c r="X933" s="518">
        <v>6800028596</v>
      </c>
      <c r="Y933" s="455"/>
      <c r="Z933" s="428">
        <v>0</v>
      </c>
      <c r="AA933" s="456">
        <v>0</v>
      </c>
      <c r="AB933" s="402">
        <f t="shared" ref="AB933:AB952" si="448">O933+P933+Q933</f>
        <v>650.09999999999991</v>
      </c>
      <c r="AC933" s="402">
        <f t="shared" ref="AC933:AC952" si="449">J933-AB933</f>
        <v>10349.9</v>
      </c>
      <c r="AD933" s="449">
        <v>33326.910000000003</v>
      </c>
      <c r="AE933" s="449">
        <f t="shared" ref="AE933:AE952" si="450">+AC933-AD933</f>
        <v>-22977.010000000002</v>
      </c>
      <c r="AF933" s="462">
        <v>0.15</v>
      </c>
      <c r="AG933" s="402">
        <f t="shared" ref="AG933:AG952" si="451">AE933*15%</f>
        <v>-3446.5515</v>
      </c>
      <c r="AH933" s="449"/>
      <c r="AI933" s="402">
        <f t="shared" ref="AI933:AI952" si="452">AG933+AH933</f>
        <v>-3446.5515</v>
      </c>
      <c r="AJ933" s="457">
        <f t="shared" ref="AJ933:AJ952" si="453">AI933-N933</f>
        <v>-3446.5515</v>
      </c>
      <c r="AK933" s="990">
        <f t="shared" si="437"/>
        <v>8800</v>
      </c>
    </row>
    <row r="934" spans="1:41" ht="15" customHeight="1" x14ac:dyDescent="0.25">
      <c r="A934" s="443">
        <v>840</v>
      </c>
      <c r="B934" s="444" t="s">
        <v>4550</v>
      </c>
      <c r="C934" s="444" t="s">
        <v>3763</v>
      </c>
      <c r="D934" s="445"/>
      <c r="E934" s="446">
        <v>41897</v>
      </c>
      <c r="F934" s="443"/>
      <c r="G934" s="429" t="s">
        <v>4549</v>
      </c>
      <c r="H934" s="502" t="s">
        <v>2868</v>
      </c>
      <c r="I934" s="428" t="s">
        <v>2773</v>
      </c>
      <c r="J934" s="449">
        <v>11000</v>
      </c>
      <c r="K934" s="449">
        <f t="shared" si="440"/>
        <v>779.9</v>
      </c>
      <c r="L934" s="449">
        <f t="shared" si="442"/>
        <v>11000</v>
      </c>
      <c r="M934" s="449"/>
      <c r="N934" s="402"/>
      <c r="O934" s="450">
        <f t="shared" si="443"/>
        <v>334.4</v>
      </c>
      <c r="P934" s="450">
        <f t="shared" si="444"/>
        <v>315.7</v>
      </c>
      <c r="Q934" s="450"/>
      <c r="R934" s="449"/>
      <c r="S934" s="451">
        <f t="shared" si="445"/>
        <v>650.09999999999991</v>
      </c>
      <c r="T934" s="449">
        <f t="shared" si="446"/>
        <v>10349.9</v>
      </c>
      <c r="U934" s="452">
        <v>100010330028774</v>
      </c>
      <c r="V934" s="461">
        <v>200010330824228</v>
      </c>
      <c r="W934" s="484">
        <f t="shared" si="447"/>
        <v>10349.9</v>
      </c>
      <c r="X934" s="518">
        <v>1000012292</v>
      </c>
      <c r="Y934" s="455"/>
      <c r="Z934" s="428">
        <v>0</v>
      </c>
      <c r="AA934" s="456">
        <v>0</v>
      </c>
      <c r="AB934" s="402">
        <f t="shared" si="448"/>
        <v>650.09999999999991</v>
      </c>
      <c r="AC934" s="402">
        <f t="shared" si="449"/>
        <v>10349.9</v>
      </c>
      <c r="AD934" s="449">
        <v>33326.910000000003</v>
      </c>
      <c r="AE934" s="449">
        <f t="shared" si="450"/>
        <v>-22977.010000000002</v>
      </c>
      <c r="AF934" s="462">
        <v>0.15</v>
      </c>
      <c r="AG934" s="402">
        <f t="shared" si="451"/>
        <v>-3446.5515</v>
      </c>
      <c r="AH934" s="449"/>
      <c r="AI934" s="402">
        <f t="shared" si="452"/>
        <v>-3446.5515</v>
      </c>
      <c r="AJ934" s="457">
        <f t="shared" si="453"/>
        <v>-3446.5515</v>
      </c>
      <c r="AK934" s="990">
        <f t="shared" si="437"/>
        <v>8800</v>
      </c>
    </row>
    <row r="935" spans="1:41" x14ac:dyDescent="0.25">
      <c r="A935" s="443">
        <v>841</v>
      </c>
      <c r="B935" s="444" t="s">
        <v>4559</v>
      </c>
      <c r="C935" s="444" t="s">
        <v>3763</v>
      </c>
      <c r="D935" s="445"/>
      <c r="E935" s="446">
        <v>41897</v>
      </c>
      <c r="F935" s="443"/>
      <c r="G935" s="429" t="s">
        <v>4560</v>
      </c>
      <c r="H935" s="502" t="s">
        <v>2868</v>
      </c>
      <c r="I935" s="428" t="s">
        <v>2773</v>
      </c>
      <c r="J935" s="449">
        <v>11000</v>
      </c>
      <c r="K935" s="449">
        <f t="shared" si="440"/>
        <v>779.9</v>
      </c>
      <c r="L935" s="449">
        <f t="shared" si="442"/>
        <v>11000</v>
      </c>
      <c r="M935" s="449"/>
      <c r="N935" s="402"/>
      <c r="O935" s="450">
        <f t="shared" si="443"/>
        <v>334.4</v>
      </c>
      <c r="P935" s="450">
        <f t="shared" si="444"/>
        <v>315.7</v>
      </c>
      <c r="Q935" s="450"/>
      <c r="R935" s="449"/>
      <c r="S935" s="451">
        <f t="shared" si="445"/>
        <v>650.09999999999991</v>
      </c>
      <c r="T935" s="449">
        <f t="shared" si="446"/>
        <v>10349.9</v>
      </c>
      <c r="U935" s="452">
        <v>100010330028774</v>
      </c>
      <c r="V935" s="461">
        <v>200010330824228</v>
      </c>
      <c r="W935" s="484">
        <f t="shared" si="447"/>
        <v>10349.9</v>
      </c>
      <c r="X935" s="518">
        <v>1000012292</v>
      </c>
      <c r="Y935" s="455"/>
      <c r="Z935" s="428">
        <v>0</v>
      </c>
      <c r="AA935" s="456">
        <v>0</v>
      </c>
      <c r="AB935" s="402">
        <f t="shared" si="448"/>
        <v>650.09999999999991</v>
      </c>
      <c r="AC935" s="402">
        <f t="shared" si="449"/>
        <v>10349.9</v>
      </c>
      <c r="AD935" s="449">
        <v>33326.910000000003</v>
      </c>
      <c r="AE935" s="449">
        <f t="shared" si="450"/>
        <v>-22977.010000000002</v>
      </c>
      <c r="AF935" s="462">
        <v>0.15</v>
      </c>
      <c r="AG935" s="402">
        <f t="shared" si="451"/>
        <v>-3446.5515</v>
      </c>
      <c r="AH935" s="449"/>
      <c r="AI935" s="402">
        <f t="shared" si="452"/>
        <v>-3446.5515</v>
      </c>
      <c r="AJ935" s="457">
        <f t="shared" si="453"/>
        <v>-3446.5515</v>
      </c>
      <c r="AK935" s="990">
        <f t="shared" si="437"/>
        <v>8800</v>
      </c>
    </row>
    <row r="936" spans="1:41" x14ac:dyDescent="0.25">
      <c r="A936" s="443">
        <v>842</v>
      </c>
      <c r="B936" s="444" t="s">
        <v>4582</v>
      </c>
      <c r="C936" s="444" t="s">
        <v>3763</v>
      </c>
      <c r="D936" s="445"/>
      <c r="E936" s="446">
        <v>41897</v>
      </c>
      <c r="F936" s="443"/>
      <c r="G936" s="429" t="s">
        <v>4583</v>
      </c>
      <c r="H936" s="502" t="s">
        <v>2868</v>
      </c>
      <c r="I936" s="428" t="s">
        <v>2773</v>
      </c>
      <c r="J936" s="449">
        <v>11000</v>
      </c>
      <c r="K936" s="449">
        <f t="shared" si="440"/>
        <v>779.9</v>
      </c>
      <c r="L936" s="449">
        <f t="shared" si="442"/>
        <v>11000</v>
      </c>
      <c r="M936" s="449"/>
      <c r="N936" s="402"/>
      <c r="O936" s="450">
        <f t="shared" si="443"/>
        <v>334.4</v>
      </c>
      <c r="P936" s="450">
        <f t="shared" si="444"/>
        <v>315.7</v>
      </c>
      <c r="Q936" s="450"/>
      <c r="R936" s="449"/>
      <c r="S936" s="451">
        <f t="shared" si="445"/>
        <v>650.09999999999991</v>
      </c>
      <c r="T936" s="449">
        <f t="shared" si="446"/>
        <v>10349.9</v>
      </c>
      <c r="U936" s="452">
        <v>100010330028774</v>
      </c>
      <c r="V936" s="461">
        <v>200010330835738</v>
      </c>
      <c r="W936" s="484">
        <f t="shared" si="447"/>
        <v>10349.9</v>
      </c>
      <c r="X936" s="518">
        <v>108888785</v>
      </c>
      <c r="Y936" s="455"/>
      <c r="Z936" s="428">
        <v>0</v>
      </c>
      <c r="AA936" s="456">
        <v>0</v>
      </c>
      <c r="AB936" s="402">
        <f t="shared" si="448"/>
        <v>650.09999999999991</v>
      </c>
      <c r="AC936" s="402">
        <f t="shared" si="449"/>
        <v>10349.9</v>
      </c>
      <c r="AD936" s="449">
        <v>33326.910000000003</v>
      </c>
      <c r="AE936" s="449">
        <f t="shared" si="450"/>
        <v>-22977.010000000002</v>
      </c>
      <c r="AF936" s="462">
        <v>0.15</v>
      </c>
      <c r="AG936" s="402">
        <f t="shared" si="451"/>
        <v>-3446.5515</v>
      </c>
      <c r="AH936" s="449"/>
      <c r="AI936" s="402">
        <f t="shared" si="452"/>
        <v>-3446.5515</v>
      </c>
      <c r="AJ936" s="457">
        <f t="shared" si="453"/>
        <v>-3446.5515</v>
      </c>
      <c r="AK936" s="990">
        <f t="shared" si="437"/>
        <v>8800</v>
      </c>
      <c r="AL936" s="6"/>
      <c r="AM936" s="6"/>
      <c r="AN936" s="6"/>
      <c r="AO936" s="6"/>
    </row>
    <row r="937" spans="1:41" x14ac:dyDescent="0.25">
      <c r="A937" s="443">
        <v>843</v>
      </c>
      <c r="B937" s="444" t="s">
        <v>4593</v>
      </c>
      <c r="C937" s="444" t="s">
        <v>3763</v>
      </c>
      <c r="D937" s="445"/>
      <c r="E937" s="446">
        <v>41897</v>
      </c>
      <c r="F937" s="443"/>
      <c r="G937" s="429" t="s">
        <v>4590</v>
      </c>
      <c r="H937" s="502" t="s">
        <v>2868</v>
      </c>
      <c r="I937" s="428" t="s">
        <v>2773</v>
      </c>
      <c r="J937" s="449">
        <v>11000</v>
      </c>
      <c r="K937" s="449">
        <f t="shared" si="440"/>
        <v>779.9</v>
      </c>
      <c r="L937" s="449">
        <f t="shared" si="442"/>
        <v>11000</v>
      </c>
      <c r="M937" s="449"/>
      <c r="N937" s="402"/>
      <c r="O937" s="450">
        <f t="shared" si="443"/>
        <v>334.4</v>
      </c>
      <c r="P937" s="450">
        <f t="shared" si="444"/>
        <v>315.7</v>
      </c>
      <c r="Q937" s="450"/>
      <c r="R937" s="449"/>
      <c r="S937" s="451">
        <f t="shared" si="445"/>
        <v>650.09999999999991</v>
      </c>
      <c r="T937" s="449">
        <f t="shared" si="446"/>
        <v>10349.9</v>
      </c>
      <c r="U937" s="452">
        <v>100010330028774</v>
      </c>
      <c r="V937" s="461"/>
      <c r="W937" s="484">
        <f t="shared" si="447"/>
        <v>10349.9</v>
      </c>
      <c r="X937" s="518">
        <v>113952550</v>
      </c>
      <c r="Y937" s="455"/>
      <c r="Z937" s="428">
        <v>0</v>
      </c>
      <c r="AA937" s="456">
        <v>0</v>
      </c>
      <c r="AB937" s="402">
        <f t="shared" si="448"/>
        <v>650.09999999999991</v>
      </c>
      <c r="AC937" s="402">
        <f t="shared" si="449"/>
        <v>10349.9</v>
      </c>
      <c r="AD937" s="449">
        <v>33326.910000000003</v>
      </c>
      <c r="AE937" s="449">
        <f t="shared" si="450"/>
        <v>-22977.010000000002</v>
      </c>
      <c r="AF937" s="462">
        <v>0.15</v>
      </c>
      <c r="AG937" s="402">
        <f t="shared" si="451"/>
        <v>-3446.5515</v>
      </c>
      <c r="AH937" s="449"/>
      <c r="AI937" s="402">
        <f t="shared" si="452"/>
        <v>-3446.5515</v>
      </c>
      <c r="AJ937" s="457">
        <f t="shared" si="453"/>
        <v>-3446.5515</v>
      </c>
      <c r="AK937" s="990">
        <f t="shared" si="437"/>
        <v>8800</v>
      </c>
      <c r="AL937" s="6"/>
      <c r="AM937" s="6"/>
      <c r="AN937" s="6"/>
      <c r="AO937" s="6"/>
    </row>
    <row r="938" spans="1:41" x14ac:dyDescent="0.25">
      <c r="A938" s="443">
        <v>844</v>
      </c>
      <c r="B938" s="444" t="s">
        <v>4621</v>
      </c>
      <c r="C938" s="444" t="s">
        <v>3763</v>
      </c>
      <c r="D938" s="445"/>
      <c r="E938" s="446">
        <v>41897</v>
      </c>
      <c r="F938" s="443"/>
      <c r="G938" s="429" t="s">
        <v>4622</v>
      </c>
      <c r="H938" s="502" t="s">
        <v>2868</v>
      </c>
      <c r="I938" s="428" t="s">
        <v>2773</v>
      </c>
      <c r="J938" s="449">
        <v>11000</v>
      </c>
      <c r="K938" s="449">
        <f t="shared" si="440"/>
        <v>779.9</v>
      </c>
      <c r="L938" s="449">
        <f t="shared" si="442"/>
        <v>11000</v>
      </c>
      <c r="M938" s="449"/>
      <c r="N938" s="402"/>
      <c r="O938" s="450">
        <f t="shared" si="443"/>
        <v>334.4</v>
      </c>
      <c r="P938" s="450">
        <f t="shared" si="444"/>
        <v>315.7</v>
      </c>
      <c r="Q938" s="450"/>
      <c r="R938" s="449"/>
      <c r="S938" s="451">
        <f t="shared" si="445"/>
        <v>650.09999999999991</v>
      </c>
      <c r="T938" s="449">
        <f t="shared" si="446"/>
        <v>10349.9</v>
      </c>
      <c r="U938" s="452">
        <v>100010330028774</v>
      </c>
      <c r="V938" s="461"/>
      <c r="W938" s="484">
        <f t="shared" si="447"/>
        <v>10349.9</v>
      </c>
      <c r="X938" s="518"/>
      <c r="Y938" s="455"/>
      <c r="Z938" s="428">
        <v>0</v>
      </c>
      <c r="AA938" s="456">
        <v>0</v>
      </c>
      <c r="AB938" s="402">
        <f t="shared" si="448"/>
        <v>650.09999999999991</v>
      </c>
      <c r="AC938" s="402">
        <f t="shared" si="449"/>
        <v>10349.9</v>
      </c>
      <c r="AD938" s="449">
        <v>33326.910000000003</v>
      </c>
      <c r="AE938" s="449">
        <f t="shared" si="450"/>
        <v>-22977.010000000002</v>
      </c>
      <c r="AF938" s="462">
        <v>0.15</v>
      </c>
      <c r="AG938" s="402">
        <f t="shared" si="451"/>
        <v>-3446.5515</v>
      </c>
      <c r="AH938" s="449"/>
      <c r="AI938" s="402">
        <f t="shared" si="452"/>
        <v>-3446.5515</v>
      </c>
      <c r="AJ938" s="457">
        <f t="shared" si="453"/>
        <v>-3446.5515</v>
      </c>
      <c r="AK938" s="990">
        <f t="shared" si="437"/>
        <v>8800</v>
      </c>
      <c r="AL938" s="6"/>
      <c r="AM938" s="6"/>
      <c r="AN938" s="6"/>
      <c r="AO938" s="6"/>
    </row>
    <row r="939" spans="1:41" x14ac:dyDescent="0.25">
      <c r="A939" s="443">
        <v>845</v>
      </c>
      <c r="B939" s="444" t="s">
        <v>4623</v>
      </c>
      <c r="C939" s="444" t="s">
        <v>3763</v>
      </c>
      <c r="D939" s="445"/>
      <c r="E939" s="446">
        <v>41897</v>
      </c>
      <c r="F939" s="443"/>
      <c r="G939" s="429" t="s">
        <v>4624</v>
      </c>
      <c r="H939" s="502" t="s">
        <v>2868</v>
      </c>
      <c r="I939" s="428" t="s">
        <v>2773</v>
      </c>
      <c r="J939" s="449">
        <v>11000</v>
      </c>
      <c r="K939" s="449">
        <f t="shared" si="440"/>
        <v>779.9</v>
      </c>
      <c r="L939" s="449">
        <f t="shared" si="442"/>
        <v>11000</v>
      </c>
      <c r="M939" s="449"/>
      <c r="N939" s="402"/>
      <c r="O939" s="450">
        <f t="shared" si="443"/>
        <v>334.4</v>
      </c>
      <c r="P939" s="450">
        <f t="shared" si="444"/>
        <v>315.7</v>
      </c>
      <c r="Q939" s="450"/>
      <c r="R939" s="449"/>
      <c r="S939" s="451">
        <f t="shared" si="445"/>
        <v>650.09999999999991</v>
      </c>
      <c r="T939" s="449">
        <f t="shared" si="446"/>
        <v>10349.9</v>
      </c>
      <c r="U939" s="452">
        <v>100010330028774</v>
      </c>
      <c r="V939" s="461"/>
      <c r="W939" s="484">
        <f t="shared" si="447"/>
        <v>10349.9</v>
      </c>
      <c r="X939" s="518">
        <v>22500389188</v>
      </c>
      <c r="Y939" s="455"/>
      <c r="Z939" s="428">
        <v>0</v>
      </c>
      <c r="AA939" s="456">
        <v>0</v>
      </c>
      <c r="AB939" s="402">
        <f t="shared" si="448"/>
        <v>650.09999999999991</v>
      </c>
      <c r="AC939" s="402">
        <f t="shared" si="449"/>
        <v>10349.9</v>
      </c>
      <c r="AD939" s="449">
        <v>33326.910000000003</v>
      </c>
      <c r="AE939" s="449">
        <f t="shared" si="450"/>
        <v>-22977.010000000002</v>
      </c>
      <c r="AF939" s="462">
        <v>0.15</v>
      </c>
      <c r="AG939" s="402">
        <f t="shared" si="451"/>
        <v>-3446.5515</v>
      </c>
      <c r="AH939" s="449"/>
      <c r="AI939" s="402">
        <f t="shared" si="452"/>
        <v>-3446.5515</v>
      </c>
      <c r="AJ939" s="457">
        <f t="shared" si="453"/>
        <v>-3446.5515</v>
      </c>
      <c r="AK939" s="990">
        <f t="shared" si="437"/>
        <v>8800</v>
      </c>
      <c r="AL939" s="6"/>
      <c r="AM939" s="6"/>
      <c r="AN939" s="6"/>
      <c r="AO939" s="6"/>
    </row>
    <row r="940" spans="1:41" x14ac:dyDescent="0.25">
      <c r="A940" s="443">
        <v>846</v>
      </c>
      <c r="B940" s="444" t="s">
        <v>4635</v>
      </c>
      <c r="C940" s="444" t="s">
        <v>3763</v>
      </c>
      <c r="D940" s="445"/>
      <c r="E940" s="446">
        <v>41897</v>
      </c>
      <c r="F940" s="443"/>
      <c r="G940" s="429" t="s">
        <v>4636</v>
      </c>
      <c r="H940" s="502" t="s">
        <v>2868</v>
      </c>
      <c r="I940" s="428" t="s">
        <v>2773</v>
      </c>
      <c r="J940" s="449">
        <v>11000</v>
      </c>
      <c r="K940" s="449">
        <f t="shared" si="440"/>
        <v>779.9</v>
      </c>
      <c r="L940" s="449">
        <f t="shared" si="442"/>
        <v>11000</v>
      </c>
      <c r="M940" s="449"/>
      <c r="N940" s="402"/>
      <c r="O940" s="450">
        <f t="shared" si="443"/>
        <v>334.4</v>
      </c>
      <c r="P940" s="450">
        <f t="shared" si="444"/>
        <v>315.7</v>
      </c>
      <c r="Q940" s="450"/>
      <c r="R940" s="449"/>
      <c r="S940" s="451">
        <f t="shared" si="445"/>
        <v>650.09999999999991</v>
      </c>
      <c r="T940" s="449">
        <f t="shared" si="446"/>
        <v>10349.9</v>
      </c>
      <c r="U940" s="452">
        <v>100010330028774</v>
      </c>
      <c r="V940" s="461"/>
      <c r="W940" s="484">
        <f t="shared" si="447"/>
        <v>10349.9</v>
      </c>
      <c r="X940" s="518">
        <v>22500389188</v>
      </c>
      <c r="Y940" s="455"/>
      <c r="Z940" s="428">
        <v>0</v>
      </c>
      <c r="AA940" s="456">
        <v>0</v>
      </c>
      <c r="AB940" s="402">
        <f t="shared" si="448"/>
        <v>650.09999999999991</v>
      </c>
      <c r="AC940" s="402">
        <f t="shared" si="449"/>
        <v>10349.9</v>
      </c>
      <c r="AD940" s="449">
        <v>33326.910000000003</v>
      </c>
      <c r="AE940" s="449">
        <f t="shared" si="450"/>
        <v>-22977.010000000002</v>
      </c>
      <c r="AF940" s="462">
        <v>0.15</v>
      </c>
      <c r="AG940" s="402">
        <f t="shared" si="451"/>
        <v>-3446.5515</v>
      </c>
      <c r="AH940" s="449"/>
      <c r="AI940" s="402">
        <f t="shared" si="452"/>
        <v>-3446.5515</v>
      </c>
      <c r="AJ940" s="457">
        <f t="shared" si="453"/>
        <v>-3446.5515</v>
      </c>
      <c r="AK940" s="990">
        <f t="shared" si="437"/>
        <v>8800</v>
      </c>
      <c r="AL940" s="6"/>
      <c r="AM940" s="6"/>
      <c r="AN940" s="6"/>
      <c r="AO940" s="6"/>
    </row>
    <row r="941" spans="1:41" s="221" customFormat="1" x14ac:dyDescent="0.25">
      <c r="A941" s="443">
        <v>847</v>
      </c>
      <c r="B941" s="790" t="s">
        <v>4664</v>
      </c>
      <c r="C941" s="790" t="s">
        <v>3763</v>
      </c>
      <c r="D941" s="791"/>
      <c r="E941" s="792">
        <v>41897</v>
      </c>
      <c r="F941" s="789"/>
      <c r="G941" s="793" t="s">
        <v>4643</v>
      </c>
      <c r="H941" s="799" t="s">
        <v>2884</v>
      </c>
      <c r="I941" s="804" t="s">
        <v>2773</v>
      </c>
      <c r="J941" s="795">
        <v>11000</v>
      </c>
      <c r="K941" s="795">
        <f t="shared" si="440"/>
        <v>779.9</v>
      </c>
      <c r="L941" s="795">
        <f t="shared" si="442"/>
        <v>11000</v>
      </c>
      <c r="M941" s="795"/>
      <c r="N941" s="796"/>
      <c r="O941" s="800">
        <f t="shared" si="443"/>
        <v>334.4</v>
      </c>
      <c r="P941" s="800">
        <f t="shared" si="444"/>
        <v>315.7</v>
      </c>
      <c r="Q941" s="795"/>
      <c r="R941" s="801"/>
      <c r="S941" s="801">
        <f t="shared" si="445"/>
        <v>650.09999999999991</v>
      </c>
      <c r="T941" s="795">
        <f t="shared" si="446"/>
        <v>10349.9</v>
      </c>
      <c r="U941" s="802">
        <v>100010330028774</v>
      </c>
      <c r="V941" s="812">
        <v>200010330863564</v>
      </c>
      <c r="W941" s="919">
        <f t="shared" si="447"/>
        <v>10349.9</v>
      </c>
      <c r="X941" s="918">
        <v>22301463794</v>
      </c>
      <c r="Y941" s="803"/>
      <c r="Z941" s="804">
        <v>0</v>
      </c>
      <c r="AA941" s="805">
        <v>0</v>
      </c>
      <c r="AB941" s="796">
        <f t="shared" si="448"/>
        <v>650.09999999999991</v>
      </c>
      <c r="AC941" s="796">
        <f t="shared" si="449"/>
        <v>10349.9</v>
      </c>
      <c r="AD941" s="795">
        <v>33326.910000000003</v>
      </c>
      <c r="AE941" s="795">
        <f t="shared" si="450"/>
        <v>-22977.010000000002</v>
      </c>
      <c r="AF941" s="967">
        <v>0.15</v>
      </c>
      <c r="AG941" s="796">
        <f t="shared" si="451"/>
        <v>-3446.5515</v>
      </c>
      <c r="AH941" s="795"/>
      <c r="AI941" s="796">
        <f t="shared" si="452"/>
        <v>-3446.5515</v>
      </c>
      <c r="AJ941" s="807">
        <f t="shared" si="453"/>
        <v>-3446.5515</v>
      </c>
      <c r="AK941" s="990">
        <f t="shared" si="437"/>
        <v>8800</v>
      </c>
    </row>
    <row r="942" spans="1:41" x14ac:dyDescent="0.25">
      <c r="A942" s="443">
        <v>848</v>
      </c>
      <c r="B942" s="444" t="s">
        <v>4682</v>
      </c>
      <c r="C942" s="444" t="s">
        <v>3763</v>
      </c>
      <c r="D942" s="785">
        <v>30640</v>
      </c>
      <c r="E942" s="446">
        <v>41897</v>
      </c>
      <c r="F942" s="609"/>
      <c r="G942" s="429" t="s">
        <v>4683</v>
      </c>
      <c r="H942" s="447" t="s">
        <v>2884</v>
      </c>
      <c r="I942" s="428" t="s">
        <v>2773</v>
      </c>
      <c r="J942" s="449">
        <v>11000</v>
      </c>
      <c r="K942" s="449">
        <f t="shared" si="440"/>
        <v>779.9</v>
      </c>
      <c r="L942" s="449">
        <f t="shared" si="442"/>
        <v>11000</v>
      </c>
      <c r="M942" s="449"/>
      <c r="N942" s="402"/>
      <c r="O942" s="450">
        <f t="shared" si="443"/>
        <v>334.4</v>
      </c>
      <c r="P942" s="450">
        <f t="shared" si="444"/>
        <v>315.7</v>
      </c>
      <c r="Q942" s="449"/>
      <c r="R942" s="451"/>
      <c r="S942" s="451">
        <f t="shared" si="445"/>
        <v>650.09999999999991</v>
      </c>
      <c r="T942" s="449">
        <f t="shared" si="446"/>
        <v>10349.9</v>
      </c>
      <c r="U942" s="452">
        <v>100010330028774</v>
      </c>
      <c r="V942" s="461"/>
      <c r="W942" s="484">
        <f t="shared" si="447"/>
        <v>10349.9</v>
      </c>
      <c r="X942" s="518"/>
      <c r="Y942" s="455"/>
      <c r="Z942" s="428">
        <v>0</v>
      </c>
      <c r="AA942" s="456">
        <v>0</v>
      </c>
      <c r="AB942" s="402">
        <f t="shared" si="448"/>
        <v>650.09999999999991</v>
      </c>
      <c r="AC942" s="402">
        <f t="shared" si="449"/>
        <v>10349.9</v>
      </c>
      <c r="AD942" s="449">
        <v>33326.910000000003</v>
      </c>
      <c r="AE942" s="449">
        <f t="shared" si="450"/>
        <v>-22977.010000000002</v>
      </c>
      <c r="AF942" s="462">
        <v>0.15</v>
      </c>
      <c r="AG942" s="402">
        <f t="shared" si="451"/>
        <v>-3446.5515</v>
      </c>
      <c r="AH942" s="449"/>
      <c r="AI942" s="402">
        <f t="shared" si="452"/>
        <v>-3446.5515</v>
      </c>
      <c r="AJ942" s="457">
        <f t="shared" si="453"/>
        <v>-3446.5515</v>
      </c>
      <c r="AK942" s="990">
        <f t="shared" si="437"/>
        <v>8800</v>
      </c>
      <c r="AL942" s="6"/>
      <c r="AM942" s="6"/>
      <c r="AN942" s="6"/>
      <c r="AO942" s="6"/>
    </row>
    <row r="943" spans="1:41" x14ac:dyDescent="0.25">
      <c r="A943" s="443">
        <v>849</v>
      </c>
      <c r="B943" s="444" t="s">
        <v>4714</v>
      </c>
      <c r="C943" s="444" t="s">
        <v>3763</v>
      </c>
      <c r="D943" s="785">
        <v>30640</v>
      </c>
      <c r="E943" s="446">
        <v>41897</v>
      </c>
      <c r="F943" s="609"/>
      <c r="G943" s="429" t="s">
        <v>4715</v>
      </c>
      <c r="H943" s="447" t="s">
        <v>2884</v>
      </c>
      <c r="I943" s="428" t="s">
        <v>2773</v>
      </c>
      <c r="J943" s="449">
        <v>11000</v>
      </c>
      <c r="K943" s="449">
        <f t="shared" si="440"/>
        <v>779.9</v>
      </c>
      <c r="L943" s="449">
        <f t="shared" si="442"/>
        <v>11000</v>
      </c>
      <c r="M943" s="449"/>
      <c r="N943" s="402"/>
      <c r="O943" s="450">
        <f t="shared" si="443"/>
        <v>334.4</v>
      </c>
      <c r="P943" s="450">
        <f t="shared" si="444"/>
        <v>315.7</v>
      </c>
      <c r="Q943" s="449"/>
      <c r="R943" s="451"/>
      <c r="S943" s="451">
        <f t="shared" si="445"/>
        <v>650.09999999999991</v>
      </c>
      <c r="T943" s="449">
        <f t="shared" si="446"/>
        <v>10349.9</v>
      </c>
      <c r="U943" s="452">
        <v>100010330028774</v>
      </c>
      <c r="V943" s="461"/>
      <c r="W943" s="484">
        <f t="shared" si="447"/>
        <v>10349.9</v>
      </c>
      <c r="X943" s="518"/>
      <c r="Y943" s="455"/>
      <c r="Z943" s="428">
        <v>0</v>
      </c>
      <c r="AA943" s="456">
        <v>0</v>
      </c>
      <c r="AB943" s="402">
        <f t="shared" si="448"/>
        <v>650.09999999999991</v>
      </c>
      <c r="AC943" s="402">
        <f t="shared" si="449"/>
        <v>10349.9</v>
      </c>
      <c r="AD943" s="449">
        <v>33326.910000000003</v>
      </c>
      <c r="AE943" s="449">
        <f t="shared" si="450"/>
        <v>-22977.010000000002</v>
      </c>
      <c r="AF943" s="462">
        <v>0.15</v>
      </c>
      <c r="AG943" s="402">
        <f t="shared" si="451"/>
        <v>-3446.5515</v>
      </c>
      <c r="AH943" s="449"/>
      <c r="AI943" s="402">
        <f t="shared" si="452"/>
        <v>-3446.5515</v>
      </c>
      <c r="AJ943" s="457">
        <f t="shared" si="453"/>
        <v>-3446.5515</v>
      </c>
      <c r="AK943" s="990">
        <f t="shared" si="437"/>
        <v>8800</v>
      </c>
      <c r="AL943" s="6"/>
      <c r="AM943" s="6"/>
      <c r="AN943" s="6"/>
      <c r="AO943" s="6"/>
    </row>
    <row r="944" spans="1:41" x14ac:dyDescent="0.25">
      <c r="A944" s="443">
        <v>850</v>
      </c>
      <c r="B944" s="444" t="s">
        <v>4716</v>
      </c>
      <c r="C944" s="444" t="s">
        <v>3763</v>
      </c>
      <c r="D944" s="785">
        <v>30640</v>
      </c>
      <c r="E944" s="446">
        <v>41897</v>
      </c>
      <c r="F944" s="609"/>
      <c r="G944" s="429" t="s">
        <v>4717</v>
      </c>
      <c r="H944" s="447" t="s">
        <v>2884</v>
      </c>
      <c r="I944" s="428" t="s">
        <v>2773</v>
      </c>
      <c r="J944" s="449">
        <v>11000</v>
      </c>
      <c r="K944" s="449">
        <f t="shared" si="440"/>
        <v>779.9</v>
      </c>
      <c r="L944" s="449">
        <f t="shared" si="442"/>
        <v>11000</v>
      </c>
      <c r="M944" s="449"/>
      <c r="N944" s="402"/>
      <c r="O944" s="450">
        <f t="shared" si="443"/>
        <v>334.4</v>
      </c>
      <c r="P944" s="450">
        <f t="shared" si="444"/>
        <v>315.7</v>
      </c>
      <c r="Q944" s="449"/>
      <c r="R944" s="451"/>
      <c r="S944" s="451">
        <f t="shared" si="445"/>
        <v>650.09999999999991</v>
      </c>
      <c r="T944" s="449">
        <f t="shared" si="446"/>
        <v>10349.9</v>
      </c>
      <c r="U944" s="452">
        <v>100010330028774</v>
      </c>
      <c r="V944" s="461"/>
      <c r="W944" s="484">
        <f t="shared" si="447"/>
        <v>10349.9</v>
      </c>
      <c r="X944" s="518"/>
      <c r="Y944" s="455"/>
      <c r="Z944" s="428">
        <v>0</v>
      </c>
      <c r="AA944" s="456">
        <v>0</v>
      </c>
      <c r="AB944" s="402">
        <f t="shared" si="448"/>
        <v>650.09999999999991</v>
      </c>
      <c r="AC944" s="402">
        <f t="shared" si="449"/>
        <v>10349.9</v>
      </c>
      <c r="AD944" s="449">
        <v>33326.910000000003</v>
      </c>
      <c r="AE944" s="449">
        <f t="shared" si="450"/>
        <v>-22977.010000000002</v>
      </c>
      <c r="AF944" s="462">
        <v>0.15</v>
      </c>
      <c r="AG944" s="402">
        <f t="shared" si="451"/>
        <v>-3446.5515</v>
      </c>
      <c r="AH944" s="449"/>
      <c r="AI944" s="402">
        <f t="shared" si="452"/>
        <v>-3446.5515</v>
      </c>
      <c r="AJ944" s="457">
        <f t="shared" si="453"/>
        <v>-3446.5515</v>
      </c>
      <c r="AK944" s="990">
        <f t="shared" si="437"/>
        <v>8800</v>
      </c>
      <c r="AL944" s="6"/>
      <c r="AM944" s="6"/>
      <c r="AN944" s="6"/>
      <c r="AO944" s="6"/>
    </row>
    <row r="945" spans="1:41" x14ac:dyDescent="0.25">
      <c r="A945" s="443">
        <v>851</v>
      </c>
      <c r="B945" s="444" t="s">
        <v>4718</v>
      </c>
      <c r="C945" s="444" t="s">
        <v>3763</v>
      </c>
      <c r="D945" s="785">
        <v>30640</v>
      </c>
      <c r="E945" s="446">
        <v>41897</v>
      </c>
      <c r="F945" s="609"/>
      <c r="G945" s="429" t="s">
        <v>4719</v>
      </c>
      <c r="H945" s="447" t="s">
        <v>2884</v>
      </c>
      <c r="I945" s="428" t="s">
        <v>2773</v>
      </c>
      <c r="J945" s="449">
        <v>11000</v>
      </c>
      <c r="K945" s="449">
        <f t="shared" si="440"/>
        <v>779.9</v>
      </c>
      <c r="L945" s="449">
        <f t="shared" si="442"/>
        <v>11000</v>
      </c>
      <c r="M945" s="449"/>
      <c r="N945" s="402"/>
      <c r="O945" s="450">
        <f t="shared" si="443"/>
        <v>334.4</v>
      </c>
      <c r="P945" s="450">
        <f t="shared" si="444"/>
        <v>315.7</v>
      </c>
      <c r="Q945" s="449"/>
      <c r="R945" s="451"/>
      <c r="S945" s="451">
        <f t="shared" si="445"/>
        <v>650.09999999999991</v>
      </c>
      <c r="T945" s="449">
        <f t="shared" si="446"/>
        <v>10349.9</v>
      </c>
      <c r="U945" s="452">
        <v>100010330028774</v>
      </c>
      <c r="V945" s="461"/>
      <c r="W945" s="484">
        <f t="shared" si="447"/>
        <v>10349.9</v>
      </c>
      <c r="X945" s="518"/>
      <c r="Y945" s="455"/>
      <c r="Z945" s="428">
        <v>0</v>
      </c>
      <c r="AA945" s="456">
        <v>0</v>
      </c>
      <c r="AB945" s="402">
        <f t="shared" si="448"/>
        <v>650.09999999999991</v>
      </c>
      <c r="AC945" s="402">
        <f t="shared" si="449"/>
        <v>10349.9</v>
      </c>
      <c r="AD945" s="449">
        <v>33326.910000000003</v>
      </c>
      <c r="AE945" s="449">
        <f t="shared" si="450"/>
        <v>-22977.010000000002</v>
      </c>
      <c r="AF945" s="462">
        <v>0.15</v>
      </c>
      <c r="AG945" s="402">
        <f t="shared" si="451"/>
        <v>-3446.5515</v>
      </c>
      <c r="AH945" s="449"/>
      <c r="AI945" s="402">
        <f t="shared" si="452"/>
        <v>-3446.5515</v>
      </c>
      <c r="AJ945" s="457">
        <f t="shared" si="453"/>
        <v>-3446.5515</v>
      </c>
      <c r="AK945" s="990">
        <f t="shared" si="437"/>
        <v>8800</v>
      </c>
      <c r="AL945" s="6"/>
      <c r="AM945" s="6"/>
      <c r="AN945" s="6"/>
      <c r="AO945" s="6"/>
    </row>
    <row r="946" spans="1:41" x14ac:dyDescent="0.25">
      <c r="A946" s="443">
        <v>852</v>
      </c>
      <c r="B946" s="444" t="s">
        <v>4732</v>
      </c>
      <c r="C946" s="444" t="s">
        <v>3763</v>
      </c>
      <c r="D946" s="785">
        <v>30640</v>
      </c>
      <c r="E946" s="446">
        <v>41897</v>
      </c>
      <c r="F946" s="609"/>
      <c r="G946" s="429" t="s">
        <v>4733</v>
      </c>
      <c r="H946" s="447" t="s">
        <v>2884</v>
      </c>
      <c r="I946" s="428" t="s">
        <v>2773</v>
      </c>
      <c r="J946" s="449">
        <v>11000</v>
      </c>
      <c r="K946" s="449">
        <f t="shared" si="440"/>
        <v>779.9</v>
      </c>
      <c r="L946" s="449">
        <f t="shared" si="442"/>
        <v>11000</v>
      </c>
      <c r="M946" s="449"/>
      <c r="N946" s="402"/>
      <c r="O946" s="450">
        <f t="shared" si="443"/>
        <v>334.4</v>
      </c>
      <c r="P946" s="450">
        <f t="shared" si="444"/>
        <v>315.7</v>
      </c>
      <c r="Q946" s="449"/>
      <c r="R946" s="451"/>
      <c r="S946" s="451">
        <f t="shared" si="445"/>
        <v>650.09999999999991</v>
      </c>
      <c r="T946" s="449">
        <f t="shared" si="446"/>
        <v>10349.9</v>
      </c>
      <c r="U946" s="452">
        <v>100010330028774</v>
      </c>
      <c r="V946" s="461"/>
      <c r="W946" s="484">
        <f t="shared" si="447"/>
        <v>10349.9</v>
      </c>
      <c r="X946" s="518"/>
      <c r="Y946" s="455"/>
      <c r="Z946" s="428">
        <v>0</v>
      </c>
      <c r="AA946" s="456">
        <v>0</v>
      </c>
      <c r="AB946" s="402">
        <f t="shared" si="448"/>
        <v>650.09999999999991</v>
      </c>
      <c r="AC946" s="402">
        <f t="shared" si="449"/>
        <v>10349.9</v>
      </c>
      <c r="AD946" s="449">
        <v>33326.910000000003</v>
      </c>
      <c r="AE946" s="449">
        <f t="shared" si="450"/>
        <v>-22977.010000000002</v>
      </c>
      <c r="AF946" s="462">
        <v>0.15</v>
      </c>
      <c r="AG946" s="402">
        <f t="shared" si="451"/>
        <v>-3446.5515</v>
      </c>
      <c r="AH946" s="449"/>
      <c r="AI946" s="402">
        <f t="shared" si="452"/>
        <v>-3446.5515</v>
      </c>
      <c r="AJ946" s="457">
        <f t="shared" si="453"/>
        <v>-3446.5515</v>
      </c>
      <c r="AK946" s="990">
        <f t="shared" si="437"/>
        <v>8800</v>
      </c>
      <c r="AL946" s="6"/>
      <c r="AM946" s="6"/>
      <c r="AN946" s="6"/>
      <c r="AO946" s="6"/>
    </row>
    <row r="947" spans="1:41" x14ac:dyDescent="0.25">
      <c r="A947" s="443">
        <v>853</v>
      </c>
      <c r="B947" s="444" t="s">
        <v>4816</v>
      </c>
      <c r="C947" s="444" t="s">
        <v>3763</v>
      </c>
      <c r="D947" s="785">
        <v>30640</v>
      </c>
      <c r="E947" s="446">
        <v>41897</v>
      </c>
      <c r="F947" s="609">
        <f>DATEDIF(D947,E947,"Y")</f>
        <v>30</v>
      </c>
      <c r="G947" s="429" t="s">
        <v>4817</v>
      </c>
      <c r="H947" s="447" t="s">
        <v>2884</v>
      </c>
      <c r="I947" s="428" t="s">
        <v>2773</v>
      </c>
      <c r="J947" s="449">
        <v>11000</v>
      </c>
      <c r="K947" s="449">
        <f t="shared" si="440"/>
        <v>779.9</v>
      </c>
      <c r="L947" s="449">
        <f t="shared" si="442"/>
        <v>11000</v>
      </c>
      <c r="M947" s="449"/>
      <c r="N947" s="402"/>
      <c r="O947" s="450">
        <f t="shared" si="443"/>
        <v>334.4</v>
      </c>
      <c r="P947" s="450">
        <f t="shared" si="444"/>
        <v>315.7</v>
      </c>
      <c r="Q947" s="449"/>
      <c r="R947" s="451"/>
      <c r="S947" s="451">
        <f t="shared" si="445"/>
        <v>650.09999999999991</v>
      </c>
      <c r="T947" s="449">
        <f t="shared" si="446"/>
        <v>10349.9</v>
      </c>
      <c r="U947" s="452">
        <v>100010330028774</v>
      </c>
      <c r="V947" s="461"/>
      <c r="W947" s="484">
        <f t="shared" si="447"/>
        <v>10349.9</v>
      </c>
      <c r="X947" s="518"/>
      <c r="Y947" s="455"/>
      <c r="Z947" s="428">
        <v>0</v>
      </c>
      <c r="AA947" s="456">
        <v>0</v>
      </c>
      <c r="AB947" s="402">
        <f t="shared" si="448"/>
        <v>650.09999999999991</v>
      </c>
      <c r="AC947" s="402">
        <f t="shared" si="449"/>
        <v>10349.9</v>
      </c>
      <c r="AD947" s="449">
        <v>33326.910000000003</v>
      </c>
      <c r="AE947" s="449">
        <f t="shared" si="450"/>
        <v>-22977.010000000002</v>
      </c>
      <c r="AF947" s="462">
        <v>0.15</v>
      </c>
      <c r="AG947" s="402">
        <f t="shared" si="451"/>
        <v>-3446.5515</v>
      </c>
      <c r="AH947" s="449"/>
      <c r="AI947" s="402">
        <f t="shared" si="452"/>
        <v>-3446.5515</v>
      </c>
      <c r="AJ947" s="457">
        <f t="shared" si="453"/>
        <v>-3446.5515</v>
      </c>
      <c r="AK947" s="990">
        <f t="shared" si="437"/>
        <v>8800</v>
      </c>
      <c r="AL947" s="6"/>
      <c r="AM947" s="6"/>
      <c r="AN947" s="6"/>
      <c r="AO947" s="6"/>
    </row>
    <row r="948" spans="1:41" x14ac:dyDescent="0.25">
      <c r="A948" s="443">
        <v>854</v>
      </c>
      <c r="B948" s="444" t="s">
        <v>4818</v>
      </c>
      <c r="C948" s="444" t="s">
        <v>3763</v>
      </c>
      <c r="D948" s="785">
        <v>30640</v>
      </c>
      <c r="E948" s="446">
        <v>41897</v>
      </c>
      <c r="F948" s="609">
        <f>DATEDIF(D948,E948,"Y")</f>
        <v>30</v>
      </c>
      <c r="G948" s="429" t="s">
        <v>4819</v>
      </c>
      <c r="H948" s="447" t="s">
        <v>2884</v>
      </c>
      <c r="I948" s="428" t="s">
        <v>4743</v>
      </c>
      <c r="J948" s="449">
        <v>22000</v>
      </c>
      <c r="K948" s="449">
        <f t="shared" si="440"/>
        <v>1559.8</v>
      </c>
      <c r="L948" s="449">
        <f t="shared" si="442"/>
        <v>22000</v>
      </c>
      <c r="M948" s="449"/>
      <c r="N948" s="402"/>
      <c r="O948" s="450">
        <f t="shared" si="443"/>
        <v>668.8</v>
      </c>
      <c r="P948" s="450">
        <f t="shared" si="444"/>
        <v>631.4</v>
      </c>
      <c r="Q948" s="449"/>
      <c r="R948" s="451"/>
      <c r="S948" s="451">
        <f t="shared" si="445"/>
        <v>1300.1999999999998</v>
      </c>
      <c r="T948" s="449">
        <f t="shared" si="446"/>
        <v>20699.8</v>
      </c>
      <c r="U948" s="452">
        <v>100010330028774</v>
      </c>
      <c r="V948" s="461"/>
      <c r="W948" s="484">
        <f t="shared" si="447"/>
        <v>20699.8</v>
      </c>
      <c r="X948" s="518"/>
      <c r="Y948" s="455"/>
      <c r="Z948" s="428">
        <v>0</v>
      </c>
      <c r="AA948" s="456">
        <v>0</v>
      </c>
      <c r="AB948" s="402">
        <f t="shared" si="448"/>
        <v>1300.1999999999998</v>
      </c>
      <c r="AC948" s="402">
        <f t="shared" si="449"/>
        <v>20699.8</v>
      </c>
      <c r="AD948" s="449">
        <v>33326.910000000003</v>
      </c>
      <c r="AE948" s="449">
        <f t="shared" si="450"/>
        <v>-12627.110000000004</v>
      </c>
      <c r="AF948" s="462">
        <v>0.15</v>
      </c>
      <c r="AG948" s="402">
        <f t="shared" si="451"/>
        <v>-1894.0665000000006</v>
      </c>
      <c r="AH948" s="449"/>
      <c r="AI948" s="402">
        <f t="shared" si="452"/>
        <v>-1894.0665000000006</v>
      </c>
      <c r="AJ948" s="457">
        <f t="shared" si="453"/>
        <v>-1894.0665000000006</v>
      </c>
      <c r="AK948" s="990">
        <f>+J948*60%</f>
        <v>13200</v>
      </c>
      <c r="AL948" s="6"/>
      <c r="AM948" s="6"/>
      <c r="AN948" s="6"/>
      <c r="AO948" s="6"/>
    </row>
    <row r="949" spans="1:41" x14ac:dyDescent="0.25">
      <c r="A949" s="443">
        <v>855</v>
      </c>
      <c r="B949" s="444" t="s">
        <v>4845</v>
      </c>
      <c r="C949" s="444"/>
      <c r="D949" s="785"/>
      <c r="E949" s="446"/>
      <c r="F949" s="609"/>
      <c r="G949" s="429" t="s">
        <v>4846</v>
      </c>
      <c r="H949" s="447" t="s">
        <v>2884</v>
      </c>
      <c r="I949" s="428" t="s">
        <v>2773</v>
      </c>
      <c r="J949" s="449">
        <v>11000</v>
      </c>
      <c r="K949" s="449">
        <f t="shared" si="440"/>
        <v>779.9</v>
      </c>
      <c r="L949" s="449">
        <f t="shared" si="442"/>
        <v>11000</v>
      </c>
      <c r="M949" s="449"/>
      <c r="N949" s="402"/>
      <c r="O949" s="450">
        <f t="shared" si="443"/>
        <v>334.4</v>
      </c>
      <c r="P949" s="450">
        <f t="shared" si="444"/>
        <v>315.7</v>
      </c>
      <c r="Q949" s="449"/>
      <c r="R949" s="451"/>
      <c r="S949" s="451">
        <f t="shared" si="445"/>
        <v>650.09999999999991</v>
      </c>
      <c r="T949" s="449">
        <f>J949-S949</f>
        <v>10349.9</v>
      </c>
      <c r="U949" s="452">
        <v>100010330028774</v>
      </c>
      <c r="V949" s="461"/>
      <c r="W949" s="484">
        <f t="shared" si="447"/>
        <v>10349.9</v>
      </c>
      <c r="X949" s="518"/>
      <c r="Y949" s="455"/>
      <c r="Z949" s="428">
        <v>0</v>
      </c>
      <c r="AA949" s="456">
        <v>0</v>
      </c>
      <c r="AB949" s="402">
        <f t="shared" si="448"/>
        <v>650.09999999999991</v>
      </c>
      <c r="AC949" s="402">
        <f t="shared" si="449"/>
        <v>10349.9</v>
      </c>
      <c r="AD949" s="449">
        <v>33326.910000000003</v>
      </c>
      <c r="AE949" s="449">
        <f t="shared" si="450"/>
        <v>-22977.010000000002</v>
      </c>
      <c r="AF949" s="462">
        <v>0.15</v>
      </c>
      <c r="AG949" s="402">
        <f t="shared" si="451"/>
        <v>-3446.5515</v>
      </c>
      <c r="AH949" s="449"/>
      <c r="AI949" s="402">
        <f t="shared" si="452"/>
        <v>-3446.5515</v>
      </c>
      <c r="AJ949" s="457">
        <f t="shared" si="453"/>
        <v>-3446.5515</v>
      </c>
      <c r="AK949" s="990">
        <f t="shared" si="437"/>
        <v>8800</v>
      </c>
      <c r="AL949" s="6"/>
      <c r="AM949" s="6"/>
      <c r="AN949" s="6"/>
      <c r="AO949" s="6"/>
    </row>
    <row r="950" spans="1:41" x14ac:dyDescent="0.25">
      <c r="A950" s="443">
        <v>856</v>
      </c>
      <c r="B950" s="444" t="s">
        <v>658</v>
      </c>
      <c r="C950" s="444"/>
      <c r="D950" s="785"/>
      <c r="E950" s="446"/>
      <c r="F950" s="609"/>
      <c r="G950" s="429" t="s">
        <v>659</v>
      </c>
      <c r="H950" s="447" t="s">
        <v>2884</v>
      </c>
      <c r="I950" s="428" t="s">
        <v>2773</v>
      </c>
      <c r="J950" s="449">
        <v>11000</v>
      </c>
      <c r="K950" s="449">
        <f t="shared" si="440"/>
        <v>779.9</v>
      </c>
      <c r="L950" s="449">
        <f t="shared" si="442"/>
        <v>11000</v>
      </c>
      <c r="M950" s="449"/>
      <c r="N950" s="402"/>
      <c r="O950" s="450">
        <f t="shared" si="443"/>
        <v>334.4</v>
      </c>
      <c r="P950" s="450">
        <f t="shared" si="444"/>
        <v>315.7</v>
      </c>
      <c r="Q950" s="449"/>
      <c r="R950" s="451"/>
      <c r="S950" s="451">
        <f t="shared" si="445"/>
        <v>650.09999999999991</v>
      </c>
      <c r="T950" s="449">
        <f>J950-S950</f>
        <v>10349.9</v>
      </c>
      <c r="U950" s="452">
        <v>100010330028774</v>
      </c>
      <c r="V950" s="461"/>
      <c r="W950" s="484">
        <f t="shared" si="447"/>
        <v>10349.9</v>
      </c>
      <c r="X950" s="518"/>
      <c r="Y950" s="455"/>
      <c r="Z950" s="428">
        <v>0</v>
      </c>
      <c r="AA950" s="456">
        <v>0</v>
      </c>
      <c r="AB950" s="402">
        <f t="shared" si="448"/>
        <v>650.09999999999991</v>
      </c>
      <c r="AC950" s="402">
        <f t="shared" si="449"/>
        <v>10349.9</v>
      </c>
      <c r="AD950" s="449">
        <v>33326.910000000003</v>
      </c>
      <c r="AE950" s="449">
        <f t="shared" si="450"/>
        <v>-22977.010000000002</v>
      </c>
      <c r="AF950" s="462">
        <v>0.15</v>
      </c>
      <c r="AG950" s="402">
        <f t="shared" si="451"/>
        <v>-3446.5515</v>
      </c>
      <c r="AH950" s="449"/>
      <c r="AI950" s="402">
        <f t="shared" si="452"/>
        <v>-3446.5515</v>
      </c>
      <c r="AJ950" s="457">
        <f t="shared" si="453"/>
        <v>-3446.5515</v>
      </c>
      <c r="AK950" s="990">
        <f t="shared" si="437"/>
        <v>8800</v>
      </c>
      <c r="AL950" s="6"/>
      <c r="AM950" s="6"/>
      <c r="AN950" s="6"/>
      <c r="AO950" s="6"/>
    </row>
    <row r="951" spans="1:41" x14ac:dyDescent="0.25">
      <c r="A951" s="443">
        <v>857</v>
      </c>
      <c r="B951" s="444" t="s">
        <v>4863</v>
      </c>
      <c r="C951" s="444"/>
      <c r="D951" s="785"/>
      <c r="E951" s="446"/>
      <c r="F951" s="609"/>
      <c r="G951" s="429" t="s">
        <v>4864</v>
      </c>
      <c r="H951" s="447" t="s">
        <v>2884</v>
      </c>
      <c r="I951" s="428" t="s">
        <v>2773</v>
      </c>
      <c r="J951" s="449">
        <v>11000</v>
      </c>
      <c r="K951" s="449">
        <f t="shared" si="440"/>
        <v>779.9</v>
      </c>
      <c r="L951" s="449">
        <f t="shared" si="442"/>
        <v>11000</v>
      </c>
      <c r="M951" s="449"/>
      <c r="N951" s="402"/>
      <c r="O951" s="450">
        <f t="shared" si="443"/>
        <v>334.4</v>
      </c>
      <c r="P951" s="450">
        <f t="shared" si="444"/>
        <v>315.7</v>
      </c>
      <c r="Q951" s="449"/>
      <c r="R951" s="451"/>
      <c r="S951" s="451">
        <f t="shared" si="445"/>
        <v>650.09999999999991</v>
      </c>
      <c r="T951" s="449">
        <f>J951-S951</f>
        <v>10349.9</v>
      </c>
      <c r="U951" s="452">
        <v>100010330028774</v>
      </c>
      <c r="V951" s="461">
        <v>200010330900126</v>
      </c>
      <c r="W951" s="484">
        <f t="shared" si="447"/>
        <v>10349.9</v>
      </c>
      <c r="X951" s="518">
        <v>22500464163</v>
      </c>
      <c r="Y951" s="455"/>
      <c r="Z951" s="428">
        <v>0</v>
      </c>
      <c r="AA951" s="456">
        <v>0</v>
      </c>
      <c r="AB951" s="402">
        <f t="shared" si="448"/>
        <v>650.09999999999991</v>
      </c>
      <c r="AC951" s="402">
        <f t="shared" si="449"/>
        <v>10349.9</v>
      </c>
      <c r="AD951" s="449">
        <v>33326.910000000003</v>
      </c>
      <c r="AE951" s="449">
        <f t="shared" si="450"/>
        <v>-22977.010000000002</v>
      </c>
      <c r="AF951" s="462">
        <v>0.15</v>
      </c>
      <c r="AG951" s="402">
        <f t="shared" si="451"/>
        <v>-3446.5515</v>
      </c>
      <c r="AH951" s="449"/>
      <c r="AI951" s="402">
        <f t="shared" si="452"/>
        <v>-3446.5515</v>
      </c>
      <c r="AJ951" s="457">
        <f t="shared" si="453"/>
        <v>-3446.5515</v>
      </c>
      <c r="AK951" s="990">
        <f t="shared" si="437"/>
        <v>8800</v>
      </c>
      <c r="AL951" s="6"/>
      <c r="AM951" s="6"/>
      <c r="AN951" s="6"/>
      <c r="AO951" s="6"/>
    </row>
    <row r="952" spans="1:41" s="341" customFormat="1" x14ac:dyDescent="0.25">
      <c r="A952" s="443">
        <v>858</v>
      </c>
      <c r="B952" s="395" t="s">
        <v>4941</v>
      </c>
      <c r="C952" s="395"/>
      <c r="D952" s="973"/>
      <c r="E952" s="396"/>
      <c r="F952" s="923"/>
      <c r="G952" s="398" t="s">
        <v>4940</v>
      </c>
      <c r="H952" s="924" t="s">
        <v>2884</v>
      </c>
      <c r="I952" s="410" t="s">
        <v>2773</v>
      </c>
      <c r="J952" s="399">
        <v>11000</v>
      </c>
      <c r="K952" s="399">
        <f t="shared" si="440"/>
        <v>779.9</v>
      </c>
      <c r="L952" s="399">
        <f t="shared" si="442"/>
        <v>11000</v>
      </c>
      <c r="M952" s="399"/>
      <c r="N952" s="400"/>
      <c r="O952" s="394">
        <f t="shared" si="443"/>
        <v>334.4</v>
      </c>
      <c r="P952" s="399">
        <f t="shared" si="444"/>
        <v>315.7</v>
      </c>
      <c r="Q952" s="399"/>
      <c r="R952" s="401"/>
      <c r="S952" s="401">
        <f t="shared" si="445"/>
        <v>650.09999999999991</v>
      </c>
      <c r="T952" s="399">
        <f>J952-S952</f>
        <v>10349.9</v>
      </c>
      <c r="U952" s="434">
        <v>100010330028774</v>
      </c>
      <c r="V952" s="926"/>
      <c r="W952" s="932">
        <f t="shared" si="447"/>
        <v>10349.9</v>
      </c>
      <c r="X952" s="933">
        <v>22300793464</v>
      </c>
      <c r="Y952" s="435"/>
      <c r="Z952" s="410">
        <v>0</v>
      </c>
      <c r="AA952" s="436">
        <v>0</v>
      </c>
      <c r="AB952" s="400">
        <f t="shared" si="448"/>
        <v>650.09999999999991</v>
      </c>
      <c r="AC952" s="400">
        <f t="shared" si="449"/>
        <v>10349.9</v>
      </c>
      <c r="AD952" s="399">
        <v>33326.910000000003</v>
      </c>
      <c r="AE952" s="399">
        <f t="shared" si="450"/>
        <v>-22977.010000000002</v>
      </c>
      <c r="AF952" s="974">
        <v>0.15</v>
      </c>
      <c r="AG952" s="400">
        <f t="shared" si="451"/>
        <v>-3446.5515</v>
      </c>
      <c r="AH952" s="399"/>
      <c r="AI952" s="400">
        <f t="shared" si="452"/>
        <v>-3446.5515</v>
      </c>
      <c r="AJ952" s="433">
        <f t="shared" si="453"/>
        <v>-3446.5515</v>
      </c>
      <c r="AK952" s="990">
        <f t="shared" si="437"/>
        <v>8800</v>
      </c>
    </row>
    <row r="953" spans="1:41" ht="15" customHeight="1" x14ac:dyDescent="0.25">
      <c r="A953" s="1712" t="s">
        <v>3656</v>
      </c>
      <c r="B953" s="1713"/>
      <c r="C953" s="1713"/>
      <c r="D953" s="1713"/>
      <c r="E953" s="1713"/>
      <c r="F953" s="1713"/>
      <c r="G953" s="1713"/>
      <c r="H953" s="1713"/>
      <c r="I953" s="1714"/>
      <c r="J953" s="407">
        <f>SUM(J885:J952)</f>
        <v>855800</v>
      </c>
      <c r="K953" s="406"/>
      <c r="L953" s="406"/>
      <c r="M953" s="406">
        <f t="shared" ref="M953:S953" si="454">SUM(M885:M932)</f>
        <v>1987.15</v>
      </c>
      <c r="N953" s="406">
        <f t="shared" si="454"/>
        <v>18993.919999999998</v>
      </c>
      <c r="O953" s="406">
        <f t="shared" si="454"/>
        <v>17931.76000000002</v>
      </c>
      <c r="P953" s="406">
        <f t="shared" si="454"/>
        <v>2534.67</v>
      </c>
      <c r="Q953" s="406">
        <f t="shared" si="454"/>
        <v>0</v>
      </c>
      <c r="R953" s="406">
        <f t="shared" si="454"/>
        <v>41447.499999999956</v>
      </c>
      <c r="S953" s="406">
        <f t="shared" si="454"/>
        <v>583352.50000000058</v>
      </c>
      <c r="AC953" s="6"/>
      <c r="AD953" s="6"/>
      <c r="AE953" s="6"/>
      <c r="AF953" s="6"/>
      <c r="AG953" s="6"/>
      <c r="AH953" s="6"/>
      <c r="AK953" s="1003">
        <f>SUM(AK885:AK952)</f>
        <v>633490</v>
      </c>
    </row>
    <row r="954" spans="1:41" ht="15" customHeight="1" thickBot="1" x14ac:dyDescent="0.3">
      <c r="A954" s="900"/>
      <c r="B954" s="1770" t="s">
        <v>102</v>
      </c>
      <c r="C954" s="1771"/>
      <c r="D954" s="1771"/>
      <c r="E954" s="1771"/>
      <c r="F954" s="1771"/>
      <c r="G954" s="1771"/>
      <c r="H954" s="1771"/>
      <c r="I954" s="1772"/>
      <c r="J954" s="901">
        <f>+J11+J15+J19+J24+J29+J35+J41+J46+J76+J112+J126+J131+J139+J146+J150+J162+J185+J191+J253+J261+J265+J269+J275+J280+J284+J288+J351+J358+J366+J399+J414+J439+J464+J477+J488+J495+J707+J759+J772+J804+J809+J834+J860+J883+J953</f>
        <v>22883125</v>
      </c>
      <c r="K954" s="665"/>
      <c r="L954" s="666"/>
      <c r="M954" s="666"/>
      <c r="N954" s="666"/>
      <c r="O954" s="666"/>
      <c r="P954" s="666"/>
      <c r="Q954" s="666"/>
      <c r="R954" s="666"/>
      <c r="S954" s="666"/>
      <c r="T954" s="666"/>
      <c r="U954" s="666"/>
      <c r="V954" s="666"/>
      <c r="W954" s="666"/>
      <c r="X954" s="666"/>
      <c r="Y954" s="666"/>
      <c r="Z954" s="666"/>
      <c r="AA954" s="666"/>
      <c r="AB954" s="666"/>
      <c r="AC954" s="666"/>
      <c r="AD954" s="666"/>
      <c r="AE954" s="666"/>
      <c r="AF954" s="666"/>
      <c r="AG954" s="666"/>
      <c r="AH954" s="666"/>
      <c r="AI954" s="666"/>
      <c r="AJ954" s="667"/>
    </row>
    <row r="955" spans="1:41" ht="15.75" thickTop="1" x14ac:dyDescent="0.25">
      <c r="A955" s="558"/>
      <c r="B955" s="668"/>
      <c r="C955" s="668"/>
      <c r="D955" s="668"/>
      <c r="E955" s="668"/>
      <c r="F955" s="668"/>
      <c r="G955" s="668"/>
      <c r="H955" s="668"/>
      <c r="I955" s="668"/>
      <c r="J955" s="668"/>
      <c r="K955" s="668"/>
      <c r="L955" s="668"/>
      <c r="M955" s="669"/>
      <c r="N955" s="668"/>
      <c r="O955" s="668"/>
      <c r="P955" s="668"/>
      <c r="Q955" s="559"/>
      <c r="R955" s="668"/>
      <c r="S955" s="668"/>
      <c r="U955" s="670"/>
      <c r="AC955" s="6"/>
      <c r="AD955" s="6"/>
      <c r="AE955" s="6"/>
      <c r="AF955" s="6"/>
      <c r="AG955" s="6"/>
      <c r="AH955" s="6"/>
    </row>
    <row r="956" spans="1:41" x14ac:dyDescent="0.25">
      <c r="A956" s="671"/>
      <c r="B956" s="317"/>
      <c r="C956" s="317"/>
      <c r="D956" s="317"/>
      <c r="E956" s="317"/>
      <c r="F956" s="317"/>
      <c r="J956" s="672"/>
      <c r="K956" s="673"/>
      <c r="L956" s="672">
        <f>+L954*1.1</f>
        <v>0</v>
      </c>
      <c r="M956" s="674">
        <v>339185.98</v>
      </c>
      <c r="N956" s="675">
        <v>606375.13</v>
      </c>
      <c r="O956" s="675">
        <v>572536.77</v>
      </c>
      <c r="P956" s="676">
        <v>58364.91</v>
      </c>
      <c r="Q956" s="677"/>
      <c r="R956" s="676"/>
      <c r="S956" s="672">
        <v>18375264.379999999</v>
      </c>
      <c r="AC956" s="6"/>
      <c r="AD956" s="6"/>
      <c r="AE956" s="6"/>
      <c r="AF956" s="6"/>
      <c r="AG956" s="6"/>
      <c r="AH956" s="6"/>
    </row>
    <row r="957" spans="1:41" x14ac:dyDescent="0.25">
      <c r="A957" s="671"/>
      <c r="B957" s="317"/>
      <c r="C957" s="317"/>
      <c r="D957" s="317"/>
      <c r="E957" s="317"/>
      <c r="F957" s="317"/>
      <c r="J957" s="672"/>
      <c r="K957" s="673"/>
      <c r="L957" s="672"/>
      <c r="M957" s="675">
        <f>+M956-M954</f>
        <v>339185.98</v>
      </c>
      <c r="N957" s="675">
        <f>+N956-N954</f>
        <v>606375.13</v>
      </c>
      <c r="O957" s="675">
        <f>+O954-O956</f>
        <v>-572536.77</v>
      </c>
      <c r="P957" s="676">
        <f>+P954-P956</f>
        <v>-58364.91</v>
      </c>
      <c r="Q957" s="677"/>
      <c r="R957" s="676"/>
      <c r="S957" s="672">
        <f>+S954-S956</f>
        <v>-18375264.379999999</v>
      </c>
      <c r="AC957" s="6"/>
      <c r="AD957" s="6"/>
      <c r="AE957" s="6"/>
      <c r="AF957" s="6"/>
      <c r="AG957" s="6"/>
      <c r="AH957" s="6"/>
    </row>
    <row r="958" spans="1:41" x14ac:dyDescent="0.25">
      <c r="A958" s="678"/>
      <c r="B958" s="317"/>
      <c r="C958" s="317"/>
      <c r="D958" s="317"/>
      <c r="E958" s="317"/>
      <c r="F958" s="317"/>
      <c r="K958" s="679"/>
      <c r="M958" s="680"/>
      <c r="N958" s="681"/>
      <c r="O958" s="681"/>
      <c r="P958" s="682"/>
      <c r="Q958" s="683"/>
      <c r="R958" s="684"/>
      <c r="AC958" s="6"/>
      <c r="AD958" s="6"/>
      <c r="AE958" s="6"/>
      <c r="AF958" s="6"/>
      <c r="AG958" s="6"/>
      <c r="AH958" s="6"/>
      <c r="AK958" s="994">
        <f>+AK11+AK15+AK19+AK24+AK29+AK35+AK41+AK46+AK76+AK112+AK126+AK131+AK139+AK146+AK150+AK162+AK185+AK191+AK253+AK261+AK265+AK275+AK280+AK284+AK288+AK269+AK351+AK358+AK366+AK399+AK414+AK439+AK464+AK477+AK488+AK495+AK707+AK759+AK772+AK804+AK809+AK834+AK860+AK883+AK953</f>
        <v>12833977.5</v>
      </c>
    </row>
    <row r="959" spans="1:41" hidden="1" x14ac:dyDescent="0.25">
      <c r="A959" s="678"/>
      <c r="B959" s="317"/>
      <c r="C959" s="317"/>
      <c r="D959" s="317"/>
      <c r="E959" s="317"/>
      <c r="F959" s="317"/>
      <c r="K959" s="679"/>
      <c r="M959" s="680"/>
      <c r="N959" s="681"/>
      <c r="O959" s="681"/>
      <c r="P959" s="682"/>
      <c r="Q959" s="683"/>
      <c r="R959" s="684"/>
      <c r="AC959" s="6"/>
      <c r="AD959" s="6"/>
      <c r="AE959" s="6"/>
      <c r="AF959" s="6"/>
      <c r="AG959" s="6"/>
      <c r="AH959" s="6"/>
    </row>
    <row r="960" spans="1:41" x14ac:dyDescent="0.25">
      <c r="A960" s="678"/>
      <c r="B960" s="317"/>
      <c r="C960" s="317"/>
      <c r="D960" s="317"/>
      <c r="E960" s="317"/>
      <c r="F960" s="317"/>
      <c r="K960" s="685"/>
      <c r="M960" s="680"/>
      <c r="N960" s="681"/>
      <c r="O960" s="681"/>
      <c r="P960" s="682"/>
      <c r="Q960" s="683"/>
      <c r="R960" s="684"/>
      <c r="AC960" s="6"/>
      <c r="AD960" s="6"/>
      <c r="AE960" s="6"/>
      <c r="AF960" s="6"/>
      <c r="AG960" s="6"/>
      <c r="AH960" s="6"/>
      <c r="AK960" s="993"/>
    </row>
    <row r="961" spans="1:37" x14ac:dyDescent="0.25">
      <c r="A961" s="678"/>
      <c r="B961" s="317"/>
      <c r="C961" s="317"/>
      <c r="D961" s="317"/>
      <c r="E961" s="317"/>
      <c r="F961" s="317"/>
      <c r="K961" s="685"/>
      <c r="M961" s="680"/>
      <c r="N961" s="681"/>
      <c r="O961" s="681"/>
      <c r="P961" s="682"/>
      <c r="Q961" s="683"/>
      <c r="R961" s="684"/>
      <c r="AC961" s="6"/>
      <c r="AD961" s="6"/>
      <c r="AE961" s="6"/>
      <c r="AF961" s="6"/>
      <c r="AG961" s="6"/>
      <c r="AH961" s="6"/>
      <c r="AK961" s="993"/>
    </row>
    <row r="962" spans="1:37" x14ac:dyDescent="0.25">
      <c r="A962" s="678"/>
      <c r="B962" s="317"/>
      <c r="C962" s="317"/>
      <c r="D962" s="317"/>
      <c r="E962" s="317"/>
      <c r="F962" s="317"/>
      <c r="K962" s="685"/>
      <c r="M962" s="680"/>
      <c r="N962" s="681"/>
      <c r="O962" s="681"/>
      <c r="P962" s="682"/>
      <c r="Q962" s="683"/>
      <c r="R962" s="684"/>
      <c r="AC962" s="6"/>
      <c r="AD962" s="6"/>
      <c r="AE962" s="6"/>
      <c r="AF962" s="6"/>
      <c r="AG962" s="6"/>
      <c r="AH962" s="6"/>
      <c r="AK962" s="993"/>
    </row>
    <row r="963" spans="1:37" x14ac:dyDescent="0.25">
      <c r="J963" s="687"/>
      <c r="K963" s="687"/>
      <c r="M963" s="680"/>
      <c r="N963" s="680"/>
      <c r="O963" s="680"/>
      <c r="P963" s="688"/>
      <c r="Q963" s="689"/>
      <c r="R963" s="688"/>
      <c r="AC963" s="6"/>
      <c r="AD963" s="6"/>
      <c r="AE963" s="6"/>
      <c r="AF963" s="6"/>
      <c r="AG963" s="6"/>
      <c r="AH963" s="6"/>
      <c r="AK963" s="994"/>
    </row>
    <row r="964" spans="1:37" x14ac:dyDescent="0.25">
      <c r="A964" s="1758" t="s">
        <v>2847</v>
      </c>
      <c r="B964" s="1758"/>
      <c r="C964" s="1758"/>
      <c r="D964" s="1758"/>
      <c r="E964" s="1758"/>
      <c r="F964" s="1758"/>
      <c r="G964" s="1758"/>
      <c r="H964" s="980" t="s">
        <v>2848</v>
      </c>
      <c r="I964" s="1758" t="s">
        <v>2848</v>
      </c>
      <c r="J964" s="1758"/>
      <c r="K964" s="1758"/>
      <c r="L964" s="1758"/>
      <c r="M964" s="1760" t="s">
        <v>3691</v>
      </c>
      <c r="N964" s="1760"/>
      <c r="O964" s="1760"/>
      <c r="P964" s="1760"/>
      <c r="Q964" s="1760" t="s">
        <v>2849</v>
      </c>
      <c r="R964" s="1760"/>
      <c r="S964" s="1760"/>
      <c r="AC964" s="6"/>
      <c r="AD964" s="6"/>
      <c r="AE964" s="6"/>
      <c r="AF964" s="6"/>
      <c r="AG964" s="6"/>
      <c r="AH964" s="6"/>
    </row>
    <row r="965" spans="1:37" x14ac:dyDescent="0.25">
      <c r="A965" s="980"/>
      <c r="B965" s="980"/>
      <c r="C965" s="980"/>
      <c r="D965" s="980"/>
      <c r="E965" s="980"/>
      <c r="F965" s="980"/>
      <c r="G965" s="980"/>
      <c r="H965" s="980"/>
      <c r="N965" s="540"/>
      <c r="O965" s="632"/>
      <c r="AC965" s="6"/>
      <c r="AD965" s="6"/>
      <c r="AE965" s="6"/>
      <c r="AF965" s="6"/>
      <c r="AG965" s="6"/>
      <c r="AH965" s="6"/>
    </row>
    <row r="966" spans="1:37" x14ac:dyDescent="0.25">
      <c r="A966" s="980"/>
      <c r="B966" s="980"/>
      <c r="C966" s="980"/>
      <c r="D966" s="980"/>
      <c r="E966" s="980"/>
      <c r="F966" s="980"/>
      <c r="G966" s="980"/>
      <c r="H966" s="980"/>
      <c r="N966" s="540"/>
      <c r="O966" s="632"/>
      <c r="AC966" s="6"/>
      <c r="AD966" s="6"/>
      <c r="AE966" s="6"/>
      <c r="AF966" s="6"/>
      <c r="AG966" s="6"/>
      <c r="AH966" s="6"/>
    </row>
    <row r="967" spans="1:37" x14ac:dyDescent="0.25">
      <c r="A967" s="980"/>
      <c r="B967" s="980"/>
      <c r="C967" s="980"/>
      <c r="D967" s="980"/>
      <c r="E967" s="980"/>
      <c r="F967" s="980"/>
      <c r="G967" s="980"/>
      <c r="H967" s="980"/>
      <c r="N967" s="540"/>
      <c r="O967" s="632"/>
      <c r="AC967" s="6"/>
      <c r="AD967" s="6"/>
      <c r="AE967" s="6"/>
      <c r="AF967" s="6"/>
      <c r="AG967" s="6"/>
      <c r="AH967" s="6"/>
    </row>
    <row r="968" spans="1:37" x14ac:dyDescent="0.25">
      <c r="B968" s="982"/>
      <c r="C968" s="982"/>
      <c r="D968" s="982"/>
      <c r="E968" s="982"/>
      <c r="F968" s="982"/>
      <c r="G968" s="540"/>
      <c r="H968" s="540"/>
      <c r="N968" s="540"/>
      <c r="O968" s="632"/>
      <c r="T968" s="6"/>
      <c r="U968" s="6"/>
      <c r="V968" s="6"/>
      <c r="W968" s="6"/>
      <c r="X968" s="6"/>
      <c r="Y968" s="6"/>
      <c r="Z968" s="6"/>
      <c r="AA968" s="6"/>
      <c r="AB968" s="6"/>
      <c r="AC968" s="6"/>
      <c r="AD968" s="6"/>
      <c r="AE968" s="6"/>
      <c r="AF968" s="6"/>
      <c r="AG968" s="6"/>
      <c r="AH968" s="6"/>
    </row>
    <row r="969" spans="1:37" x14ac:dyDescent="0.25">
      <c r="B969" s="982"/>
      <c r="C969" s="982"/>
      <c r="D969" s="982"/>
      <c r="E969" s="982"/>
      <c r="F969" s="982"/>
      <c r="G969" s="540"/>
      <c r="H969" s="540"/>
      <c r="T969" s="6"/>
      <c r="U969" s="6"/>
      <c r="V969" s="6"/>
      <c r="W969" s="6"/>
      <c r="X969" s="6"/>
      <c r="Y969" s="6"/>
      <c r="Z969" s="6"/>
      <c r="AA969" s="6"/>
      <c r="AB969" s="6"/>
      <c r="AC969" s="6"/>
      <c r="AD969" s="6"/>
      <c r="AE969" s="6"/>
      <c r="AF969" s="6"/>
      <c r="AG969" s="6"/>
      <c r="AH969" s="6"/>
    </row>
    <row r="970" spans="1:37" x14ac:dyDescent="0.25">
      <c r="A970" s="1758" t="s">
        <v>2850</v>
      </c>
      <c r="B970" s="1758"/>
      <c r="C970" s="1758"/>
      <c r="D970" s="1758"/>
      <c r="E970" s="1758"/>
      <c r="F970" s="1758"/>
      <c r="G970" s="1758"/>
      <c r="H970" s="690" t="s">
        <v>2855</v>
      </c>
      <c r="I970" s="1769" t="s">
        <v>3759</v>
      </c>
      <c r="J970" s="1769"/>
      <c r="K970" s="1769"/>
      <c r="L970" s="1769"/>
      <c r="M970" s="1758" t="s">
        <v>2855</v>
      </c>
      <c r="N970" s="1758"/>
      <c r="O970" s="1758"/>
      <c r="P970" s="1758"/>
      <c r="Q970" s="1763" t="s">
        <v>2855</v>
      </c>
      <c r="R970" s="1763"/>
      <c r="S970" s="1763"/>
      <c r="T970" s="6"/>
      <c r="U970" s="6"/>
      <c r="V970" s="6"/>
      <c r="W970" s="6"/>
      <c r="X970" s="6"/>
      <c r="Y970" s="6"/>
      <c r="Z970" s="6"/>
      <c r="AA970" s="6"/>
      <c r="AB970" s="6"/>
      <c r="AC970" s="6"/>
      <c r="AD970" s="6"/>
      <c r="AE970" s="6"/>
      <c r="AF970" s="6"/>
      <c r="AG970" s="6"/>
      <c r="AH970" s="6"/>
    </row>
    <row r="971" spans="1:37" x14ac:dyDescent="0.25">
      <c r="A971" s="1761" t="s">
        <v>4384</v>
      </c>
      <c r="B971" s="1761"/>
      <c r="C971" s="1761"/>
      <c r="D971" s="1761"/>
      <c r="E971" s="1761"/>
      <c r="F971" s="1761"/>
      <c r="G971" s="1761"/>
      <c r="H971" s="985" t="s">
        <v>3627</v>
      </c>
      <c r="I971" s="1759" t="s">
        <v>2859</v>
      </c>
      <c r="J971" s="1759"/>
      <c r="K971" s="1759"/>
      <c r="L971" s="1759"/>
      <c r="M971" s="1761" t="s">
        <v>2856</v>
      </c>
      <c r="N971" s="1761"/>
      <c r="O971" s="1761"/>
      <c r="P971" s="1761"/>
      <c r="Q971" s="1765" t="s">
        <v>2851</v>
      </c>
      <c r="R971" s="1765"/>
      <c r="S971" s="1765"/>
      <c r="T971" s="6"/>
      <c r="U971" s="6"/>
      <c r="V971" s="6"/>
      <c r="W971" s="6"/>
      <c r="X971" s="6"/>
      <c r="Y971" s="6"/>
      <c r="Z971" s="6"/>
      <c r="AA971" s="6"/>
      <c r="AB971" s="6"/>
      <c r="AC971" s="6"/>
      <c r="AD971" s="6"/>
      <c r="AE971" s="6"/>
      <c r="AF971" s="6"/>
      <c r="AG971" s="6"/>
      <c r="AH971" s="6"/>
    </row>
    <row r="972" spans="1:37" x14ac:dyDescent="0.25">
      <c r="A972" s="1754" t="s">
        <v>1790</v>
      </c>
      <c r="B972" s="1754"/>
      <c r="C972" s="1754"/>
      <c r="D972" s="1754"/>
      <c r="E972" s="1754"/>
      <c r="F972" s="1754"/>
      <c r="G972" s="1754"/>
      <c r="H972" s="983" t="s">
        <v>2854</v>
      </c>
      <c r="I972" s="1760" t="s">
        <v>2852</v>
      </c>
      <c r="J972" s="1760"/>
      <c r="K972" s="1760"/>
      <c r="L972" s="1760"/>
      <c r="M972" s="1754" t="s">
        <v>2857</v>
      </c>
      <c r="N972" s="1754"/>
      <c r="O972" s="1754"/>
      <c r="P972" s="1754"/>
      <c r="Q972" s="1763" t="s">
        <v>2853</v>
      </c>
      <c r="R972" s="1763"/>
      <c r="S972" s="1763"/>
      <c r="T972" s="6"/>
      <c r="U972" s="6"/>
      <c r="V972" s="6"/>
      <c r="W972" s="6"/>
      <c r="X972" s="6"/>
      <c r="Y972" s="6"/>
      <c r="Z972" s="6"/>
      <c r="AA972" s="6"/>
      <c r="AB972" s="6"/>
      <c r="AC972" s="6"/>
      <c r="AD972" s="6"/>
      <c r="AE972" s="6"/>
      <c r="AF972" s="6"/>
      <c r="AG972" s="6"/>
      <c r="AH972" s="6"/>
    </row>
    <row r="974" spans="1:37" hidden="1" x14ac:dyDescent="0.25">
      <c r="G974" s="691"/>
      <c r="H974" s="692"/>
      <c r="I974" s="693" t="s">
        <v>306</v>
      </c>
      <c r="J974" s="694">
        <f>J954/12</f>
        <v>1906927.0833333333</v>
      </c>
      <c r="T974" s="6"/>
      <c r="U974" s="6"/>
      <c r="V974" s="6"/>
      <c r="W974" s="6"/>
      <c r="X974" s="6"/>
      <c r="Y974" s="6"/>
      <c r="Z974" s="6"/>
      <c r="AA974" s="6"/>
      <c r="AB974" s="6"/>
      <c r="AC974" s="6"/>
      <c r="AD974" s="6"/>
      <c r="AE974" s="6"/>
      <c r="AF974" s="6"/>
      <c r="AG974" s="6"/>
      <c r="AH974" s="6"/>
    </row>
    <row r="975" spans="1:37" hidden="1" x14ac:dyDescent="0.25">
      <c r="G975" s="691"/>
      <c r="H975" s="692"/>
      <c r="I975" s="693" t="s">
        <v>3767</v>
      </c>
      <c r="J975" s="673"/>
      <c r="K975" s="983"/>
      <c r="L975" s="983"/>
      <c r="M975" s="695"/>
      <c r="P975" s="981"/>
      <c r="Q975" s="981"/>
      <c r="R975" s="981"/>
      <c r="S975" s="981"/>
      <c r="T975" s="6"/>
      <c r="U975" s="6"/>
      <c r="V975" s="6"/>
      <c r="W975" s="6"/>
      <c r="X975" s="6"/>
      <c r="Y975" s="6"/>
      <c r="Z975" s="6"/>
      <c r="AA975" s="6"/>
      <c r="AB975" s="6"/>
      <c r="AC975" s="6"/>
      <c r="AD975" s="6"/>
      <c r="AE975" s="6"/>
      <c r="AF975" s="6"/>
      <c r="AG975" s="6"/>
      <c r="AH975" s="6"/>
    </row>
    <row r="976" spans="1:37" hidden="1" x14ac:dyDescent="0.25">
      <c r="G976" s="691"/>
      <c r="H976" s="692"/>
      <c r="I976" s="696" t="s">
        <v>307</v>
      </c>
      <c r="J976" s="697"/>
      <c r="K976" s="698"/>
      <c r="L976" s="698"/>
      <c r="P976" s="636"/>
      <c r="R976" s="636"/>
      <c r="S976" s="512"/>
      <c r="T976" s="6"/>
      <c r="U976" s="6"/>
      <c r="V976" s="6"/>
      <c r="W976" s="6"/>
      <c r="X976" s="6"/>
      <c r="Y976" s="6"/>
      <c r="Z976" s="6"/>
      <c r="AA976" s="6"/>
      <c r="AB976" s="6"/>
      <c r="AC976" s="6"/>
      <c r="AD976" s="6"/>
      <c r="AE976" s="6"/>
      <c r="AF976" s="6"/>
      <c r="AG976" s="6"/>
      <c r="AH976" s="6"/>
    </row>
    <row r="977" spans="1:34" hidden="1" x14ac:dyDescent="0.25">
      <c r="B977" s="159"/>
      <c r="C977" s="159"/>
      <c r="D977" s="159"/>
      <c r="E977" s="159"/>
      <c r="F977" s="159"/>
      <c r="G977" s="691"/>
      <c r="H977" s="699"/>
      <c r="I977" s="696" t="s">
        <v>3694</v>
      </c>
      <c r="J977" s="679">
        <v>0</v>
      </c>
      <c r="K977" s="698"/>
      <c r="L977" s="698"/>
      <c r="P977" s="636"/>
      <c r="R977" s="636"/>
      <c r="S977" s="512"/>
      <c r="T977" s="6"/>
      <c r="U977" s="6"/>
      <c r="V977" s="6"/>
      <c r="W977" s="6"/>
      <c r="X977" s="6"/>
      <c r="Y977" s="6"/>
      <c r="Z977" s="6"/>
      <c r="AA977" s="6"/>
      <c r="AB977" s="6"/>
      <c r="AC977" s="6"/>
      <c r="AD977" s="6"/>
      <c r="AE977" s="6"/>
      <c r="AF977" s="6"/>
      <c r="AG977" s="6"/>
      <c r="AH977" s="6"/>
    </row>
    <row r="978" spans="1:34" hidden="1" x14ac:dyDescent="0.25">
      <c r="G978" s="691"/>
      <c r="H978" s="699"/>
      <c r="I978" s="696" t="s">
        <v>308</v>
      </c>
      <c r="J978" s="685">
        <f>N954</f>
        <v>0</v>
      </c>
      <c r="T978" s="6"/>
      <c r="U978" s="6"/>
      <c r="V978" s="6"/>
      <c r="W978" s="6"/>
      <c r="X978" s="6"/>
      <c r="Y978" s="6"/>
      <c r="Z978" s="6"/>
      <c r="AA978" s="6"/>
      <c r="AB978" s="6"/>
      <c r="AC978" s="6"/>
      <c r="AD978" s="6"/>
      <c r="AE978" s="6"/>
      <c r="AF978" s="6"/>
      <c r="AG978" s="6"/>
      <c r="AH978" s="6"/>
    </row>
    <row r="979" spans="1:34" hidden="1" x14ac:dyDescent="0.25">
      <c r="G979" s="691"/>
      <c r="H979" s="682"/>
      <c r="I979" s="696" t="s">
        <v>309</v>
      </c>
      <c r="J979" s="685">
        <f>O954</f>
        <v>0</v>
      </c>
      <c r="T979" s="6"/>
      <c r="U979" s="6"/>
      <c r="V979" s="6"/>
      <c r="W979" s="6"/>
      <c r="X979" s="6"/>
      <c r="Y979" s="6"/>
      <c r="Z979" s="6"/>
      <c r="AA979" s="6"/>
      <c r="AB979" s="6"/>
      <c r="AC979" s="6"/>
      <c r="AD979" s="6"/>
      <c r="AE979" s="6"/>
      <c r="AF979" s="6"/>
      <c r="AG979" s="6"/>
      <c r="AH979" s="6"/>
    </row>
    <row r="980" spans="1:34" hidden="1" x14ac:dyDescent="0.25">
      <c r="I980" s="696" t="s">
        <v>2865</v>
      </c>
      <c r="J980" s="685">
        <f>P954</f>
        <v>0</v>
      </c>
      <c r="T980" s="6"/>
      <c r="U980" s="6"/>
      <c r="V980" s="6"/>
      <c r="W980" s="6"/>
      <c r="X980" s="6"/>
      <c r="Y980" s="6"/>
      <c r="Z980" s="6"/>
      <c r="AA980" s="6"/>
      <c r="AB980" s="6"/>
      <c r="AC980" s="6"/>
      <c r="AD980" s="6"/>
      <c r="AE980" s="6"/>
      <c r="AF980" s="6"/>
      <c r="AG980" s="6"/>
      <c r="AH980" s="6"/>
    </row>
    <row r="981" spans="1:34" hidden="1" x14ac:dyDescent="0.25">
      <c r="I981" s="700" t="s">
        <v>310</v>
      </c>
      <c r="J981" s="701">
        <f>K954</f>
        <v>0</v>
      </c>
      <c r="T981" s="6"/>
      <c r="U981" s="6"/>
      <c r="V981" s="6"/>
      <c r="W981" s="6"/>
      <c r="X981" s="6"/>
      <c r="Y981" s="6"/>
      <c r="Z981" s="6"/>
      <c r="AA981" s="6"/>
      <c r="AB981" s="6"/>
      <c r="AC981" s="6"/>
      <c r="AD981" s="6"/>
      <c r="AE981" s="6"/>
      <c r="AF981" s="6"/>
      <c r="AG981" s="6"/>
      <c r="AH981" s="6"/>
    </row>
    <row r="982" spans="1:34" hidden="1" x14ac:dyDescent="0.25">
      <c r="I982" s="700" t="s">
        <v>311</v>
      </c>
      <c r="J982" s="701">
        <f>J954/100*7.1</f>
        <v>1624701.875</v>
      </c>
      <c r="T982" s="6"/>
      <c r="U982" s="6"/>
      <c r="V982" s="6"/>
      <c r="W982" s="6"/>
      <c r="X982" s="6"/>
      <c r="Y982" s="6"/>
      <c r="Z982" s="6"/>
      <c r="AA982" s="6"/>
      <c r="AB982" s="6"/>
      <c r="AC982" s="6"/>
      <c r="AD982" s="6"/>
      <c r="AE982" s="6"/>
      <c r="AF982" s="6"/>
      <c r="AG982" s="6"/>
      <c r="AH982" s="6"/>
    </row>
    <row r="983" spans="1:34" hidden="1" x14ac:dyDescent="0.25">
      <c r="I983" s="700" t="s">
        <v>3573</v>
      </c>
      <c r="J983" s="701">
        <f>L954/100*1.2</f>
        <v>0</v>
      </c>
      <c r="T983" s="6"/>
      <c r="U983" s="6"/>
      <c r="V983" s="6"/>
      <c r="W983" s="6"/>
      <c r="X983" s="6"/>
      <c r="Y983" s="6"/>
      <c r="Z983" s="6"/>
      <c r="AA983" s="6"/>
      <c r="AB983" s="6"/>
      <c r="AC983" s="6"/>
      <c r="AD983" s="6"/>
      <c r="AE983" s="6"/>
      <c r="AF983" s="6"/>
      <c r="AG983" s="6"/>
      <c r="AH983" s="6"/>
    </row>
    <row r="984" spans="1:34" hidden="1" x14ac:dyDescent="0.25">
      <c r="A984" s="6"/>
      <c r="B984" s="6"/>
      <c r="C984" s="6"/>
      <c r="D984" s="6"/>
      <c r="E984" s="6"/>
      <c r="F984" s="6"/>
      <c r="I984" s="702" t="s">
        <v>312</v>
      </c>
      <c r="J984" s="703">
        <f>SUM(J981:J983)</f>
        <v>1624701.875</v>
      </c>
      <c r="M984" s="6"/>
      <c r="Q984" s="6"/>
      <c r="T984" s="6"/>
      <c r="U984" s="6"/>
      <c r="V984" s="6"/>
      <c r="W984" s="6"/>
      <c r="X984" s="6"/>
      <c r="Y984" s="6"/>
      <c r="Z984" s="6"/>
      <c r="AA984" s="6"/>
      <c r="AB984" s="6"/>
      <c r="AC984" s="6"/>
      <c r="AD984" s="6"/>
      <c r="AE984" s="6"/>
      <c r="AF984" s="6"/>
      <c r="AG984" s="6"/>
      <c r="AH984" s="6"/>
    </row>
    <row r="985" spans="1:34" ht="15.75" hidden="1" thickBot="1" x14ac:dyDescent="0.3">
      <c r="A985" s="6"/>
      <c r="B985" s="6"/>
      <c r="C985" s="6"/>
      <c r="D985" s="6"/>
      <c r="E985" s="6"/>
      <c r="F985" s="6"/>
      <c r="I985" s="702" t="s">
        <v>102</v>
      </c>
      <c r="J985" s="704">
        <f>SUM(J974:J983)</f>
        <v>3531628.958333333</v>
      </c>
      <c r="M985" s="6"/>
      <c r="Q985" s="6"/>
      <c r="T985" s="6"/>
      <c r="U985" s="6"/>
      <c r="V985" s="6"/>
      <c r="W985" s="6"/>
      <c r="X985" s="6"/>
      <c r="Y985" s="6"/>
      <c r="Z985" s="6"/>
      <c r="AA985" s="6"/>
      <c r="AB985" s="6"/>
      <c r="AC985" s="6"/>
      <c r="AD985" s="6"/>
      <c r="AE985" s="6"/>
      <c r="AF985" s="6"/>
      <c r="AG985" s="6"/>
      <c r="AH985" s="6"/>
    </row>
    <row r="986" spans="1:34" hidden="1" x14ac:dyDescent="0.25">
      <c r="A986" s="6"/>
      <c r="B986" s="6"/>
      <c r="C986" s="6"/>
      <c r="D986" s="6"/>
      <c r="E986" s="6"/>
      <c r="F986" s="6"/>
      <c r="M986" s="6"/>
      <c r="Q986" s="6"/>
      <c r="T986" s="6"/>
      <c r="U986" s="6"/>
      <c r="V986" s="6"/>
      <c r="W986" s="6"/>
      <c r="X986" s="6"/>
      <c r="Y986" s="6"/>
      <c r="Z986" s="6"/>
      <c r="AA986" s="6"/>
      <c r="AB986" s="6"/>
      <c r="AC986" s="6"/>
      <c r="AD986" s="6"/>
      <c r="AE986" s="6"/>
      <c r="AF986" s="6"/>
      <c r="AG986" s="6"/>
      <c r="AH986" s="6"/>
    </row>
    <row r="987" spans="1:34" ht="15.75" hidden="1" thickBot="1" x14ac:dyDescent="0.3">
      <c r="A987" s="6"/>
      <c r="B987" s="6"/>
      <c r="C987" s="6"/>
      <c r="D987" s="6"/>
      <c r="E987" s="6"/>
      <c r="F987" s="6"/>
      <c r="I987" s="705" t="s">
        <v>313</v>
      </c>
      <c r="J987" s="706" t="s">
        <v>314</v>
      </c>
      <c r="M987" s="6"/>
      <c r="Q987" s="6"/>
      <c r="T987" s="6"/>
      <c r="U987" s="6"/>
      <c r="V987" s="6"/>
      <c r="W987" s="6"/>
      <c r="X987" s="6"/>
      <c r="Y987" s="6"/>
      <c r="Z987" s="6"/>
      <c r="AA987" s="6"/>
      <c r="AB987" s="6"/>
      <c r="AC987" s="6"/>
      <c r="AD987" s="6"/>
      <c r="AE987" s="6"/>
      <c r="AF987" s="6"/>
      <c r="AG987" s="6"/>
      <c r="AH987" s="6"/>
    </row>
    <row r="988" spans="1:34" hidden="1" x14ac:dyDescent="0.25">
      <c r="A988" s="6"/>
      <c r="B988" s="6"/>
      <c r="C988" s="6"/>
      <c r="D988" s="6"/>
      <c r="E988" s="6"/>
      <c r="F988" s="6"/>
      <c r="I988" s="707" t="s">
        <v>315</v>
      </c>
      <c r="J988" s="708">
        <f>M954</f>
        <v>0</v>
      </c>
      <c r="M988" s="6"/>
      <c r="Q988" s="6"/>
      <c r="T988" s="6"/>
      <c r="U988" s="6"/>
      <c r="V988" s="6"/>
      <c r="W988" s="6"/>
      <c r="X988" s="6"/>
      <c r="Y988" s="6"/>
      <c r="Z988" s="6"/>
      <c r="AA988" s="6"/>
      <c r="AB988" s="6"/>
      <c r="AC988" s="6"/>
      <c r="AD988" s="6"/>
      <c r="AE988" s="6"/>
      <c r="AF988" s="6"/>
      <c r="AG988" s="6"/>
      <c r="AH988" s="6"/>
    </row>
    <row r="989" spans="1:34" ht="15.75" hidden="1" thickBot="1" x14ac:dyDescent="0.3">
      <c r="A989" s="6"/>
      <c r="B989" s="6"/>
      <c r="C989" s="6"/>
      <c r="D989" s="6"/>
      <c r="E989" s="6"/>
      <c r="F989" s="6"/>
      <c r="I989" s="709" t="s">
        <v>316</v>
      </c>
      <c r="J989" s="710">
        <f>+J985-J974</f>
        <v>1624701.8749999998</v>
      </c>
      <c r="M989" s="6"/>
      <c r="Q989" s="6"/>
      <c r="T989" s="6"/>
      <c r="U989" s="6"/>
      <c r="V989" s="6"/>
      <c r="W989" s="6"/>
      <c r="X989" s="6"/>
      <c r="Y989" s="6"/>
      <c r="Z989" s="6"/>
      <c r="AA989" s="6"/>
      <c r="AB989" s="6"/>
      <c r="AC989" s="6"/>
      <c r="AD989" s="6"/>
      <c r="AE989" s="6"/>
      <c r="AF989" s="6"/>
      <c r="AG989" s="6"/>
      <c r="AH989" s="6"/>
    </row>
  </sheetData>
  <mergeCells count="112">
    <mergeCell ref="A11:I11"/>
    <mergeCell ref="A12:I12"/>
    <mergeCell ref="A15:I15"/>
    <mergeCell ref="A16:I16"/>
    <mergeCell ref="A19:I19"/>
    <mergeCell ref="A20:I20"/>
    <mergeCell ref="A1:S1"/>
    <mergeCell ref="A2:S2"/>
    <mergeCell ref="A3:S3"/>
    <mergeCell ref="A4:S4"/>
    <mergeCell ref="M5:Q5"/>
    <mergeCell ref="A7:I7"/>
    <mergeCell ref="A41:I41"/>
    <mergeCell ref="A42:I42"/>
    <mergeCell ref="A46:I46"/>
    <mergeCell ref="A47:I47"/>
    <mergeCell ref="A76:I76"/>
    <mergeCell ref="A77:I77"/>
    <mergeCell ref="A24:I24"/>
    <mergeCell ref="A25:I25"/>
    <mergeCell ref="A29:I29"/>
    <mergeCell ref="A30:I30"/>
    <mergeCell ref="A35:I35"/>
    <mergeCell ref="A36:I36"/>
    <mergeCell ref="A139:I139"/>
    <mergeCell ref="A140:I140"/>
    <mergeCell ref="A146:I146"/>
    <mergeCell ref="A147:I147"/>
    <mergeCell ref="A150:I150"/>
    <mergeCell ref="A151:I151"/>
    <mergeCell ref="A112:I112"/>
    <mergeCell ref="A113:I113"/>
    <mergeCell ref="A126:I126"/>
    <mergeCell ref="A127:I127"/>
    <mergeCell ref="A131:I131"/>
    <mergeCell ref="A132:I132"/>
    <mergeCell ref="A253:I253"/>
    <mergeCell ref="A254:I254"/>
    <mergeCell ref="A261:I261"/>
    <mergeCell ref="A262:I262"/>
    <mergeCell ref="A265:I265"/>
    <mergeCell ref="A266:I266"/>
    <mergeCell ref="A162:I162"/>
    <mergeCell ref="A163:I163"/>
    <mergeCell ref="A185:I185"/>
    <mergeCell ref="A186:I186"/>
    <mergeCell ref="A191:I191"/>
    <mergeCell ref="A192:I192"/>
    <mergeCell ref="A284:I284"/>
    <mergeCell ref="A285:I285"/>
    <mergeCell ref="A288:I288"/>
    <mergeCell ref="A289:I289"/>
    <mergeCell ref="A351:I351"/>
    <mergeCell ref="A352:I352"/>
    <mergeCell ref="A269:I269"/>
    <mergeCell ref="A270:I270"/>
    <mergeCell ref="A275:I275"/>
    <mergeCell ref="A276:I276"/>
    <mergeCell ref="A280:I280"/>
    <mergeCell ref="A281:I281"/>
    <mergeCell ref="A414:I414"/>
    <mergeCell ref="A415:I415"/>
    <mergeCell ref="A439:I439"/>
    <mergeCell ref="A440:I440"/>
    <mergeCell ref="A464:I464"/>
    <mergeCell ref="A465:I465"/>
    <mergeCell ref="A358:I358"/>
    <mergeCell ref="A359:I359"/>
    <mergeCell ref="A366:I366"/>
    <mergeCell ref="A367:I367"/>
    <mergeCell ref="A399:I399"/>
    <mergeCell ref="A400:I400"/>
    <mergeCell ref="A707:I707"/>
    <mergeCell ref="A708:I708"/>
    <mergeCell ref="A759:I759"/>
    <mergeCell ref="A760:I760"/>
    <mergeCell ref="A772:I772"/>
    <mergeCell ref="A773:I773"/>
    <mergeCell ref="A477:I477"/>
    <mergeCell ref="A478:I478"/>
    <mergeCell ref="A488:I488"/>
    <mergeCell ref="A489:I489"/>
    <mergeCell ref="A495:I495"/>
    <mergeCell ref="A496:I496"/>
    <mergeCell ref="A860:I860"/>
    <mergeCell ref="A861:I861"/>
    <mergeCell ref="A883:I883"/>
    <mergeCell ref="A884:I884"/>
    <mergeCell ref="A953:I953"/>
    <mergeCell ref="B954:I954"/>
    <mergeCell ref="A804:I804"/>
    <mergeCell ref="A805:I805"/>
    <mergeCell ref="A809:I809"/>
    <mergeCell ref="A810:I810"/>
    <mergeCell ref="A834:I834"/>
    <mergeCell ref="A835:I835"/>
    <mergeCell ref="A971:G971"/>
    <mergeCell ref="I971:L971"/>
    <mergeCell ref="M971:P971"/>
    <mergeCell ref="Q971:S971"/>
    <mergeCell ref="A972:G972"/>
    <mergeCell ref="I972:L972"/>
    <mergeCell ref="M972:P972"/>
    <mergeCell ref="Q972:S972"/>
    <mergeCell ref="A964:G964"/>
    <mergeCell ref="I964:L964"/>
    <mergeCell ref="M964:P964"/>
    <mergeCell ref="Q964:S964"/>
    <mergeCell ref="A970:G970"/>
    <mergeCell ref="I970:L970"/>
    <mergeCell ref="M970:P970"/>
    <mergeCell ref="Q970:S970"/>
  </mergeCells>
  <pageMargins left="0.7" right="0.7" top="0.75" bottom="0.75" header="0.3" footer="0.3"/>
  <pageSetup paperSize="9" orientation="portrait" r:id="rId1"/>
  <drawing r:id="rId2"/>
  <legacyDrawing r:id="rId3"/>
  <oleObjects>
    <mc:AlternateContent xmlns:mc="http://schemas.openxmlformats.org/markup-compatibility/2006">
      <mc:Choice Requires="x14">
        <oleObject progId="Word.Document.12" shapeId="428033" r:id="rId4">
          <objectPr defaultSize="0" r:id="rId5">
            <anchor moveWithCells="1">
              <from>
                <xdr:col>9</xdr:col>
                <xdr:colOff>323850</xdr:colOff>
                <xdr:row>1</xdr:row>
                <xdr:rowOff>152400</xdr:rowOff>
              </from>
              <to>
                <xdr:col>36</xdr:col>
                <xdr:colOff>47625</xdr:colOff>
                <xdr:row>3</xdr:row>
                <xdr:rowOff>0</xdr:rowOff>
              </to>
            </anchor>
          </objectPr>
        </oleObject>
      </mc:Choice>
      <mc:Fallback>
        <oleObject progId="Word.Document.12" shapeId="428033" r:id="rId4"/>
      </mc:Fallback>
    </mc:AlternateContent>
  </oleObject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1"/>
  <dimension ref="A1:DC849"/>
  <sheetViews>
    <sheetView zoomScaleNormal="100" workbookViewId="0">
      <selection activeCell="Q18" sqref="Q18"/>
    </sheetView>
  </sheetViews>
  <sheetFormatPr baseColWidth="10" defaultColWidth="11.42578125" defaultRowHeight="15" x14ac:dyDescent="0.25"/>
  <cols>
    <col min="1" max="1" width="11.42578125" style="537"/>
    <col min="2" max="2" width="6" style="611" customWidth="1"/>
    <col min="3" max="3" width="0.28515625" style="1078" hidden="1" customWidth="1"/>
    <col min="4" max="4" width="0.140625" style="1078" hidden="1" customWidth="1"/>
    <col min="5" max="5" width="15.42578125" style="1078" hidden="1" customWidth="1"/>
    <col min="6" max="6" width="12" style="787" hidden="1" customWidth="1"/>
    <col min="7" max="7" width="14.5703125" style="1078" hidden="1" customWidth="1"/>
    <col min="8" max="8" width="6.140625" style="6" hidden="1" customWidth="1"/>
    <col min="9" max="9" width="0.140625" style="6" hidden="1" customWidth="1"/>
    <col min="10" max="10" width="43.5703125" style="6" customWidth="1"/>
    <col min="11" max="11" width="17.140625" style="6" bestFit="1" customWidth="1"/>
    <col min="12" max="12" width="0.140625" style="6" hidden="1" customWidth="1"/>
    <col min="13" max="13" width="0.5703125" style="6" hidden="1" customWidth="1"/>
    <col min="14" max="14" width="15.140625" style="6" hidden="1" customWidth="1"/>
    <col min="15" max="15" width="12" style="458" customWidth="1"/>
    <col min="16" max="16" width="11.28515625" style="6" bestFit="1" customWidth="1"/>
    <col min="17" max="17" width="16.85546875" style="6" bestFit="1" customWidth="1"/>
    <col min="18" max="18" width="17.140625" style="537" customWidth="1"/>
    <col min="19" max="19" width="13.140625" style="632" customWidth="1"/>
    <col min="20" max="20" width="24.140625" style="632" customWidth="1"/>
    <col min="21" max="21" width="17" style="6" customWidth="1"/>
    <col min="22" max="22" width="18.140625" style="6" customWidth="1"/>
    <col min="23" max="23" width="2" style="6" hidden="1" customWidth="1"/>
    <col min="24" max="24" width="0.42578125" style="6" hidden="1" customWidth="1"/>
    <col min="25" max="34" width="11.42578125" style="6" hidden="1" customWidth="1"/>
    <col min="35" max="107" width="11.42578125" style="537"/>
    <col min="108" max="16384" width="11.42578125" style="6"/>
  </cols>
  <sheetData>
    <row r="1" spans="1:107" ht="3.75" customHeight="1" x14ac:dyDescent="0.25">
      <c r="F1" s="712"/>
    </row>
    <row r="2" spans="1:107" hidden="1" x14ac:dyDescent="0.25">
      <c r="F2" s="712"/>
    </row>
    <row r="3" spans="1:107" s="514" customFormat="1" ht="18" x14ac:dyDescent="0.25">
      <c r="A3" s="543"/>
      <c r="B3" s="1777" t="s">
        <v>2866</v>
      </c>
      <c r="C3" s="1777"/>
      <c r="D3" s="1777"/>
      <c r="E3" s="1777"/>
      <c r="F3" s="1777"/>
      <c r="G3" s="1777"/>
      <c r="H3" s="1777"/>
      <c r="I3" s="1777"/>
      <c r="J3" s="1777"/>
      <c r="K3" s="1777"/>
      <c r="L3" s="1777"/>
      <c r="M3" s="1777"/>
      <c r="N3" s="1777"/>
      <c r="O3" s="1777"/>
      <c r="P3" s="1777"/>
      <c r="Q3" s="1777"/>
      <c r="R3" s="1777"/>
      <c r="S3" s="1777"/>
      <c r="T3" s="1777"/>
      <c r="U3" s="1777"/>
      <c r="V3" s="1777"/>
      <c r="AI3" s="543"/>
      <c r="AJ3" s="543"/>
      <c r="AK3" s="543"/>
      <c r="AL3" s="543"/>
      <c r="AM3" s="543"/>
      <c r="AN3" s="543"/>
      <c r="AO3" s="543"/>
      <c r="AP3" s="543"/>
      <c r="AQ3" s="543"/>
      <c r="AR3" s="543"/>
      <c r="AS3" s="543"/>
      <c r="AT3" s="543"/>
      <c r="AU3" s="543"/>
      <c r="AV3" s="543"/>
      <c r="AW3" s="543"/>
      <c r="AX3" s="543"/>
      <c r="AY3" s="543"/>
      <c r="AZ3" s="543"/>
      <c r="BA3" s="543"/>
      <c r="BB3" s="543"/>
      <c r="BC3" s="543"/>
      <c r="BD3" s="543"/>
      <c r="BE3" s="543"/>
      <c r="BF3" s="543"/>
      <c r="BG3" s="543"/>
      <c r="BH3" s="543"/>
      <c r="BI3" s="543"/>
      <c r="BJ3" s="543"/>
      <c r="BK3" s="543"/>
      <c r="BL3" s="543"/>
      <c r="BM3" s="543"/>
      <c r="BN3" s="543"/>
      <c r="BO3" s="543"/>
      <c r="BP3" s="543"/>
      <c r="BQ3" s="543"/>
      <c r="BR3" s="543"/>
      <c r="BS3" s="543"/>
      <c r="BT3" s="543"/>
      <c r="BU3" s="543"/>
      <c r="BV3" s="543"/>
      <c r="BW3" s="543"/>
      <c r="BX3" s="543"/>
      <c r="BY3" s="543"/>
      <c r="BZ3" s="543"/>
      <c r="CA3" s="543"/>
      <c r="CB3" s="543"/>
      <c r="CC3" s="543"/>
      <c r="CD3" s="543"/>
      <c r="CE3" s="543"/>
      <c r="CF3" s="543"/>
      <c r="CG3" s="543"/>
      <c r="CH3" s="543"/>
      <c r="CI3" s="543"/>
      <c r="CJ3" s="543"/>
      <c r="CK3" s="543"/>
      <c r="CL3" s="543"/>
      <c r="CM3" s="543"/>
      <c r="CN3" s="543"/>
      <c r="CO3" s="543"/>
      <c r="CP3" s="543"/>
      <c r="CQ3" s="543"/>
      <c r="CR3" s="543"/>
      <c r="CS3" s="543"/>
      <c r="CT3" s="543"/>
      <c r="CU3" s="543"/>
      <c r="CV3" s="543"/>
      <c r="CW3" s="543"/>
      <c r="CX3" s="543"/>
      <c r="CY3" s="543"/>
      <c r="CZ3" s="543"/>
      <c r="DA3" s="543"/>
      <c r="DB3" s="543"/>
      <c r="DC3" s="543"/>
    </row>
    <row r="4" spans="1:107" s="514" customFormat="1" ht="18" x14ac:dyDescent="0.25">
      <c r="A4" s="543"/>
      <c r="B4" s="1778" t="s">
        <v>2880</v>
      </c>
      <c r="C4" s="1778"/>
      <c r="D4" s="1778"/>
      <c r="E4" s="1778"/>
      <c r="F4" s="1778"/>
      <c r="G4" s="1778"/>
      <c r="H4" s="1778"/>
      <c r="I4" s="1778"/>
      <c r="J4" s="1778"/>
      <c r="K4" s="1778"/>
      <c r="L4" s="1778"/>
      <c r="M4" s="1778"/>
      <c r="N4" s="1778"/>
      <c r="O4" s="1778"/>
      <c r="P4" s="1778"/>
      <c r="Q4" s="1778"/>
      <c r="R4" s="1778"/>
      <c r="S4" s="1778"/>
      <c r="T4" s="1778"/>
      <c r="U4" s="1778"/>
      <c r="V4" s="1778"/>
      <c r="AI4" s="543"/>
      <c r="AJ4" s="543"/>
      <c r="AK4" s="543"/>
      <c r="AL4" s="543"/>
      <c r="AM4" s="543"/>
      <c r="AN4" s="543"/>
      <c r="AO4" s="543"/>
      <c r="AP4" s="543"/>
      <c r="AQ4" s="543"/>
      <c r="AR4" s="543"/>
      <c r="AS4" s="543"/>
      <c r="AT4" s="543"/>
      <c r="AU4" s="543"/>
      <c r="AV4" s="543"/>
      <c r="AW4" s="543"/>
      <c r="AX4" s="543"/>
      <c r="AY4" s="543"/>
      <c r="AZ4" s="543"/>
      <c r="BA4" s="543"/>
      <c r="BB4" s="543"/>
      <c r="BC4" s="543"/>
      <c r="BD4" s="543"/>
      <c r="BE4" s="543"/>
      <c r="BF4" s="543"/>
      <c r="BG4" s="543"/>
      <c r="BH4" s="543"/>
      <c r="BI4" s="543"/>
      <c r="BJ4" s="543"/>
      <c r="BK4" s="543"/>
      <c r="BL4" s="543"/>
      <c r="BM4" s="543"/>
      <c r="BN4" s="543"/>
      <c r="BO4" s="543"/>
      <c r="BP4" s="543"/>
      <c r="BQ4" s="543"/>
      <c r="BR4" s="543"/>
      <c r="BS4" s="543"/>
      <c r="BT4" s="543"/>
      <c r="BU4" s="543"/>
      <c r="BV4" s="543"/>
      <c r="BW4" s="543"/>
      <c r="BX4" s="543"/>
      <c r="BY4" s="543"/>
      <c r="BZ4" s="543"/>
      <c r="CA4" s="543"/>
      <c r="CB4" s="543"/>
      <c r="CC4" s="543"/>
      <c r="CD4" s="543"/>
      <c r="CE4" s="543"/>
      <c r="CF4" s="543"/>
      <c r="CG4" s="543"/>
      <c r="CH4" s="543"/>
      <c r="CI4" s="543"/>
      <c r="CJ4" s="543"/>
      <c r="CK4" s="543"/>
      <c r="CL4" s="543"/>
      <c r="CM4" s="543"/>
      <c r="CN4" s="543"/>
      <c r="CO4" s="543"/>
      <c r="CP4" s="543"/>
      <c r="CQ4" s="543"/>
      <c r="CR4" s="543"/>
      <c r="CS4" s="543"/>
      <c r="CT4" s="543"/>
      <c r="CU4" s="543"/>
      <c r="CV4" s="543"/>
      <c r="CW4" s="543"/>
      <c r="CX4" s="543"/>
      <c r="CY4" s="543"/>
      <c r="CZ4" s="543"/>
      <c r="DA4" s="543"/>
      <c r="DB4" s="543"/>
      <c r="DC4" s="543"/>
    </row>
    <row r="5" spans="1:107" s="514" customFormat="1" ht="18" x14ac:dyDescent="0.25">
      <c r="A5" s="543"/>
      <c r="B5" s="1777" t="s">
        <v>5093</v>
      </c>
      <c r="C5" s="1777"/>
      <c r="D5" s="1777"/>
      <c r="E5" s="1777"/>
      <c r="F5" s="1777"/>
      <c r="G5" s="1777"/>
      <c r="H5" s="1777"/>
      <c r="I5" s="1777"/>
      <c r="J5" s="1777"/>
      <c r="K5" s="1777"/>
      <c r="L5" s="1777"/>
      <c r="M5" s="1777"/>
      <c r="N5" s="1777"/>
      <c r="O5" s="1777"/>
      <c r="P5" s="1777"/>
      <c r="Q5" s="1777"/>
      <c r="R5" s="1777"/>
      <c r="S5" s="1777"/>
      <c r="T5" s="1777"/>
      <c r="U5" s="1777"/>
      <c r="V5" s="1777"/>
      <c r="AI5" s="543"/>
      <c r="AJ5" s="543"/>
      <c r="AK5" s="543"/>
      <c r="AL5" s="543"/>
      <c r="AM5" s="543"/>
      <c r="AN5" s="543"/>
      <c r="AO5" s="543"/>
      <c r="AP5" s="543"/>
      <c r="AQ5" s="543"/>
      <c r="AR5" s="543"/>
      <c r="AS5" s="543"/>
      <c r="AT5" s="543"/>
      <c r="AU5" s="543"/>
      <c r="AV5" s="543"/>
      <c r="AW5" s="543"/>
      <c r="AX5" s="543"/>
      <c r="AY5" s="543"/>
      <c r="AZ5" s="543"/>
      <c r="BA5" s="543"/>
      <c r="BB5" s="543"/>
      <c r="BC5" s="543"/>
      <c r="BD5" s="543"/>
      <c r="BE5" s="543"/>
      <c r="BF5" s="543"/>
      <c r="BG5" s="543"/>
      <c r="BH5" s="543"/>
      <c r="BI5" s="543"/>
      <c r="BJ5" s="543"/>
      <c r="BK5" s="543"/>
      <c r="BL5" s="543"/>
      <c r="BM5" s="543"/>
      <c r="BN5" s="543"/>
      <c r="BO5" s="543"/>
      <c r="BP5" s="543"/>
      <c r="BQ5" s="543"/>
      <c r="BR5" s="543"/>
      <c r="BS5" s="543"/>
      <c r="BT5" s="543"/>
      <c r="BU5" s="543"/>
      <c r="BV5" s="543"/>
      <c r="BW5" s="543"/>
      <c r="BX5" s="543"/>
      <c r="BY5" s="543"/>
      <c r="BZ5" s="543"/>
      <c r="CA5" s="543"/>
      <c r="CB5" s="543"/>
      <c r="CC5" s="543"/>
      <c r="CD5" s="543"/>
      <c r="CE5" s="543"/>
      <c r="CF5" s="543"/>
      <c r="CG5" s="543"/>
      <c r="CH5" s="543"/>
      <c r="CI5" s="543"/>
      <c r="CJ5" s="543"/>
      <c r="CK5" s="543"/>
      <c r="CL5" s="543"/>
      <c r="CM5" s="543"/>
      <c r="CN5" s="543"/>
      <c r="CO5" s="543"/>
      <c r="CP5" s="543"/>
      <c r="CQ5" s="543"/>
      <c r="CR5" s="543"/>
      <c r="CS5" s="543"/>
      <c r="CT5" s="543"/>
      <c r="CU5" s="543"/>
      <c r="CV5" s="543"/>
      <c r="CW5" s="543"/>
      <c r="CX5" s="543"/>
      <c r="CY5" s="543"/>
      <c r="CZ5" s="543"/>
      <c r="DA5" s="543"/>
      <c r="DB5" s="543"/>
      <c r="DC5" s="543"/>
    </row>
    <row r="6" spans="1:107" s="514" customFormat="1" ht="18" x14ac:dyDescent="0.25">
      <c r="A6" s="543"/>
      <c r="B6" s="1777" t="s">
        <v>2846</v>
      </c>
      <c r="C6" s="1777"/>
      <c r="D6" s="1777"/>
      <c r="E6" s="1777"/>
      <c r="F6" s="1777"/>
      <c r="G6" s="1777"/>
      <c r="H6" s="1777"/>
      <c r="I6" s="1777"/>
      <c r="J6" s="1777"/>
      <c r="K6" s="1777"/>
      <c r="L6" s="1777"/>
      <c r="M6" s="1777"/>
      <c r="N6" s="1777"/>
      <c r="O6" s="1777"/>
      <c r="P6" s="1777"/>
      <c r="Q6" s="1777"/>
      <c r="R6" s="1777"/>
      <c r="S6" s="1777"/>
      <c r="T6" s="1777"/>
      <c r="U6" s="1777"/>
      <c r="V6" s="1777"/>
      <c r="AI6" s="543"/>
      <c r="AJ6" s="543"/>
      <c r="AK6" s="543"/>
      <c r="AL6" s="543"/>
      <c r="AM6" s="543"/>
      <c r="AN6" s="543"/>
      <c r="AO6" s="543"/>
      <c r="AP6" s="543"/>
      <c r="AQ6" s="543"/>
      <c r="AR6" s="543"/>
      <c r="AS6" s="543"/>
      <c r="AT6" s="543"/>
      <c r="AU6" s="543"/>
      <c r="AV6" s="543"/>
      <c r="AW6" s="543"/>
      <c r="AX6" s="543"/>
      <c r="AY6" s="543"/>
      <c r="AZ6" s="543"/>
      <c r="BA6" s="543"/>
      <c r="BB6" s="543"/>
      <c r="BC6" s="543"/>
      <c r="BD6" s="543"/>
      <c r="BE6" s="543"/>
      <c r="BF6" s="543"/>
      <c r="BG6" s="543"/>
      <c r="BH6" s="543"/>
      <c r="BI6" s="543"/>
      <c r="BJ6" s="543"/>
      <c r="BK6" s="543"/>
      <c r="BL6" s="543"/>
      <c r="BM6" s="543"/>
      <c r="BN6" s="543"/>
      <c r="BO6" s="543"/>
      <c r="BP6" s="543"/>
      <c r="BQ6" s="543"/>
      <c r="BR6" s="543"/>
      <c r="BS6" s="543"/>
      <c r="BT6" s="543"/>
      <c r="BU6" s="543"/>
      <c r="BV6" s="543"/>
      <c r="BW6" s="543"/>
      <c r="BX6" s="543"/>
      <c r="BY6" s="543"/>
      <c r="BZ6" s="543"/>
      <c r="CA6" s="543"/>
      <c r="CB6" s="543"/>
      <c r="CC6" s="543"/>
      <c r="CD6" s="543"/>
      <c r="CE6" s="543"/>
      <c r="CF6" s="543"/>
      <c r="CG6" s="543"/>
      <c r="CH6" s="543"/>
      <c r="CI6" s="543"/>
      <c r="CJ6" s="543"/>
      <c r="CK6" s="543"/>
      <c r="CL6" s="543"/>
      <c r="CM6" s="543"/>
      <c r="CN6" s="543"/>
      <c r="CO6" s="543"/>
      <c r="CP6" s="543"/>
      <c r="CQ6" s="543"/>
      <c r="CR6" s="543"/>
      <c r="CS6" s="543"/>
      <c r="CT6" s="543"/>
      <c r="CU6" s="543"/>
      <c r="CV6" s="543"/>
      <c r="CW6" s="543"/>
      <c r="CX6" s="543"/>
      <c r="CY6" s="543"/>
      <c r="CZ6" s="543"/>
      <c r="DA6" s="543"/>
      <c r="DB6" s="543"/>
      <c r="DC6" s="543"/>
    </row>
    <row r="7" spans="1:107" ht="21.75" customHeight="1" x14ac:dyDescent="0.25">
      <c r="B7" s="570"/>
      <c r="C7" s="712"/>
      <c r="D7" s="712"/>
      <c r="E7" s="712"/>
      <c r="G7" s="712"/>
      <c r="H7" s="537"/>
      <c r="I7" s="1079"/>
      <c r="J7" s="1079"/>
      <c r="K7" s="1079"/>
      <c r="L7" s="1079"/>
      <c r="M7" s="1079"/>
      <c r="N7" s="1075"/>
      <c r="O7" s="1779" t="s">
        <v>183</v>
      </c>
      <c r="P7" s="1780"/>
      <c r="Q7" s="1780"/>
      <c r="R7" s="1780"/>
      <c r="S7" s="1780"/>
      <c r="T7" s="1780"/>
      <c r="U7" s="1781"/>
      <c r="V7" s="573"/>
    </row>
    <row r="8" spans="1:107" s="1093" customFormat="1" ht="23.25" customHeight="1" x14ac:dyDescent="0.25">
      <c r="A8" s="1094"/>
      <c r="B8" s="1087" t="s">
        <v>178</v>
      </c>
      <c r="C8" s="1088" t="s">
        <v>3</v>
      </c>
      <c r="D8" s="1088" t="s">
        <v>3760</v>
      </c>
      <c r="E8" s="1088" t="s">
        <v>3761</v>
      </c>
      <c r="F8" s="1088" t="s">
        <v>3761</v>
      </c>
      <c r="G8" s="1088" t="s">
        <v>3762</v>
      </c>
      <c r="H8" s="1088" t="s">
        <v>4</v>
      </c>
      <c r="I8" s="1088" t="s">
        <v>5087</v>
      </c>
      <c r="J8" s="1088" t="s">
        <v>7</v>
      </c>
      <c r="K8" s="1089" t="s">
        <v>109</v>
      </c>
      <c r="L8" s="1090" t="s">
        <v>3585</v>
      </c>
      <c r="M8" s="1088" t="s">
        <v>3572</v>
      </c>
      <c r="N8" s="1088" t="s">
        <v>4488</v>
      </c>
      <c r="O8" s="1091" t="s">
        <v>181</v>
      </c>
      <c r="P8" s="1092" t="s">
        <v>182</v>
      </c>
      <c r="Q8" s="1092" t="s">
        <v>3586</v>
      </c>
      <c r="R8" s="1088" t="s">
        <v>5007</v>
      </c>
      <c r="S8" s="1097" t="s">
        <v>4914</v>
      </c>
      <c r="T8" s="1097" t="s">
        <v>5004</v>
      </c>
      <c r="U8" s="1088" t="s">
        <v>3616</v>
      </c>
      <c r="V8" s="1088" t="s">
        <v>3588</v>
      </c>
      <c r="AI8" s="1094"/>
      <c r="AJ8" s="1094"/>
      <c r="AK8" s="1094"/>
      <c r="AL8" s="1094"/>
      <c r="AM8" s="1094"/>
      <c r="AN8" s="1094"/>
      <c r="AO8" s="1094"/>
      <c r="AP8" s="1094"/>
      <c r="AQ8" s="1094"/>
      <c r="AR8" s="1094"/>
      <c r="AS8" s="1094"/>
      <c r="AT8" s="1094"/>
      <c r="AU8" s="1094"/>
      <c r="AV8" s="1094"/>
      <c r="AW8" s="1094"/>
      <c r="AX8" s="1094"/>
      <c r="AY8" s="1094"/>
      <c r="AZ8" s="1094"/>
      <c r="BA8" s="1094"/>
      <c r="BB8" s="1094"/>
      <c r="BC8" s="1094"/>
      <c r="BD8" s="1094"/>
      <c r="BE8" s="1094"/>
      <c r="BF8" s="1094"/>
      <c r="BG8" s="1094"/>
      <c r="BH8" s="1094"/>
      <c r="BI8" s="1094"/>
      <c r="BJ8" s="1094"/>
      <c r="BK8" s="1094"/>
      <c r="BL8" s="1094"/>
      <c r="BM8" s="1094"/>
      <c r="BN8" s="1094"/>
      <c r="BO8" s="1094"/>
      <c r="BP8" s="1094"/>
      <c r="BQ8" s="1094"/>
      <c r="BR8" s="1094"/>
      <c r="BS8" s="1094"/>
      <c r="BT8" s="1094"/>
      <c r="BU8" s="1094"/>
      <c r="BV8" s="1094"/>
      <c r="BW8" s="1094"/>
      <c r="BX8" s="1094"/>
      <c r="BY8" s="1094"/>
      <c r="BZ8" s="1094"/>
      <c r="CA8" s="1094"/>
      <c r="CB8" s="1094"/>
      <c r="CC8" s="1094"/>
      <c r="CD8" s="1094"/>
      <c r="CE8" s="1094"/>
      <c r="CF8" s="1094"/>
      <c r="CG8" s="1094"/>
      <c r="CH8" s="1094"/>
      <c r="CI8" s="1094"/>
      <c r="CJ8" s="1094"/>
      <c r="CK8" s="1094"/>
      <c r="CL8" s="1094"/>
      <c r="CM8" s="1094"/>
      <c r="CN8" s="1094"/>
      <c r="CO8" s="1094"/>
      <c r="CP8" s="1094"/>
      <c r="CQ8" s="1094"/>
      <c r="CR8" s="1094"/>
      <c r="CS8" s="1094"/>
      <c r="CT8" s="1094"/>
      <c r="CU8" s="1094"/>
      <c r="CV8" s="1094"/>
      <c r="CW8" s="1094"/>
      <c r="CX8" s="1094"/>
      <c r="CY8" s="1094"/>
      <c r="CZ8" s="1094"/>
      <c r="DA8" s="1094"/>
      <c r="DB8" s="1094"/>
      <c r="DC8" s="1094"/>
    </row>
    <row r="9" spans="1:107" ht="15" customHeight="1" x14ac:dyDescent="0.25">
      <c r="B9" s="1775" t="s">
        <v>5003</v>
      </c>
      <c r="C9" s="1775"/>
      <c r="D9" s="1775"/>
      <c r="E9" s="1775"/>
      <c r="F9" s="1775"/>
      <c r="G9" s="1775"/>
      <c r="H9" s="1775"/>
      <c r="I9" s="1775"/>
      <c r="J9" s="1775"/>
      <c r="K9" s="407"/>
      <c r="L9" s="1067"/>
      <c r="M9" s="1067"/>
      <c r="N9" s="405"/>
      <c r="O9" s="407"/>
      <c r="P9" s="407"/>
      <c r="Q9" s="407"/>
      <c r="R9" s="407"/>
      <c r="S9" s="407"/>
      <c r="T9" s="407"/>
      <c r="U9" s="407"/>
      <c r="V9" s="452"/>
      <c r="W9" s="428"/>
      <c r="X9" s="456"/>
      <c r="Y9" s="402"/>
      <c r="Z9" s="402"/>
      <c r="AA9" s="1067"/>
      <c r="AB9" s="428"/>
      <c r="AC9" s="428"/>
      <c r="AD9" s="402"/>
      <c r="AE9" s="1067"/>
      <c r="AF9" s="402"/>
      <c r="AG9" s="457"/>
      <c r="BB9" s="6"/>
      <c r="BC9" s="6"/>
      <c r="BD9" s="6"/>
      <c r="BE9" s="6"/>
      <c r="BF9" s="6"/>
      <c r="BG9" s="6"/>
      <c r="BH9" s="6"/>
      <c r="BI9" s="6"/>
      <c r="BJ9" s="6"/>
      <c r="BK9" s="6"/>
      <c r="BL9" s="6"/>
      <c r="BM9" s="6"/>
      <c r="BN9" s="6"/>
      <c r="BO9" s="6"/>
      <c r="BP9" s="6"/>
      <c r="BQ9" s="6"/>
      <c r="BR9" s="6"/>
      <c r="BS9" s="6"/>
      <c r="BT9" s="6"/>
      <c r="BU9" s="6"/>
      <c r="BV9" s="6"/>
      <c r="BW9" s="6"/>
      <c r="BX9" s="6"/>
      <c r="BY9" s="6"/>
      <c r="BZ9" s="6"/>
      <c r="CA9" s="6"/>
      <c r="CB9" s="6"/>
      <c r="CC9" s="6"/>
      <c r="CD9" s="6"/>
      <c r="CE9" s="6"/>
      <c r="CF9" s="6"/>
      <c r="CG9" s="6"/>
      <c r="CH9" s="6"/>
      <c r="CI9" s="6"/>
      <c r="CJ9" s="6"/>
      <c r="CK9" s="6"/>
      <c r="CL9" s="6"/>
      <c r="CM9" s="6"/>
      <c r="CN9" s="6"/>
      <c r="CO9" s="6"/>
      <c r="CP9" s="6"/>
      <c r="CQ9" s="6"/>
      <c r="CR9" s="6"/>
      <c r="CS9" s="6"/>
      <c r="CT9" s="6"/>
      <c r="CU9" s="6"/>
      <c r="CV9" s="6"/>
      <c r="CW9" s="6"/>
      <c r="CX9" s="6"/>
      <c r="CY9" s="6"/>
      <c r="CZ9" s="6"/>
      <c r="DA9" s="6"/>
      <c r="DB9" s="6"/>
      <c r="DC9" s="6"/>
    </row>
    <row r="10" spans="1:107" ht="12.95" customHeight="1" x14ac:dyDescent="0.25">
      <c r="B10" s="1775" t="s">
        <v>3668</v>
      </c>
      <c r="C10" s="1775"/>
      <c r="D10" s="1775"/>
      <c r="E10" s="1775"/>
      <c r="F10" s="1775"/>
      <c r="G10" s="1775"/>
      <c r="H10" s="1775"/>
      <c r="I10" s="1775"/>
      <c r="J10" s="1775"/>
      <c r="K10" s="407"/>
      <c r="L10" s="1067"/>
      <c r="M10" s="1067"/>
      <c r="N10" s="1067"/>
      <c r="O10" s="405"/>
      <c r="P10" s="407"/>
      <c r="Q10" s="407"/>
      <c r="R10" s="407"/>
      <c r="S10" s="407"/>
      <c r="T10" s="407"/>
      <c r="U10" s="407"/>
      <c r="V10" s="407"/>
    </row>
    <row r="11" spans="1:107" x14ac:dyDescent="0.25">
      <c r="B11" s="1066">
        <v>1</v>
      </c>
      <c r="C11" s="1066"/>
      <c r="D11" s="1066" t="s">
        <v>3764</v>
      </c>
      <c r="E11" s="446">
        <v>26858</v>
      </c>
      <c r="F11" s="446">
        <v>41897</v>
      </c>
      <c r="G11" s="1066">
        <f>DATEDIF(E11,F11,"Y")</f>
        <v>41</v>
      </c>
      <c r="H11" s="428"/>
      <c r="I11" s="447" t="s">
        <v>3668</v>
      </c>
      <c r="J11" s="428" t="s">
        <v>1891</v>
      </c>
      <c r="K11" s="479">
        <v>16500</v>
      </c>
      <c r="L11" s="1067">
        <f>K11/100*7.09</f>
        <v>1169.8499999999999</v>
      </c>
      <c r="M11" s="1067">
        <f>K11</f>
        <v>16500</v>
      </c>
      <c r="N11" s="1067"/>
      <c r="O11" s="402"/>
      <c r="P11" s="1067">
        <f t="shared" ref="P11:P20" si="0">K11/100*3.04</f>
        <v>501.6</v>
      </c>
      <c r="Q11" s="1067">
        <f t="shared" ref="Q11:Q20" si="1">K11/100*2.87</f>
        <v>473.55</v>
      </c>
      <c r="R11" s="1067"/>
      <c r="S11" s="1067"/>
      <c r="T11" s="1067"/>
      <c r="U11" s="1067">
        <f>O11+P11+Q11+R11</f>
        <v>975.15000000000009</v>
      </c>
      <c r="V11" s="1067">
        <f t="shared" ref="V11:V19" si="2">K11-U11</f>
        <v>15524.85</v>
      </c>
    </row>
    <row r="12" spans="1:107" s="512" customFormat="1" ht="12.75" x14ac:dyDescent="0.25">
      <c r="A12" s="540"/>
      <c r="B12" s="1066">
        <v>2</v>
      </c>
      <c r="C12" s="1012"/>
      <c r="D12" s="1012"/>
      <c r="E12" s="1014"/>
      <c r="F12" s="1014"/>
      <c r="G12" s="1012"/>
      <c r="H12" s="1011"/>
      <c r="I12" s="447" t="s">
        <v>3668</v>
      </c>
      <c r="J12" s="1011" t="s">
        <v>1891</v>
      </c>
      <c r="K12" s="1016">
        <v>16500</v>
      </c>
      <c r="L12" s="1017">
        <f t="shared" ref="L12:L18" si="3">K12/100*7.09</f>
        <v>1169.8499999999999</v>
      </c>
      <c r="M12" s="1017">
        <f>K12</f>
        <v>16500</v>
      </c>
      <c r="N12" s="1017"/>
      <c r="O12" s="1017"/>
      <c r="P12" s="1017">
        <f t="shared" si="0"/>
        <v>501.6</v>
      </c>
      <c r="Q12" s="1017">
        <f t="shared" si="1"/>
        <v>473.55</v>
      </c>
      <c r="R12" s="1017"/>
      <c r="S12" s="1017"/>
      <c r="T12" s="1017"/>
      <c r="U12" s="1017">
        <f>O12+P12+Q12+R12</f>
        <v>975.15000000000009</v>
      </c>
      <c r="V12" s="1017">
        <f t="shared" si="2"/>
        <v>15524.85</v>
      </c>
      <c r="AI12" s="540"/>
      <c r="AJ12" s="540"/>
      <c r="AK12" s="540"/>
      <c r="AL12" s="540"/>
      <c r="AM12" s="540"/>
      <c r="AN12" s="540"/>
      <c r="AO12" s="540"/>
      <c r="AP12" s="540"/>
      <c r="AQ12" s="540"/>
      <c r="AR12" s="540"/>
      <c r="AS12" s="540"/>
      <c r="AT12" s="540"/>
      <c r="AU12" s="540"/>
      <c r="AV12" s="540"/>
      <c r="AW12" s="540"/>
      <c r="AX12" s="540"/>
      <c r="AY12" s="540"/>
      <c r="AZ12" s="540"/>
      <c r="BA12" s="540"/>
      <c r="BB12" s="540"/>
      <c r="BC12" s="540"/>
      <c r="BD12" s="540"/>
      <c r="BE12" s="540"/>
      <c r="BF12" s="540"/>
      <c r="BG12" s="540"/>
      <c r="BH12" s="540"/>
      <c r="BI12" s="540"/>
      <c r="BJ12" s="540"/>
      <c r="BK12" s="540"/>
      <c r="BL12" s="540"/>
      <c r="BM12" s="540"/>
      <c r="BN12" s="540"/>
      <c r="BO12" s="540"/>
      <c r="BP12" s="540"/>
      <c r="BQ12" s="540"/>
      <c r="BR12" s="540"/>
      <c r="BS12" s="540"/>
      <c r="BT12" s="540"/>
      <c r="BU12" s="540"/>
      <c r="BV12" s="540"/>
      <c r="BW12" s="540"/>
      <c r="BX12" s="540"/>
      <c r="BY12" s="540"/>
      <c r="BZ12" s="540"/>
      <c r="CA12" s="540"/>
      <c r="CB12" s="540"/>
      <c r="CC12" s="540"/>
      <c r="CD12" s="540"/>
      <c r="CE12" s="540"/>
      <c r="CF12" s="540"/>
      <c r="CG12" s="540"/>
      <c r="CH12" s="540"/>
      <c r="CI12" s="540"/>
      <c r="CJ12" s="540"/>
      <c r="CK12" s="540"/>
      <c r="CL12" s="540"/>
      <c r="CM12" s="540"/>
      <c r="CN12" s="540"/>
      <c r="CO12" s="540"/>
      <c r="CP12" s="540"/>
      <c r="CQ12" s="540"/>
      <c r="CR12" s="540"/>
      <c r="CS12" s="540"/>
      <c r="CT12" s="540"/>
      <c r="CU12" s="540"/>
      <c r="CV12" s="540"/>
      <c r="CW12" s="540"/>
      <c r="CX12" s="540"/>
      <c r="CY12" s="540"/>
      <c r="CZ12" s="540"/>
      <c r="DA12" s="540"/>
      <c r="DB12" s="540"/>
      <c r="DC12" s="540"/>
    </row>
    <row r="13" spans="1:107" s="512" customFormat="1" ht="12.75" x14ac:dyDescent="0.25">
      <c r="A13" s="540"/>
      <c r="B13" s="1066">
        <v>3</v>
      </c>
      <c r="C13" s="1012"/>
      <c r="D13" s="1012"/>
      <c r="E13" s="1014"/>
      <c r="F13" s="1014"/>
      <c r="G13" s="1012"/>
      <c r="H13" s="1011"/>
      <c r="I13" s="447" t="s">
        <v>3668</v>
      </c>
      <c r="J13" s="1011" t="s">
        <v>1891</v>
      </c>
      <c r="K13" s="1016">
        <v>16500</v>
      </c>
      <c r="L13" s="1017">
        <f t="shared" si="3"/>
        <v>1169.8499999999999</v>
      </c>
      <c r="M13" s="1017">
        <f>K13</f>
        <v>16500</v>
      </c>
      <c r="N13" s="1017"/>
      <c r="O13" s="1017"/>
      <c r="P13" s="1017">
        <f t="shared" si="0"/>
        <v>501.6</v>
      </c>
      <c r="Q13" s="1017">
        <f t="shared" si="1"/>
        <v>473.55</v>
      </c>
      <c r="R13" s="1017"/>
      <c r="S13" s="1017"/>
      <c r="T13" s="1017"/>
      <c r="U13" s="1017">
        <f>O13+P13+Q13+R13</f>
        <v>975.15000000000009</v>
      </c>
      <c r="V13" s="1017">
        <f t="shared" si="2"/>
        <v>15524.85</v>
      </c>
      <c r="AI13" s="540"/>
      <c r="AJ13" s="540"/>
      <c r="AK13" s="540"/>
      <c r="AL13" s="540"/>
      <c r="AM13" s="540"/>
      <c r="AN13" s="540"/>
      <c r="AO13" s="540"/>
      <c r="AP13" s="540"/>
      <c r="AQ13" s="540"/>
      <c r="AR13" s="540"/>
      <c r="AS13" s="540"/>
      <c r="AT13" s="540"/>
      <c r="AU13" s="540"/>
      <c r="AV13" s="540"/>
      <c r="AW13" s="540"/>
      <c r="AX13" s="540"/>
      <c r="AY13" s="540"/>
      <c r="AZ13" s="540"/>
      <c r="BA13" s="540"/>
      <c r="BB13" s="540"/>
      <c r="BC13" s="540"/>
      <c r="BD13" s="540"/>
      <c r="BE13" s="540"/>
      <c r="BF13" s="540"/>
      <c r="BG13" s="540"/>
      <c r="BH13" s="540"/>
      <c r="BI13" s="540"/>
      <c r="BJ13" s="540"/>
      <c r="BK13" s="540"/>
      <c r="BL13" s="540"/>
      <c r="BM13" s="540"/>
      <c r="BN13" s="540"/>
      <c r="BO13" s="540"/>
      <c r="BP13" s="540"/>
      <c r="BQ13" s="540"/>
      <c r="BR13" s="540"/>
      <c r="BS13" s="540"/>
      <c r="BT13" s="540"/>
      <c r="BU13" s="540"/>
      <c r="BV13" s="540"/>
      <c r="BW13" s="540"/>
      <c r="BX13" s="540"/>
      <c r="BY13" s="540"/>
      <c r="BZ13" s="540"/>
      <c r="CA13" s="540"/>
      <c r="CB13" s="540"/>
      <c r="CC13" s="540"/>
      <c r="CD13" s="540"/>
      <c r="CE13" s="540"/>
      <c r="CF13" s="540"/>
      <c r="CG13" s="540"/>
      <c r="CH13" s="540"/>
      <c r="CI13" s="540"/>
      <c r="CJ13" s="540"/>
      <c r="CK13" s="540"/>
      <c r="CL13" s="540"/>
      <c r="CM13" s="540"/>
      <c r="CN13" s="540"/>
      <c r="CO13" s="540"/>
      <c r="CP13" s="540"/>
      <c r="CQ13" s="540"/>
      <c r="CR13" s="540"/>
      <c r="CS13" s="540"/>
      <c r="CT13" s="540"/>
      <c r="CU13" s="540"/>
      <c r="CV13" s="540"/>
      <c r="CW13" s="540"/>
      <c r="CX13" s="540"/>
      <c r="CY13" s="540"/>
      <c r="CZ13" s="540"/>
      <c r="DA13" s="540"/>
      <c r="DB13" s="540"/>
      <c r="DC13" s="540"/>
    </row>
    <row r="14" spans="1:107" x14ac:dyDescent="0.25">
      <c r="B14" s="1066">
        <v>4</v>
      </c>
      <c r="C14" s="444"/>
      <c r="D14" s="444"/>
      <c r="E14" s="445"/>
      <c r="F14" s="446"/>
      <c r="G14" s="1066"/>
      <c r="H14" s="429"/>
      <c r="I14" s="447" t="s">
        <v>3668</v>
      </c>
      <c r="J14" s="1011" t="s">
        <v>1891</v>
      </c>
      <c r="K14" s="1067">
        <v>16500</v>
      </c>
      <c r="L14" s="1067">
        <f t="shared" si="3"/>
        <v>1169.8499999999999</v>
      </c>
      <c r="M14" s="1067">
        <f t="shared" ref="M14:M19" si="4">+K14</f>
        <v>16500</v>
      </c>
      <c r="N14" s="1067"/>
      <c r="O14" s="402"/>
      <c r="P14" s="1067">
        <f t="shared" si="0"/>
        <v>501.6</v>
      </c>
      <c r="Q14" s="1067">
        <f t="shared" si="1"/>
        <v>473.55</v>
      </c>
      <c r="R14" s="1067"/>
      <c r="S14" s="1067"/>
      <c r="T14" s="1067"/>
      <c r="U14" s="1067">
        <f t="shared" ref="U14:U19" si="5">O14+P14+Q14+R14+S14</f>
        <v>975.15000000000009</v>
      </c>
      <c r="V14" s="1067">
        <f t="shared" si="2"/>
        <v>15524.85</v>
      </c>
      <c r="W14" s="455"/>
      <c r="X14" s="428"/>
      <c r="Y14" s="456"/>
      <c r="Z14" s="402">
        <f t="shared" ref="Z14:Z19" si="6">P14+Q14+R14</f>
        <v>975.15000000000009</v>
      </c>
      <c r="AA14" s="402">
        <f t="shared" ref="AA14:AA19" si="7">K14-Z14</f>
        <v>15524.85</v>
      </c>
      <c r="AB14" s="1067"/>
      <c r="AC14" s="1067"/>
      <c r="AD14" s="462"/>
      <c r="AE14" s="402"/>
      <c r="AF14" s="1067"/>
      <c r="AG14" s="402"/>
      <c r="AH14" s="457"/>
    </row>
    <row r="15" spans="1:107" x14ac:dyDescent="0.25">
      <c r="B15" s="1066">
        <v>5</v>
      </c>
      <c r="C15" s="444"/>
      <c r="D15" s="444"/>
      <c r="E15" s="445"/>
      <c r="F15" s="446"/>
      <c r="G15" s="1066"/>
      <c r="H15" s="429"/>
      <c r="I15" s="447" t="s">
        <v>3668</v>
      </c>
      <c r="J15" s="1011" t="s">
        <v>1891</v>
      </c>
      <c r="K15" s="1067">
        <v>16500</v>
      </c>
      <c r="L15" s="1067">
        <f t="shared" si="3"/>
        <v>1169.8499999999999</v>
      </c>
      <c r="M15" s="1067">
        <f t="shared" si="4"/>
        <v>16500</v>
      </c>
      <c r="N15" s="1067"/>
      <c r="O15" s="402"/>
      <c r="P15" s="1067">
        <f t="shared" si="0"/>
        <v>501.6</v>
      </c>
      <c r="Q15" s="1067">
        <f t="shared" si="1"/>
        <v>473.55</v>
      </c>
      <c r="R15" s="1067"/>
      <c r="S15" s="1067"/>
      <c r="T15" s="1067"/>
      <c r="U15" s="1067">
        <f t="shared" si="5"/>
        <v>975.15000000000009</v>
      </c>
      <c r="V15" s="1067">
        <f t="shared" si="2"/>
        <v>15524.85</v>
      </c>
      <c r="W15" s="455"/>
      <c r="X15" s="428"/>
      <c r="Y15" s="456"/>
      <c r="Z15" s="402">
        <f t="shared" si="6"/>
        <v>975.15000000000009</v>
      </c>
      <c r="AA15" s="402">
        <f t="shared" si="7"/>
        <v>15524.85</v>
      </c>
      <c r="AB15" s="1067"/>
      <c r="AC15" s="1067"/>
      <c r="AD15" s="462"/>
      <c r="AE15" s="402"/>
      <c r="AF15" s="1067"/>
      <c r="AG15" s="402"/>
      <c r="AH15" s="457"/>
    </row>
    <row r="16" spans="1:107" x14ac:dyDescent="0.25">
      <c r="B16" s="1066">
        <v>6</v>
      </c>
      <c r="C16" s="444"/>
      <c r="D16" s="444"/>
      <c r="E16" s="445"/>
      <c r="F16" s="446"/>
      <c r="G16" s="1066"/>
      <c r="H16" s="429"/>
      <c r="I16" s="447" t="s">
        <v>3668</v>
      </c>
      <c r="J16" s="1011" t="s">
        <v>1891</v>
      </c>
      <c r="K16" s="1067">
        <v>16500</v>
      </c>
      <c r="L16" s="1067">
        <f t="shared" si="3"/>
        <v>1169.8499999999999</v>
      </c>
      <c r="M16" s="1067">
        <f t="shared" si="4"/>
        <v>16500</v>
      </c>
      <c r="N16" s="1067"/>
      <c r="O16" s="402"/>
      <c r="P16" s="1067">
        <f t="shared" si="0"/>
        <v>501.6</v>
      </c>
      <c r="Q16" s="1067">
        <f t="shared" si="1"/>
        <v>473.55</v>
      </c>
      <c r="R16" s="1067"/>
      <c r="S16" s="1067"/>
      <c r="T16" s="1067"/>
      <c r="U16" s="1067">
        <f t="shared" si="5"/>
        <v>975.15000000000009</v>
      </c>
      <c r="V16" s="1067">
        <f t="shared" si="2"/>
        <v>15524.85</v>
      </c>
      <c r="W16" s="455"/>
      <c r="X16" s="428"/>
      <c r="Y16" s="456"/>
      <c r="Z16" s="402">
        <f t="shared" si="6"/>
        <v>975.15000000000009</v>
      </c>
      <c r="AA16" s="402">
        <f t="shared" si="7"/>
        <v>15524.85</v>
      </c>
      <c r="AB16" s="1067"/>
      <c r="AC16" s="1067"/>
      <c r="AD16" s="462"/>
      <c r="AE16" s="402"/>
      <c r="AF16" s="1067"/>
      <c r="AG16" s="402"/>
      <c r="AH16" s="457"/>
    </row>
    <row r="17" spans="1:107" x14ac:dyDescent="0.25">
      <c r="B17" s="1066">
        <v>7</v>
      </c>
      <c r="C17" s="444"/>
      <c r="D17" s="444"/>
      <c r="E17" s="445"/>
      <c r="F17" s="446"/>
      <c r="G17" s="1066"/>
      <c r="H17" s="429"/>
      <c r="I17" s="447" t="s">
        <v>3668</v>
      </c>
      <c r="J17" s="1011" t="s">
        <v>1891</v>
      </c>
      <c r="K17" s="1067">
        <v>16500</v>
      </c>
      <c r="L17" s="1067">
        <f t="shared" si="3"/>
        <v>1169.8499999999999</v>
      </c>
      <c r="M17" s="1067">
        <f t="shared" si="4"/>
        <v>16500</v>
      </c>
      <c r="N17" s="1067"/>
      <c r="O17" s="402"/>
      <c r="P17" s="1067">
        <f t="shared" si="0"/>
        <v>501.6</v>
      </c>
      <c r="Q17" s="1067">
        <f t="shared" si="1"/>
        <v>473.55</v>
      </c>
      <c r="R17" s="1067"/>
      <c r="S17" s="1067"/>
      <c r="T17" s="1067"/>
      <c r="U17" s="1067">
        <f t="shared" si="5"/>
        <v>975.15000000000009</v>
      </c>
      <c r="V17" s="1067">
        <f t="shared" si="2"/>
        <v>15524.85</v>
      </c>
      <c r="W17" s="455"/>
      <c r="X17" s="428"/>
      <c r="Y17" s="456"/>
      <c r="Z17" s="402">
        <f t="shared" si="6"/>
        <v>975.15000000000009</v>
      </c>
      <c r="AA17" s="402">
        <f t="shared" si="7"/>
        <v>15524.85</v>
      </c>
      <c r="AB17" s="1067"/>
      <c r="AC17" s="1067"/>
      <c r="AD17" s="462"/>
      <c r="AE17" s="402"/>
      <c r="AF17" s="1067"/>
      <c r="AG17" s="402"/>
      <c r="AH17" s="457"/>
    </row>
    <row r="18" spans="1:107" x14ac:dyDescent="0.25">
      <c r="B18" s="1066">
        <v>8</v>
      </c>
      <c r="C18" s="444"/>
      <c r="D18" s="444"/>
      <c r="E18" s="445"/>
      <c r="F18" s="446"/>
      <c r="G18" s="1066"/>
      <c r="H18" s="429"/>
      <c r="I18" s="447" t="s">
        <v>3668</v>
      </c>
      <c r="J18" s="1011" t="s">
        <v>1891</v>
      </c>
      <c r="K18" s="1067">
        <v>16500</v>
      </c>
      <c r="L18" s="1067">
        <f t="shared" si="3"/>
        <v>1169.8499999999999</v>
      </c>
      <c r="M18" s="1067">
        <f t="shared" si="4"/>
        <v>16500</v>
      </c>
      <c r="N18" s="1067"/>
      <c r="O18" s="402"/>
      <c r="P18" s="1067">
        <f t="shared" si="0"/>
        <v>501.6</v>
      </c>
      <c r="Q18" s="1067">
        <f t="shared" si="1"/>
        <v>473.55</v>
      </c>
      <c r="R18" s="1067"/>
      <c r="S18" s="1067"/>
      <c r="T18" s="1067"/>
      <c r="U18" s="1067">
        <f t="shared" si="5"/>
        <v>975.15000000000009</v>
      </c>
      <c r="V18" s="1067">
        <f t="shared" si="2"/>
        <v>15524.85</v>
      </c>
      <c r="W18" s="455"/>
      <c r="X18" s="428"/>
      <c r="Y18" s="456"/>
      <c r="Z18" s="402">
        <f t="shared" si="6"/>
        <v>975.15000000000009</v>
      </c>
      <c r="AA18" s="402">
        <f t="shared" si="7"/>
        <v>15524.85</v>
      </c>
      <c r="AB18" s="1067"/>
      <c r="AC18" s="1067"/>
      <c r="AD18" s="462"/>
      <c r="AE18" s="402"/>
      <c r="AF18" s="1067"/>
      <c r="AG18" s="402"/>
      <c r="AH18" s="457"/>
    </row>
    <row r="19" spans="1:107" x14ac:dyDescent="0.25">
      <c r="B19" s="1066">
        <v>9</v>
      </c>
      <c r="C19" s="444"/>
      <c r="D19" s="444"/>
      <c r="E19" s="445"/>
      <c r="F19" s="446"/>
      <c r="G19" s="1066"/>
      <c r="H19" s="429"/>
      <c r="I19" s="447" t="s">
        <v>3668</v>
      </c>
      <c r="J19" s="1011" t="s">
        <v>1891</v>
      </c>
      <c r="K19" s="1067">
        <v>16500</v>
      </c>
      <c r="L19" s="1067">
        <f>K19/100*7.09</f>
        <v>1169.8499999999999</v>
      </c>
      <c r="M19" s="1067">
        <f t="shared" si="4"/>
        <v>16500</v>
      </c>
      <c r="N19" s="1067"/>
      <c r="O19" s="402"/>
      <c r="P19" s="1067">
        <f t="shared" si="0"/>
        <v>501.6</v>
      </c>
      <c r="Q19" s="1067">
        <f t="shared" si="1"/>
        <v>473.55</v>
      </c>
      <c r="R19" s="1067"/>
      <c r="S19" s="1067"/>
      <c r="T19" s="1067"/>
      <c r="U19" s="1067">
        <f t="shared" si="5"/>
        <v>975.15000000000009</v>
      </c>
      <c r="V19" s="1067">
        <f t="shared" si="2"/>
        <v>15524.85</v>
      </c>
      <c r="W19" s="455"/>
      <c r="X19" s="428"/>
      <c r="Y19" s="456"/>
      <c r="Z19" s="402">
        <f t="shared" si="6"/>
        <v>975.15000000000009</v>
      </c>
      <c r="AA19" s="402">
        <f t="shared" si="7"/>
        <v>15524.85</v>
      </c>
      <c r="AB19" s="1067"/>
      <c r="AC19" s="1067"/>
      <c r="AD19" s="462"/>
      <c r="AE19" s="402"/>
      <c r="AF19" s="1067"/>
      <c r="AG19" s="402"/>
      <c r="AH19" s="457"/>
    </row>
    <row r="20" spans="1:107" s="2" customFormat="1" ht="12.95" customHeight="1" x14ac:dyDescent="0.25">
      <c r="A20" s="191"/>
      <c r="B20" s="1776" t="s">
        <v>3656</v>
      </c>
      <c r="C20" s="1776"/>
      <c r="D20" s="1776"/>
      <c r="E20" s="1776"/>
      <c r="F20" s="1776"/>
      <c r="G20" s="1776"/>
      <c r="H20" s="1776"/>
      <c r="I20" s="1776"/>
      <c r="J20" s="1776"/>
      <c r="K20" s="405">
        <f>SUM(K11:K19)</f>
        <v>148500</v>
      </c>
      <c r="L20" s="407"/>
      <c r="M20" s="407">
        <v>0</v>
      </c>
      <c r="N20" s="405"/>
      <c r="O20" s="405"/>
      <c r="P20" s="407">
        <f t="shared" si="0"/>
        <v>4514.3999999999996</v>
      </c>
      <c r="Q20" s="407">
        <f t="shared" si="1"/>
        <v>4261.95</v>
      </c>
      <c r="R20" s="405"/>
      <c r="S20" s="405"/>
      <c r="T20" s="405"/>
      <c r="U20" s="407">
        <f>O20+P20+Q20+R20</f>
        <v>8776.3499999999985</v>
      </c>
      <c r="V20" s="407">
        <f>+V11+V12+V13+V14+V15+V16+V17+V18+V19</f>
        <v>139723.65000000002</v>
      </c>
      <c r="W20" s="740"/>
      <c r="X20" s="741"/>
      <c r="Y20" s="742"/>
      <c r="Z20" s="405"/>
      <c r="AA20" s="405"/>
      <c r="AB20" s="407"/>
      <c r="AC20" s="407"/>
      <c r="AD20" s="743"/>
      <c r="AE20" s="405"/>
      <c r="AF20" s="407"/>
      <c r="AG20" s="405"/>
      <c r="AH20" s="744"/>
      <c r="AI20" s="191"/>
      <c r="AJ20" s="191"/>
      <c r="AK20" s="191"/>
      <c r="AL20" s="191"/>
      <c r="AM20" s="191"/>
      <c r="AN20" s="191"/>
      <c r="AO20" s="191"/>
      <c r="AP20" s="191"/>
      <c r="AQ20" s="191"/>
      <c r="AR20" s="191"/>
      <c r="AS20" s="191"/>
      <c r="AT20" s="191"/>
      <c r="AU20" s="191"/>
      <c r="AV20" s="191"/>
      <c r="AW20" s="191"/>
      <c r="AX20" s="191"/>
      <c r="AY20" s="191"/>
      <c r="AZ20" s="191"/>
      <c r="BA20" s="191"/>
      <c r="BB20" s="191"/>
      <c r="BC20" s="191"/>
      <c r="BD20" s="191"/>
      <c r="BE20" s="191"/>
      <c r="BF20" s="191"/>
      <c r="BG20" s="191"/>
      <c r="BH20" s="191"/>
      <c r="BI20" s="191"/>
      <c r="BJ20" s="191"/>
      <c r="BK20" s="191"/>
      <c r="BL20" s="191"/>
      <c r="BM20" s="191"/>
      <c r="BN20" s="191"/>
      <c r="BO20" s="191"/>
      <c r="BP20" s="191"/>
      <c r="BQ20" s="191"/>
      <c r="BR20" s="191"/>
      <c r="BS20" s="191"/>
      <c r="BT20" s="191"/>
      <c r="BU20" s="191"/>
      <c r="BV20" s="191"/>
      <c r="BW20" s="191"/>
      <c r="BX20" s="191"/>
      <c r="BY20" s="191"/>
      <c r="BZ20" s="191"/>
      <c r="CA20" s="191"/>
      <c r="CB20" s="191"/>
      <c r="CC20" s="191"/>
      <c r="CD20" s="191"/>
      <c r="CE20" s="191"/>
      <c r="CF20" s="191"/>
      <c r="CG20" s="191"/>
      <c r="CH20" s="191"/>
      <c r="CI20" s="191"/>
      <c r="CJ20" s="191"/>
      <c r="CK20" s="191"/>
      <c r="CL20" s="191"/>
      <c r="CM20" s="191"/>
      <c r="CN20" s="191"/>
      <c r="CO20" s="191"/>
      <c r="CP20" s="191"/>
      <c r="CQ20" s="191"/>
      <c r="CR20" s="191"/>
      <c r="CS20" s="191"/>
      <c r="CT20" s="191"/>
      <c r="CU20" s="191"/>
      <c r="CV20" s="191"/>
      <c r="CW20" s="191"/>
      <c r="CX20" s="191"/>
      <c r="CY20" s="191"/>
      <c r="CZ20" s="191"/>
      <c r="DA20" s="191"/>
      <c r="DB20" s="191"/>
      <c r="DC20" s="191"/>
    </row>
    <row r="21" spans="1:107" ht="12.95" customHeight="1" x14ac:dyDescent="0.25">
      <c r="B21" s="1775" t="s">
        <v>3666</v>
      </c>
      <c r="C21" s="1775"/>
      <c r="D21" s="1775"/>
      <c r="E21" s="1775"/>
      <c r="F21" s="1775"/>
      <c r="G21" s="1775"/>
      <c r="H21" s="1775"/>
      <c r="I21" s="1775"/>
      <c r="J21" s="1775"/>
      <c r="K21" s="407"/>
      <c r="L21" s="1067"/>
      <c r="M21" s="1067"/>
      <c r="N21" s="1067"/>
      <c r="O21" s="405"/>
      <c r="P21" s="407"/>
      <c r="Q21" s="407"/>
      <c r="R21" s="407"/>
      <c r="S21" s="407"/>
      <c r="T21" s="407"/>
      <c r="U21" s="407"/>
      <c r="V21" s="407"/>
    </row>
    <row r="22" spans="1:107" x14ac:dyDescent="0.25">
      <c r="B22" s="1066">
        <v>1</v>
      </c>
      <c r="C22" s="444"/>
      <c r="D22" s="444"/>
      <c r="E22" s="445"/>
      <c r="F22" s="446"/>
      <c r="G22" s="1066"/>
      <c r="H22" s="429"/>
      <c r="I22" s="1010" t="s">
        <v>3666</v>
      </c>
      <c r="J22" s="1011" t="s">
        <v>1822</v>
      </c>
      <c r="K22" s="1067">
        <v>16500</v>
      </c>
      <c r="L22" s="1067"/>
      <c r="M22" s="1067"/>
      <c r="N22" s="1067"/>
      <c r="O22" s="402"/>
      <c r="P22" s="1067">
        <f>K22/100*3.04</f>
        <v>501.6</v>
      </c>
      <c r="Q22" s="1067">
        <f>K22/100*2.87</f>
        <v>473.55</v>
      </c>
      <c r="R22" s="1067"/>
      <c r="S22" s="1067"/>
      <c r="T22" s="1067"/>
      <c r="U22" s="1067">
        <f>O22+P22+Q22+R22+S22</f>
        <v>975.15000000000009</v>
      </c>
      <c r="V22" s="1067">
        <f>K22-U22</f>
        <v>15524.85</v>
      </c>
      <c r="W22" s="455"/>
      <c r="X22" s="428"/>
      <c r="Y22" s="456"/>
      <c r="Z22" s="402"/>
      <c r="AA22" s="402"/>
      <c r="AB22" s="1067"/>
      <c r="AC22" s="1067"/>
      <c r="AD22" s="462"/>
      <c r="AE22" s="402"/>
      <c r="AF22" s="1067"/>
      <c r="AG22" s="402"/>
      <c r="AH22" s="457"/>
    </row>
    <row r="23" spans="1:107" x14ac:dyDescent="0.25">
      <c r="B23" s="1066">
        <v>2</v>
      </c>
      <c r="C23" s="444"/>
      <c r="D23" s="444"/>
      <c r="E23" s="445"/>
      <c r="F23" s="446"/>
      <c r="G23" s="1066"/>
      <c r="H23" s="429"/>
      <c r="I23" s="1010" t="s">
        <v>3666</v>
      </c>
      <c r="J23" s="1011" t="s">
        <v>1822</v>
      </c>
      <c r="K23" s="1067">
        <v>16500</v>
      </c>
      <c r="L23" s="1067"/>
      <c r="M23" s="1067"/>
      <c r="N23" s="1067"/>
      <c r="O23" s="402"/>
      <c r="P23" s="1067">
        <f>K23/100*3.04</f>
        <v>501.6</v>
      </c>
      <c r="Q23" s="1067">
        <f>K23/100*2.87</f>
        <v>473.55</v>
      </c>
      <c r="R23" s="1067"/>
      <c r="S23" s="1067"/>
      <c r="T23" s="1067"/>
      <c r="U23" s="1067">
        <f>O23+P23+Q23+R23+S23</f>
        <v>975.15000000000009</v>
      </c>
      <c r="V23" s="1067">
        <f>K23-U23</f>
        <v>15524.85</v>
      </c>
      <c r="W23" s="455"/>
      <c r="X23" s="428"/>
      <c r="Y23" s="456"/>
      <c r="Z23" s="402"/>
      <c r="AA23" s="402"/>
      <c r="AB23" s="1067"/>
      <c r="AC23" s="1067"/>
      <c r="AD23" s="462"/>
      <c r="AE23" s="402"/>
      <c r="AF23" s="1067"/>
      <c r="AG23" s="402"/>
      <c r="AH23" s="457"/>
    </row>
    <row r="24" spans="1:107" x14ac:dyDescent="0.25">
      <c r="B24" s="1066">
        <v>3</v>
      </c>
      <c r="C24" s="444"/>
      <c r="D24" s="444"/>
      <c r="E24" s="445"/>
      <c r="F24" s="446"/>
      <c r="G24" s="1066"/>
      <c r="H24" s="429"/>
      <c r="I24" s="1010" t="s">
        <v>3666</v>
      </c>
      <c r="J24" s="1011" t="s">
        <v>1822</v>
      </c>
      <c r="K24" s="1067">
        <v>16500</v>
      </c>
      <c r="L24" s="1067"/>
      <c r="M24" s="1067"/>
      <c r="N24" s="1067"/>
      <c r="O24" s="402"/>
      <c r="P24" s="1067">
        <f>K24/100*3.04</f>
        <v>501.6</v>
      </c>
      <c r="Q24" s="1067">
        <f>K24/100*2.87</f>
        <v>473.55</v>
      </c>
      <c r="R24" s="1067"/>
      <c r="S24" s="1067"/>
      <c r="T24" s="1067"/>
      <c r="U24" s="1067">
        <f>O24+P24+Q24+R24+S24</f>
        <v>975.15000000000009</v>
      </c>
      <c r="V24" s="1067">
        <f>K24-U24</f>
        <v>15524.85</v>
      </c>
      <c r="W24" s="455"/>
      <c r="X24" s="428"/>
      <c r="Y24" s="456"/>
      <c r="Z24" s="402"/>
      <c r="AA24" s="402"/>
      <c r="AB24" s="1067"/>
      <c r="AC24" s="1067"/>
      <c r="AD24" s="462"/>
      <c r="AE24" s="402"/>
      <c r="AF24" s="1067"/>
      <c r="AG24" s="402"/>
      <c r="AH24" s="457"/>
    </row>
    <row r="25" spans="1:107" s="2" customFormat="1" ht="12.95" customHeight="1" x14ac:dyDescent="0.25">
      <c r="A25" s="191"/>
      <c r="B25" s="1776" t="s">
        <v>3656</v>
      </c>
      <c r="C25" s="1776"/>
      <c r="D25" s="1776"/>
      <c r="E25" s="1776"/>
      <c r="F25" s="1776"/>
      <c r="G25" s="1776"/>
      <c r="H25" s="1776"/>
      <c r="I25" s="1776"/>
      <c r="J25" s="1776"/>
      <c r="K25" s="407">
        <f>+K22+K23+K24</f>
        <v>49500</v>
      </c>
      <c r="L25" s="407"/>
      <c r="M25" s="407">
        <v>0</v>
      </c>
      <c r="N25" s="405"/>
      <c r="O25" s="405"/>
      <c r="P25" s="407">
        <f>K25/100*3.04</f>
        <v>1504.8</v>
      </c>
      <c r="Q25" s="407">
        <f>K25/100*2.87</f>
        <v>1420.65</v>
      </c>
      <c r="R25" s="405"/>
      <c r="S25" s="405"/>
      <c r="T25" s="405"/>
      <c r="U25" s="407">
        <f>O25+P25+Q25+R25</f>
        <v>2925.45</v>
      </c>
      <c r="V25" s="407">
        <f>K25-U25</f>
        <v>46574.55</v>
      </c>
      <c r="W25" s="740"/>
      <c r="X25" s="741"/>
      <c r="Y25" s="742"/>
      <c r="Z25" s="405"/>
      <c r="AA25" s="405"/>
      <c r="AB25" s="407"/>
      <c r="AC25" s="407"/>
      <c r="AD25" s="743"/>
      <c r="AE25" s="405"/>
      <c r="AF25" s="407"/>
      <c r="AG25" s="405"/>
      <c r="AH25" s="744"/>
      <c r="AI25" s="191"/>
      <c r="AJ25" s="191"/>
      <c r="AK25" s="191"/>
      <c r="AL25" s="191"/>
      <c r="AM25" s="191"/>
      <c r="AN25" s="191"/>
      <c r="AO25" s="191"/>
      <c r="AP25" s="191"/>
      <c r="AQ25" s="191"/>
      <c r="AR25" s="191"/>
      <c r="AS25" s="191"/>
      <c r="AT25" s="191"/>
      <c r="AU25" s="191"/>
      <c r="AV25" s="191"/>
      <c r="AW25" s="191"/>
      <c r="AX25" s="191"/>
      <c r="AY25" s="191"/>
      <c r="AZ25" s="191"/>
      <c r="BA25" s="191"/>
      <c r="BB25" s="191"/>
      <c r="BC25" s="191"/>
      <c r="BD25" s="191"/>
      <c r="BE25" s="191"/>
      <c r="BF25" s="191"/>
      <c r="BG25" s="191"/>
      <c r="BH25" s="191"/>
      <c r="BI25" s="191"/>
      <c r="BJ25" s="191"/>
      <c r="BK25" s="191"/>
      <c r="BL25" s="191"/>
      <c r="BM25" s="191"/>
      <c r="BN25" s="191"/>
      <c r="BO25" s="191"/>
      <c r="BP25" s="191"/>
      <c r="BQ25" s="191"/>
      <c r="BR25" s="191"/>
      <c r="BS25" s="191"/>
      <c r="BT25" s="191"/>
      <c r="BU25" s="191"/>
      <c r="BV25" s="191"/>
      <c r="BW25" s="191"/>
      <c r="BX25" s="191"/>
      <c r="BY25" s="191"/>
      <c r="BZ25" s="191"/>
      <c r="CA25" s="191"/>
      <c r="CB25" s="191"/>
      <c r="CC25" s="191"/>
      <c r="CD25" s="191"/>
      <c r="CE25" s="191"/>
      <c r="CF25" s="191"/>
      <c r="CG25" s="191"/>
      <c r="CH25" s="191"/>
      <c r="CI25" s="191"/>
      <c r="CJ25" s="191"/>
      <c r="CK25" s="191"/>
      <c r="CL25" s="191"/>
      <c r="CM25" s="191"/>
      <c r="CN25" s="191"/>
      <c r="CO25" s="191"/>
      <c r="CP25" s="191"/>
      <c r="CQ25" s="191"/>
      <c r="CR25" s="191"/>
      <c r="CS25" s="191"/>
      <c r="CT25" s="191"/>
      <c r="CU25" s="191"/>
      <c r="CV25" s="191"/>
      <c r="CW25" s="191"/>
      <c r="CX25" s="191"/>
      <c r="CY25" s="191"/>
      <c r="CZ25" s="191"/>
      <c r="DA25" s="191"/>
      <c r="DB25" s="191"/>
      <c r="DC25" s="191"/>
    </row>
    <row r="26" spans="1:107" ht="12.95" customHeight="1" x14ac:dyDescent="0.25">
      <c r="B26" s="1775" t="s">
        <v>5083</v>
      </c>
      <c r="C26" s="1775"/>
      <c r="D26" s="1775"/>
      <c r="E26" s="1775"/>
      <c r="F26" s="1775"/>
      <c r="G26" s="1775"/>
      <c r="H26" s="1775"/>
      <c r="I26" s="1775"/>
      <c r="J26" s="1775"/>
      <c r="K26" s="407"/>
      <c r="L26" s="1067"/>
      <c r="M26" s="1067"/>
      <c r="N26" s="1067"/>
      <c r="O26" s="405"/>
      <c r="P26" s="407"/>
      <c r="Q26" s="407"/>
      <c r="R26" s="407"/>
      <c r="S26" s="407"/>
      <c r="T26" s="407"/>
      <c r="U26" s="407"/>
      <c r="V26" s="407"/>
    </row>
    <row r="27" spans="1:107" x14ac:dyDescent="0.25">
      <c r="B27" s="1066">
        <v>1</v>
      </c>
      <c r="C27" s="444"/>
      <c r="D27" s="444"/>
      <c r="E27" s="445"/>
      <c r="F27" s="446"/>
      <c r="G27" s="1066"/>
      <c r="H27" s="429"/>
      <c r="I27" s="1010" t="s">
        <v>5083</v>
      </c>
      <c r="J27" s="1011" t="s">
        <v>4899</v>
      </c>
      <c r="K27" s="1067">
        <v>18700</v>
      </c>
      <c r="L27" s="1067"/>
      <c r="M27" s="1067"/>
      <c r="N27" s="1067"/>
      <c r="O27" s="402"/>
      <c r="P27" s="1067">
        <f>K27/100*3.04</f>
        <v>568.48</v>
      </c>
      <c r="Q27" s="1067">
        <f>K27/100*2.87</f>
        <v>536.69000000000005</v>
      </c>
      <c r="R27" s="1067"/>
      <c r="S27" s="1067"/>
      <c r="T27" s="1067"/>
      <c r="U27" s="1067">
        <f>O27+P27+Q27+R27+S27</f>
        <v>1105.17</v>
      </c>
      <c r="V27" s="1067">
        <f>K27-U27</f>
        <v>17594.830000000002</v>
      </c>
      <c r="W27" s="455"/>
      <c r="X27" s="428"/>
      <c r="Y27" s="456"/>
      <c r="Z27" s="402"/>
      <c r="AA27" s="402"/>
      <c r="AB27" s="1067"/>
      <c r="AC27" s="1067"/>
      <c r="AD27" s="462"/>
      <c r="AE27" s="402"/>
      <c r="AF27" s="1067"/>
      <c r="AG27" s="402"/>
      <c r="AH27" s="457"/>
    </row>
    <row r="28" spans="1:107" s="2" customFormat="1" ht="12.95" customHeight="1" x14ac:dyDescent="0.25">
      <c r="A28" s="191"/>
      <c r="B28" s="1776" t="s">
        <v>3656</v>
      </c>
      <c r="C28" s="1776"/>
      <c r="D28" s="1776"/>
      <c r="E28" s="1776"/>
      <c r="F28" s="1776"/>
      <c r="G28" s="1776"/>
      <c r="H28" s="1776"/>
      <c r="I28" s="1776"/>
      <c r="J28" s="1776"/>
      <c r="K28" s="407">
        <f>+K27</f>
        <v>18700</v>
      </c>
      <c r="L28" s="407"/>
      <c r="M28" s="407">
        <v>0</v>
      </c>
      <c r="N28" s="405"/>
      <c r="O28" s="405"/>
      <c r="P28" s="407">
        <f>K28/100*3.04</f>
        <v>568.48</v>
      </c>
      <c r="Q28" s="407">
        <f>K28/100*2.87</f>
        <v>536.69000000000005</v>
      </c>
      <c r="R28" s="405"/>
      <c r="S28" s="405"/>
      <c r="T28" s="405"/>
      <c r="U28" s="407">
        <f>O28+P28+Q28+R28</f>
        <v>1105.17</v>
      </c>
      <c r="V28" s="407">
        <f>K28-U28</f>
        <v>17594.830000000002</v>
      </c>
      <c r="W28" s="740"/>
      <c r="X28" s="741"/>
      <c r="Y28" s="742"/>
      <c r="Z28" s="405"/>
      <c r="AA28" s="405"/>
      <c r="AB28" s="407"/>
      <c r="AC28" s="407"/>
      <c r="AD28" s="743"/>
      <c r="AE28" s="405"/>
      <c r="AF28" s="407"/>
      <c r="AG28" s="405"/>
      <c r="AH28" s="744"/>
      <c r="AI28" s="191"/>
      <c r="AJ28" s="191"/>
      <c r="AK28" s="191"/>
      <c r="AL28" s="191"/>
      <c r="AM28" s="191"/>
      <c r="AN28" s="191"/>
      <c r="AO28" s="191"/>
      <c r="AP28" s="191"/>
      <c r="AQ28" s="191"/>
      <c r="AR28" s="191"/>
      <c r="AS28" s="191"/>
      <c r="AT28" s="191"/>
      <c r="AU28" s="191"/>
      <c r="AV28" s="191"/>
      <c r="AW28" s="191"/>
      <c r="AX28" s="191"/>
      <c r="AY28" s="191"/>
      <c r="AZ28" s="191"/>
      <c r="BA28" s="191"/>
      <c r="BB28" s="191"/>
      <c r="BC28" s="191"/>
      <c r="BD28" s="191"/>
      <c r="BE28" s="191"/>
      <c r="BF28" s="191"/>
      <c r="BG28" s="191"/>
      <c r="BH28" s="191"/>
      <c r="BI28" s="191"/>
      <c r="BJ28" s="191"/>
      <c r="BK28" s="191"/>
      <c r="BL28" s="191"/>
      <c r="BM28" s="191"/>
      <c r="BN28" s="191"/>
      <c r="BO28" s="191"/>
      <c r="BP28" s="191"/>
      <c r="BQ28" s="191"/>
      <c r="BR28" s="191"/>
      <c r="BS28" s="191"/>
      <c r="BT28" s="191"/>
      <c r="BU28" s="191"/>
      <c r="BV28" s="191"/>
      <c r="BW28" s="191"/>
      <c r="BX28" s="191"/>
      <c r="BY28" s="191"/>
      <c r="BZ28" s="191"/>
      <c r="CA28" s="191"/>
      <c r="CB28" s="191"/>
      <c r="CC28" s="191"/>
      <c r="CD28" s="191"/>
      <c r="CE28" s="191"/>
      <c r="CF28" s="191"/>
      <c r="CG28" s="191"/>
      <c r="CH28" s="191"/>
      <c r="CI28" s="191"/>
      <c r="CJ28" s="191"/>
      <c r="CK28" s="191"/>
      <c r="CL28" s="191"/>
      <c r="CM28" s="191"/>
      <c r="CN28" s="191"/>
      <c r="CO28" s="191"/>
      <c r="CP28" s="191"/>
      <c r="CQ28" s="191"/>
      <c r="CR28" s="191"/>
      <c r="CS28" s="191"/>
      <c r="CT28" s="191"/>
      <c r="CU28" s="191"/>
      <c r="CV28" s="191"/>
      <c r="CW28" s="191"/>
      <c r="CX28" s="191"/>
      <c r="CY28" s="191"/>
      <c r="CZ28" s="191"/>
      <c r="DA28" s="191"/>
      <c r="DB28" s="191"/>
      <c r="DC28" s="191"/>
    </row>
    <row r="29" spans="1:107" x14ac:dyDescent="0.25">
      <c r="B29" s="1775" t="s">
        <v>5021</v>
      </c>
      <c r="C29" s="1775"/>
      <c r="D29" s="1775"/>
      <c r="E29" s="1775"/>
      <c r="F29" s="1775"/>
      <c r="G29" s="1775"/>
      <c r="H29" s="1775"/>
      <c r="I29" s="1775"/>
      <c r="J29" s="1775"/>
      <c r="K29" s="403"/>
      <c r="L29" s="1067"/>
      <c r="M29" s="1067"/>
      <c r="N29" s="407">
        <v>0</v>
      </c>
      <c r="O29" s="403"/>
      <c r="P29" s="403"/>
      <c r="Q29" s="403"/>
      <c r="R29" s="403"/>
      <c r="S29" s="403"/>
      <c r="T29" s="403"/>
      <c r="U29" s="403"/>
      <c r="V29" s="403"/>
    </row>
    <row r="30" spans="1:107" x14ac:dyDescent="0.25">
      <c r="B30" s="1077"/>
      <c r="C30" s="1077"/>
      <c r="D30" s="1077"/>
      <c r="E30" s="1077"/>
      <c r="F30" s="1077"/>
      <c r="G30" s="1077"/>
      <c r="H30" s="1077"/>
      <c r="I30" s="1077"/>
      <c r="J30" s="1077"/>
      <c r="K30" s="403"/>
      <c r="L30" s="1067"/>
      <c r="M30" s="1067"/>
      <c r="N30" s="407"/>
      <c r="O30" s="403"/>
      <c r="P30" s="403"/>
      <c r="Q30" s="403"/>
      <c r="R30" s="403"/>
      <c r="S30" s="403"/>
      <c r="T30" s="403"/>
      <c r="U30" s="403"/>
      <c r="V30" s="403"/>
    </row>
    <row r="31" spans="1:107" ht="12.95" customHeight="1" x14ac:dyDescent="0.25">
      <c r="B31" s="1775" t="s">
        <v>3687</v>
      </c>
      <c r="C31" s="1775"/>
      <c r="D31" s="1775"/>
      <c r="E31" s="1775"/>
      <c r="F31" s="1775"/>
      <c r="G31" s="1775"/>
      <c r="H31" s="1775"/>
      <c r="I31" s="1775"/>
      <c r="J31" s="1775"/>
      <c r="K31" s="403"/>
      <c r="L31" s="1067"/>
      <c r="M31" s="1067"/>
      <c r="N31" s="405"/>
      <c r="O31" s="403"/>
      <c r="P31" s="403"/>
      <c r="Q31" s="403"/>
      <c r="R31" s="403"/>
      <c r="S31" s="403"/>
      <c r="T31" s="403"/>
      <c r="U31" s="403"/>
      <c r="V31" s="403"/>
    </row>
    <row r="32" spans="1:107" x14ac:dyDescent="0.25">
      <c r="B32" s="444">
        <v>1</v>
      </c>
      <c r="C32" s="1066"/>
      <c r="D32" s="1066"/>
      <c r="E32" s="446"/>
      <c r="F32" s="446"/>
      <c r="G32" s="1066"/>
      <c r="H32" s="428"/>
      <c r="I32" s="447" t="s">
        <v>5088</v>
      </c>
      <c r="J32" s="428" t="s">
        <v>5084</v>
      </c>
      <c r="K32" s="479">
        <v>16500</v>
      </c>
      <c r="L32" s="1067">
        <f>K32/100*7.09</f>
        <v>1169.8499999999999</v>
      </c>
      <c r="M32" s="1067">
        <v>16500</v>
      </c>
      <c r="N32" s="1067"/>
      <c r="O32" s="402"/>
      <c r="P32" s="1067">
        <f>+K32/100*3.04</f>
        <v>501.6</v>
      </c>
      <c r="Q32" s="1067">
        <f>+K32/100*2.87</f>
        <v>473.55</v>
      </c>
      <c r="R32" s="1067"/>
      <c r="S32" s="1067"/>
      <c r="T32" s="1067"/>
      <c r="U32" s="1067">
        <f>O32+P32+Q32+R32</f>
        <v>975.15000000000009</v>
      </c>
      <c r="V32" s="1067">
        <f>K32-U32</f>
        <v>15524.85</v>
      </c>
    </row>
    <row r="33" spans="1:42" ht="12.95" customHeight="1" x14ac:dyDescent="0.25">
      <c r="B33" s="1776" t="s">
        <v>3656</v>
      </c>
      <c r="C33" s="1776"/>
      <c r="D33" s="1776"/>
      <c r="E33" s="1776"/>
      <c r="F33" s="1776"/>
      <c r="G33" s="1776"/>
      <c r="H33" s="1776"/>
      <c r="I33" s="1776"/>
      <c r="J33" s="1776"/>
      <c r="K33" s="408">
        <f>+K32</f>
        <v>16500</v>
      </c>
      <c r="L33" s="1067"/>
      <c r="M33" s="1067">
        <v>0</v>
      </c>
      <c r="N33" s="1067"/>
      <c r="O33" s="405"/>
      <c r="P33" s="405">
        <f>SUM(P32:P32)</f>
        <v>501.6</v>
      </c>
      <c r="Q33" s="403">
        <f>SUM(Q32:Q32)</f>
        <v>473.55</v>
      </c>
      <c r="R33" s="405"/>
      <c r="S33" s="405"/>
      <c r="T33" s="405"/>
      <c r="U33" s="405">
        <f>SUM(U32:U32)</f>
        <v>975.15000000000009</v>
      </c>
      <c r="V33" s="405">
        <f>SUM(V32:V32)</f>
        <v>15524.85</v>
      </c>
      <c r="W33" s="455"/>
      <c r="X33" s="428"/>
      <c r="Y33" s="456"/>
      <c r="Z33" s="402"/>
      <c r="AA33" s="402"/>
      <c r="AB33" s="1067"/>
      <c r="AC33" s="1067"/>
      <c r="AD33" s="462"/>
      <c r="AE33" s="402"/>
      <c r="AF33" s="1067"/>
      <c r="AG33" s="402"/>
      <c r="AH33" s="457"/>
    </row>
    <row r="34" spans="1:42" ht="12.95" customHeight="1" x14ac:dyDescent="0.25">
      <c r="B34" s="1775" t="s">
        <v>3661</v>
      </c>
      <c r="C34" s="1775"/>
      <c r="D34" s="1775"/>
      <c r="E34" s="1775"/>
      <c r="F34" s="1775"/>
      <c r="G34" s="1775"/>
      <c r="H34" s="1775"/>
      <c r="I34" s="1775"/>
      <c r="J34" s="1775"/>
      <c r="K34" s="403"/>
      <c r="L34" s="1067"/>
      <c r="M34" s="1067"/>
      <c r="N34" s="405"/>
      <c r="O34" s="403"/>
      <c r="P34" s="403"/>
      <c r="Q34" s="403"/>
      <c r="R34" s="403"/>
      <c r="S34" s="403"/>
      <c r="T34" s="403"/>
      <c r="U34" s="403"/>
      <c r="V34" s="403"/>
    </row>
    <row r="35" spans="1:42" x14ac:dyDescent="0.25">
      <c r="B35" s="444">
        <v>1</v>
      </c>
      <c r="C35" s="1066"/>
      <c r="D35" s="1066"/>
      <c r="E35" s="446"/>
      <c r="F35" s="446"/>
      <c r="G35" s="1066"/>
      <c r="H35" s="428"/>
      <c r="I35" s="447" t="s">
        <v>3661</v>
      </c>
      <c r="J35" s="428" t="s">
        <v>1668</v>
      </c>
      <c r="K35" s="479">
        <v>16500</v>
      </c>
      <c r="L35" s="1067">
        <f>K35/100*7.09</f>
        <v>1169.8499999999999</v>
      </c>
      <c r="M35" s="1067">
        <v>16500</v>
      </c>
      <c r="N35" s="1067"/>
      <c r="O35" s="402"/>
      <c r="P35" s="1067">
        <f>+K35/100*3.04</f>
        <v>501.6</v>
      </c>
      <c r="Q35" s="1067">
        <f>+K35/100*2.87</f>
        <v>473.55</v>
      </c>
      <c r="R35" s="1067"/>
      <c r="S35" s="1067"/>
      <c r="T35" s="1067"/>
      <c r="U35" s="1067">
        <f>O35+P35+Q35+R35</f>
        <v>975.15000000000009</v>
      </c>
      <c r="V35" s="1067">
        <f>K35-U35</f>
        <v>15524.85</v>
      </c>
    </row>
    <row r="36" spans="1:42" x14ac:dyDescent="0.25">
      <c r="B36" s="444">
        <v>2</v>
      </c>
      <c r="C36" s="1066"/>
      <c r="D36" s="1066"/>
      <c r="E36" s="446"/>
      <c r="F36" s="446"/>
      <c r="G36" s="1066"/>
      <c r="H36" s="428"/>
      <c r="I36" s="447" t="s">
        <v>3661</v>
      </c>
      <c r="J36" s="428" t="s">
        <v>1668</v>
      </c>
      <c r="K36" s="479">
        <v>16500</v>
      </c>
      <c r="L36" s="1067">
        <f>K36/100*7.09</f>
        <v>1169.8499999999999</v>
      </c>
      <c r="M36" s="1067">
        <v>16500</v>
      </c>
      <c r="N36" s="1067"/>
      <c r="O36" s="402"/>
      <c r="P36" s="1067">
        <f>+K36/100*3.04</f>
        <v>501.6</v>
      </c>
      <c r="Q36" s="1067">
        <f>+K36/100*2.87</f>
        <v>473.55</v>
      </c>
      <c r="R36" s="1067"/>
      <c r="S36" s="1067"/>
      <c r="T36" s="1067"/>
      <c r="U36" s="1067">
        <f>O36+P36+Q36+R36</f>
        <v>975.15000000000009</v>
      </c>
      <c r="V36" s="1067">
        <f>K36-U36</f>
        <v>15524.85</v>
      </c>
    </row>
    <row r="37" spans="1:42" x14ac:dyDescent="0.25">
      <c r="B37" s="444">
        <v>3</v>
      </c>
      <c r="C37" s="1066"/>
      <c r="D37" s="1066"/>
      <c r="E37" s="446"/>
      <c r="F37" s="446"/>
      <c r="G37" s="1066"/>
      <c r="H37" s="428"/>
      <c r="I37" s="447" t="s">
        <v>3661</v>
      </c>
      <c r="J37" s="428" t="s">
        <v>1668</v>
      </c>
      <c r="K37" s="479">
        <v>16500</v>
      </c>
      <c r="L37" s="1067">
        <f>K37/100*7.09</f>
        <v>1169.8499999999999</v>
      </c>
      <c r="M37" s="1067">
        <v>16500</v>
      </c>
      <c r="N37" s="1067"/>
      <c r="O37" s="402"/>
      <c r="P37" s="1067">
        <f>+K37/100*3.04</f>
        <v>501.6</v>
      </c>
      <c r="Q37" s="1067">
        <f>+K37/100*2.87</f>
        <v>473.55</v>
      </c>
      <c r="R37" s="1067"/>
      <c r="S37" s="1067"/>
      <c r="T37" s="1067"/>
      <c r="U37" s="1067">
        <f>O37+P37+Q37+R37</f>
        <v>975.15000000000009</v>
      </c>
      <c r="V37" s="1067">
        <f>K37-U37</f>
        <v>15524.85</v>
      </c>
    </row>
    <row r="38" spans="1:42" ht="12.95" customHeight="1" x14ac:dyDescent="0.25">
      <c r="B38" s="1776" t="s">
        <v>3656</v>
      </c>
      <c r="C38" s="1776"/>
      <c r="D38" s="1776"/>
      <c r="E38" s="1776"/>
      <c r="F38" s="1776"/>
      <c r="G38" s="1776"/>
      <c r="H38" s="1776"/>
      <c r="I38" s="1776"/>
      <c r="J38" s="1776"/>
      <c r="K38" s="408">
        <f>+K35+K36+K37</f>
        <v>49500</v>
      </c>
      <c r="L38" s="1067"/>
      <c r="M38" s="1067">
        <v>0</v>
      </c>
      <c r="N38" s="1067"/>
      <c r="O38" s="405">
        <f>+O35</f>
        <v>0</v>
      </c>
      <c r="P38" s="407">
        <f>SUM(P35:P37)</f>
        <v>1504.8000000000002</v>
      </c>
      <c r="Q38" s="407">
        <f>SUM(Q35:Q37)</f>
        <v>1420.65</v>
      </c>
      <c r="R38" s="407">
        <f>SUM(R34:R34)</f>
        <v>0</v>
      </c>
      <c r="S38" s="407"/>
      <c r="T38" s="407"/>
      <c r="U38" s="407">
        <f>O38+P38+Q38+R38</f>
        <v>2925.4500000000003</v>
      </c>
      <c r="V38" s="407">
        <f>K38-U38</f>
        <v>46574.55</v>
      </c>
    </row>
    <row r="39" spans="1:42" ht="12.75" customHeight="1" x14ac:dyDescent="0.25">
      <c r="B39" s="1775" t="s">
        <v>3672</v>
      </c>
      <c r="C39" s="1775"/>
      <c r="D39" s="1775"/>
      <c r="E39" s="1775"/>
      <c r="F39" s="1775"/>
      <c r="G39" s="1775"/>
      <c r="H39" s="1775"/>
      <c r="I39" s="1775"/>
      <c r="J39" s="1775"/>
      <c r="K39" s="405"/>
      <c r="L39" s="1067"/>
      <c r="M39" s="1067"/>
      <c r="N39" s="1067"/>
      <c r="O39" s="405"/>
      <c r="P39" s="405"/>
      <c r="Q39" s="405"/>
      <c r="R39" s="405"/>
      <c r="S39" s="405"/>
      <c r="T39" s="405"/>
      <c r="U39" s="405"/>
      <c r="V39" s="405"/>
      <c r="W39" s="455"/>
      <c r="X39" s="428"/>
      <c r="Y39" s="456"/>
      <c r="Z39" s="402"/>
      <c r="AA39" s="402"/>
      <c r="AB39" s="1067"/>
      <c r="AC39" s="1067"/>
      <c r="AD39" s="462"/>
      <c r="AE39" s="402"/>
      <c r="AF39" s="1067"/>
      <c r="AG39" s="402"/>
      <c r="AH39" s="457"/>
    </row>
    <row r="40" spans="1:42" ht="12.75" customHeight="1" x14ac:dyDescent="0.25">
      <c r="B40" s="1775" t="s">
        <v>3677</v>
      </c>
      <c r="C40" s="1775"/>
      <c r="D40" s="1775"/>
      <c r="E40" s="1775"/>
      <c r="F40" s="1775"/>
      <c r="G40" s="1775"/>
      <c r="H40" s="1775"/>
      <c r="I40" s="1775"/>
      <c r="J40" s="1775"/>
      <c r="K40" s="405"/>
      <c r="L40" s="1067"/>
      <c r="M40" s="1067"/>
      <c r="N40" s="1067"/>
      <c r="O40" s="405"/>
      <c r="P40" s="405"/>
      <c r="Q40" s="405"/>
      <c r="R40" s="405"/>
      <c r="S40" s="405"/>
      <c r="T40" s="405"/>
      <c r="U40" s="405"/>
      <c r="V40" s="405"/>
      <c r="W40" s="455"/>
      <c r="X40" s="428"/>
      <c r="Y40" s="456"/>
      <c r="Z40" s="402"/>
      <c r="AA40" s="402"/>
      <c r="AB40" s="1067"/>
      <c r="AC40" s="1067"/>
      <c r="AD40" s="462"/>
      <c r="AE40" s="402"/>
      <c r="AF40" s="1067"/>
      <c r="AG40" s="402"/>
      <c r="AH40" s="457"/>
    </row>
    <row r="41" spans="1:42" x14ac:dyDescent="0.25">
      <c r="B41" s="444">
        <v>1</v>
      </c>
      <c r="C41" s="1066"/>
      <c r="D41" s="1066"/>
      <c r="E41" s="428"/>
      <c r="F41" s="446"/>
      <c r="G41" s="1066"/>
      <c r="H41" s="428"/>
      <c r="I41" s="447" t="s">
        <v>3672</v>
      </c>
      <c r="J41" s="428" t="s">
        <v>4538</v>
      </c>
      <c r="K41" s="448">
        <v>49500</v>
      </c>
      <c r="L41" s="1067">
        <f>+K41/100*7.09</f>
        <v>3509.5499999999997</v>
      </c>
      <c r="M41" s="1067">
        <v>44548</v>
      </c>
      <c r="N41" s="402"/>
      <c r="O41" s="402">
        <v>1783.43</v>
      </c>
      <c r="P41" s="1067">
        <f t="shared" ref="P41:P67" si="8">+K41/100*3.04</f>
        <v>1504.8</v>
      </c>
      <c r="Q41" s="1067">
        <f t="shared" ref="Q41:Q58" si="9">+K41/100*2.87</f>
        <v>1420.65</v>
      </c>
      <c r="R41" s="1067"/>
      <c r="S41" s="1067"/>
      <c r="T41" s="1067"/>
      <c r="U41" s="1067">
        <f>O41+P41+Q41+R41</f>
        <v>4708.88</v>
      </c>
      <c r="V41" s="1067">
        <f>+K41-U41</f>
        <v>44791.12</v>
      </c>
      <c r="W41" s="428"/>
      <c r="X41" s="456"/>
      <c r="Y41" s="402"/>
      <c r="Z41" s="402"/>
      <c r="AA41" s="1067"/>
      <c r="AB41" s="1067"/>
      <c r="AC41" s="470"/>
      <c r="AD41" s="402"/>
      <c r="AE41" s="1067"/>
      <c r="AF41" s="402"/>
      <c r="AG41" s="457"/>
    </row>
    <row r="42" spans="1:42" ht="15.75" customHeight="1" x14ac:dyDescent="0.25">
      <c r="B42" s="444">
        <v>2</v>
      </c>
      <c r="C42" s="525"/>
      <c r="D42" s="1066"/>
      <c r="E42" s="526"/>
      <c r="F42" s="446"/>
      <c r="G42" s="1066"/>
      <c r="H42" s="526"/>
      <c r="I42" s="447" t="s">
        <v>3672</v>
      </c>
      <c r="J42" s="428" t="s">
        <v>4538</v>
      </c>
      <c r="K42" s="448">
        <v>49500</v>
      </c>
      <c r="L42" s="1067">
        <f>+K42/100*7.09</f>
        <v>3509.5499999999997</v>
      </c>
      <c r="M42" s="1067">
        <v>44548</v>
      </c>
      <c r="N42" s="402"/>
      <c r="O42" s="402">
        <v>1783.43</v>
      </c>
      <c r="P42" s="1067">
        <f t="shared" si="8"/>
        <v>1504.8</v>
      </c>
      <c r="Q42" s="1067">
        <f t="shared" si="9"/>
        <v>1420.65</v>
      </c>
      <c r="R42" s="1067"/>
      <c r="S42" s="1067"/>
      <c r="T42" s="1067"/>
      <c r="U42" s="1067">
        <f>O42+P42+Q42+R42</f>
        <v>4708.88</v>
      </c>
      <c r="V42" s="1067">
        <f>+K42-U42</f>
        <v>44791.12</v>
      </c>
      <c r="W42" s="428"/>
      <c r="X42" s="456"/>
      <c r="Y42" s="402"/>
      <c r="Z42" s="402"/>
      <c r="AA42" s="1067"/>
      <c r="AB42" s="1067"/>
      <c r="AC42" s="470"/>
      <c r="AD42" s="402"/>
      <c r="AE42" s="1067"/>
      <c r="AF42" s="402"/>
      <c r="AG42" s="457"/>
    </row>
    <row r="43" spans="1:42" s="458" customFormat="1" x14ac:dyDescent="0.25">
      <c r="A43" s="539"/>
      <c r="B43" s="444">
        <v>3</v>
      </c>
      <c r="C43" s="1066"/>
      <c r="D43" s="1066"/>
      <c r="E43" s="446"/>
      <c r="F43" s="446"/>
      <c r="G43" s="1066"/>
      <c r="H43" s="428"/>
      <c r="I43" s="447" t="s">
        <v>3672</v>
      </c>
      <c r="J43" s="428" t="s">
        <v>4538</v>
      </c>
      <c r="K43" s="448">
        <v>49500</v>
      </c>
      <c r="L43" s="1067"/>
      <c r="M43" s="1067"/>
      <c r="N43" s="1067"/>
      <c r="O43" s="402">
        <v>1783.43</v>
      </c>
      <c r="P43" s="1067">
        <f t="shared" si="8"/>
        <v>1504.8</v>
      </c>
      <c r="Q43" s="1067">
        <f t="shared" si="9"/>
        <v>1420.65</v>
      </c>
      <c r="R43" s="1067"/>
      <c r="S43" s="1067"/>
      <c r="T43" s="1067"/>
      <c r="U43" s="1067">
        <f>+O43+P43+Q43+S43</f>
        <v>4708.88</v>
      </c>
      <c r="V43" s="1067">
        <f>K43-U43</f>
        <v>44791.12</v>
      </c>
      <c r="W43" s="6"/>
      <c r="X43" s="6"/>
      <c r="Y43" s="6"/>
      <c r="Z43" s="6"/>
      <c r="AA43" s="6"/>
      <c r="AB43" s="6"/>
      <c r="AC43" s="6"/>
      <c r="AD43" s="6"/>
      <c r="AE43" s="6"/>
      <c r="AF43" s="6"/>
      <c r="AG43" s="6"/>
      <c r="AI43" s="539"/>
      <c r="AJ43" s="539"/>
      <c r="AK43" s="539"/>
      <c r="AL43" s="539"/>
      <c r="AM43" s="539"/>
      <c r="AN43" s="539"/>
      <c r="AO43" s="539"/>
      <c r="AP43" s="539"/>
    </row>
    <row r="44" spans="1:42" x14ac:dyDescent="0.25">
      <c r="B44" s="444">
        <v>4</v>
      </c>
      <c r="C44" s="444"/>
      <c r="D44" s="444" t="s">
        <v>3763</v>
      </c>
      <c r="E44" s="445"/>
      <c r="F44" s="446"/>
      <c r="G44" s="1066"/>
      <c r="H44" s="429"/>
      <c r="I44" s="447" t="s">
        <v>3672</v>
      </c>
      <c r="J44" s="428" t="s">
        <v>4538</v>
      </c>
      <c r="K44" s="448">
        <v>49500</v>
      </c>
      <c r="L44" s="1067">
        <f>+K44/100*7.09</f>
        <v>3509.5499999999997</v>
      </c>
      <c r="M44" s="1067">
        <v>44548</v>
      </c>
      <c r="N44" s="402"/>
      <c r="O44" s="402">
        <v>1783.43</v>
      </c>
      <c r="P44" s="1067">
        <f t="shared" si="8"/>
        <v>1504.8</v>
      </c>
      <c r="Q44" s="1067">
        <f t="shared" si="9"/>
        <v>1420.65</v>
      </c>
      <c r="R44" s="1067"/>
      <c r="S44" s="1067"/>
      <c r="T44" s="1067"/>
      <c r="U44" s="1067">
        <f>O44+P44+Q44+R44</f>
        <v>4708.88</v>
      </c>
      <c r="V44" s="1067">
        <f t="shared" ref="V44:V51" si="10">+K44-U44</f>
        <v>44791.12</v>
      </c>
      <c r="W44" s="428">
        <v>0</v>
      </c>
      <c r="X44" s="456">
        <v>0</v>
      </c>
      <c r="Y44" s="402">
        <f>O44+P44+Q44</f>
        <v>4708.88</v>
      </c>
      <c r="Z44" s="402">
        <f>K44-Y44</f>
        <v>44791.12</v>
      </c>
      <c r="AA44" s="1067">
        <v>33326.910000000003</v>
      </c>
      <c r="AB44" s="1067">
        <f>Z44-AA44</f>
        <v>11464.21</v>
      </c>
      <c r="AC44" s="470">
        <v>0.15</v>
      </c>
      <c r="AD44" s="402">
        <f>AB44*15%</f>
        <v>1719.6314999999997</v>
      </c>
      <c r="AE44" s="1067"/>
      <c r="AF44" s="402">
        <f>AD44+AE44</f>
        <v>1719.6314999999997</v>
      </c>
      <c r="AG44" s="457" t="e">
        <f>#REF!-#REF!</f>
        <v>#REF!</v>
      </c>
    </row>
    <row r="45" spans="1:42" ht="12.95" customHeight="1" x14ac:dyDescent="0.25">
      <c r="B45" s="1776" t="s">
        <v>3656</v>
      </c>
      <c r="C45" s="1776"/>
      <c r="D45" s="1776"/>
      <c r="E45" s="1776"/>
      <c r="F45" s="1776"/>
      <c r="G45" s="1776"/>
      <c r="H45" s="1776"/>
      <c r="I45" s="1776"/>
      <c r="J45" s="1776"/>
      <c r="K45" s="403">
        <f>+K41+K42+K43+K44</f>
        <v>198000</v>
      </c>
      <c r="L45" s="407"/>
      <c r="M45" s="407">
        <v>0</v>
      </c>
      <c r="N45" s="407"/>
      <c r="O45" s="405">
        <f>+O41+O42+O43+O44</f>
        <v>7133.72</v>
      </c>
      <c r="P45" s="407">
        <f t="shared" si="8"/>
        <v>6019.2</v>
      </c>
      <c r="Q45" s="407">
        <f>K45/100*2.87</f>
        <v>5682.6</v>
      </c>
      <c r="R45" s="405"/>
      <c r="S45" s="1051">
        <f>+S25</f>
        <v>0</v>
      </c>
      <c r="T45" s="405"/>
      <c r="U45" s="407">
        <f>O45+P45+Q45+R45</f>
        <v>18835.52</v>
      </c>
      <c r="V45" s="407">
        <f>+K45-U45</f>
        <v>179164.48</v>
      </c>
      <c r="W45" s="455"/>
      <c r="X45" s="428"/>
      <c r="Y45" s="456"/>
      <c r="Z45" s="402"/>
      <c r="AA45" s="402"/>
      <c r="AB45" s="1067"/>
      <c r="AC45" s="1067"/>
      <c r="AD45" s="462"/>
      <c r="AE45" s="402"/>
      <c r="AF45" s="1067"/>
      <c r="AG45" s="402"/>
      <c r="AH45" s="457"/>
    </row>
    <row r="46" spans="1:42" ht="12.95" customHeight="1" x14ac:dyDescent="0.25">
      <c r="B46" s="1775" t="s">
        <v>5086</v>
      </c>
      <c r="C46" s="1775"/>
      <c r="D46" s="1775"/>
      <c r="E46" s="1775"/>
      <c r="F46" s="1775"/>
      <c r="G46" s="1775"/>
      <c r="H46" s="1775"/>
      <c r="I46" s="1775"/>
      <c r="J46" s="1775"/>
      <c r="K46" s="403"/>
      <c r="L46" s="407"/>
      <c r="M46" s="407"/>
      <c r="N46" s="407"/>
      <c r="O46" s="405"/>
      <c r="P46" s="407"/>
      <c r="Q46" s="407"/>
      <c r="R46" s="405"/>
      <c r="S46" s="1051"/>
      <c r="T46" s="405"/>
      <c r="U46" s="407"/>
      <c r="V46" s="407"/>
      <c r="W46" s="455"/>
      <c r="X46" s="428"/>
      <c r="Y46" s="456"/>
      <c r="Z46" s="402"/>
      <c r="AA46" s="402"/>
      <c r="AB46" s="1067"/>
      <c r="AC46" s="1067"/>
      <c r="AD46" s="462"/>
      <c r="AE46" s="402"/>
      <c r="AF46" s="1067"/>
      <c r="AG46" s="533"/>
      <c r="AH46" s="457"/>
    </row>
    <row r="47" spans="1:42" x14ac:dyDescent="0.25">
      <c r="B47" s="444">
        <v>1</v>
      </c>
      <c r="C47" s="1066"/>
      <c r="D47" s="444" t="s">
        <v>3763</v>
      </c>
      <c r="E47" s="445"/>
      <c r="F47" s="446"/>
      <c r="G47" s="1066"/>
      <c r="H47" s="428"/>
      <c r="I47" s="447" t="s">
        <v>3672</v>
      </c>
      <c r="J47" s="429" t="s">
        <v>1945</v>
      </c>
      <c r="K47" s="448">
        <v>49500</v>
      </c>
      <c r="L47" s="1067">
        <f>+K47/100*7.09</f>
        <v>3509.5499999999997</v>
      </c>
      <c r="M47" s="1067">
        <v>44548</v>
      </c>
      <c r="N47" s="402"/>
      <c r="O47" s="402">
        <v>1783.43</v>
      </c>
      <c r="P47" s="1067">
        <f t="shared" si="8"/>
        <v>1504.8</v>
      </c>
      <c r="Q47" s="1067">
        <f t="shared" si="9"/>
        <v>1420.65</v>
      </c>
      <c r="R47" s="1067"/>
      <c r="S47" s="1067"/>
      <c r="T47" s="1067"/>
      <c r="U47" s="1067">
        <f>O47+P47+Q47+R47</f>
        <v>4708.88</v>
      </c>
      <c r="V47" s="1067">
        <f t="shared" si="10"/>
        <v>44791.12</v>
      </c>
      <c r="W47" s="428">
        <v>0</v>
      </c>
      <c r="X47" s="456">
        <v>0</v>
      </c>
      <c r="Y47" s="402">
        <f>O47+P47+Q47</f>
        <v>4708.88</v>
      </c>
      <c r="Z47" s="402">
        <f>K47-Y47</f>
        <v>44791.12</v>
      </c>
      <c r="AA47" s="1067">
        <v>33326.910000000003</v>
      </c>
      <c r="AB47" s="1067">
        <f>Z47-AA47</f>
        <v>11464.21</v>
      </c>
      <c r="AC47" s="470">
        <v>0.15</v>
      </c>
      <c r="AD47" s="402">
        <f>AB47*15%</f>
        <v>1719.6314999999997</v>
      </c>
      <c r="AE47" s="1067"/>
      <c r="AF47" s="402">
        <f>AD47+AE47</f>
        <v>1719.6314999999997</v>
      </c>
      <c r="AG47" s="457" t="e">
        <f>#REF!-#REF!</f>
        <v>#REF!</v>
      </c>
    </row>
    <row r="48" spans="1:42" ht="15" customHeight="1" x14ac:dyDescent="0.25">
      <c r="B48" s="444">
        <v>2</v>
      </c>
      <c r="C48" s="444"/>
      <c r="D48" s="444" t="s">
        <v>3763</v>
      </c>
      <c r="E48" s="445">
        <v>27204</v>
      </c>
      <c r="F48" s="446">
        <v>41897</v>
      </c>
      <c r="G48" s="1066">
        <f t="shared" ref="G48:G54" si="11">DATEDIF(E48,F48,"Y")</f>
        <v>40</v>
      </c>
      <c r="H48" s="429"/>
      <c r="I48" s="447" t="s">
        <v>3672</v>
      </c>
      <c r="J48" s="429" t="s">
        <v>1945</v>
      </c>
      <c r="K48" s="448">
        <v>49500</v>
      </c>
      <c r="L48" s="1067">
        <f>K48/100*7.09</f>
        <v>3509.5499999999997</v>
      </c>
      <c r="M48" s="1067">
        <v>44548</v>
      </c>
      <c r="N48" s="402"/>
      <c r="O48" s="402">
        <v>1783.43</v>
      </c>
      <c r="P48" s="1067">
        <f t="shared" si="8"/>
        <v>1504.8</v>
      </c>
      <c r="Q48" s="1067">
        <f t="shared" si="9"/>
        <v>1420.65</v>
      </c>
      <c r="R48" s="1067"/>
      <c r="S48" s="1067"/>
      <c r="T48" s="1067"/>
      <c r="U48" s="1067">
        <f>O48+P48+Q48+R48+S48</f>
        <v>4708.88</v>
      </c>
      <c r="V48" s="1067">
        <f t="shared" si="10"/>
        <v>44791.12</v>
      </c>
      <c r="W48" s="455"/>
      <c r="X48" s="456">
        <v>0</v>
      </c>
      <c r="Y48" s="402">
        <f>P48+Q48+R48</f>
        <v>2925.45</v>
      </c>
      <c r="Z48" s="402">
        <f>K48-Y48</f>
        <v>46574.55</v>
      </c>
      <c r="AA48" s="1067">
        <v>33326.910000000003</v>
      </c>
      <c r="AB48" s="1067">
        <f>+Z48-AA48</f>
        <v>13247.64</v>
      </c>
      <c r="AC48" s="470">
        <v>0.15</v>
      </c>
      <c r="AD48" s="402">
        <f>AB48*15%</f>
        <v>1987.1459999999997</v>
      </c>
      <c r="AE48" s="1067"/>
      <c r="AF48" s="402">
        <f>AD48+AE48</f>
        <v>1987.1459999999997</v>
      </c>
      <c r="AG48" s="457" t="e">
        <f>#REF!-#REF!</f>
        <v>#REF!</v>
      </c>
    </row>
    <row r="49" spans="1:107" ht="15" customHeight="1" x14ac:dyDescent="0.25">
      <c r="B49" s="444">
        <v>3</v>
      </c>
      <c r="C49" s="444"/>
      <c r="D49" s="444" t="s">
        <v>3763</v>
      </c>
      <c r="E49" s="445">
        <v>27204</v>
      </c>
      <c r="F49" s="446">
        <v>41897</v>
      </c>
      <c r="G49" s="1066">
        <f t="shared" si="11"/>
        <v>40</v>
      </c>
      <c r="H49" s="429"/>
      <c r="I49" s="447" t="s">
        <v>3672</v>
      </c>
      <c r="J49" s="429" t="s">
        <v>1945</v>
      </c>
      <c r="K49" s="448">
        <v>49500</v>
      </c>
      <c r="L49" s="1067">
        <f>K49/100*7.09</f>
        <v>3509.5499999999997</v>
      </c>
      <c r="M49" s="1067">
        <v>44548</v>
      </c>
      <c r="N49" s="402"/>
      <c r="O49" s="402">
        <v>1783.43</v>
      </c>
      <c r="P49" s="1067">
        <f t="shared" si="8"/>
        <v>1504.8</v>
      </c>
      <c r="Q49" s="1067">
        <f t="shared" si="9"/>
        <v>1420.65</v>
      </c>
      <c r="R49" s="1067"/>
      <c r="S49" s="1067"/>
      <c r="T49" s="1067"/>
      <c r="U49" s="1067">
        <f>O49+P49+Q49+R49+S49</f>
        <v>4708.88</v>
      </c>
      <c r="V49" s="1067">
        <f t="shared" si="10"/>
        <v>44791.12</v>
      </c>
      <c r="W49" s="455"/>
      <c r="X49" s="456">
        <v>0</v>
      </c>
      <c r="Y49" s="402">
        <f>P49+Q49+R49</f>
        <v>2925.45</v>
      </c>
      <c r="Z49" s="402">
        <f>K49-Y49</f>
        <v>46574.55</v>
      </c>
      <c r="AA49" s="1067">
        <v>33326.910000000003</v>
      </c>
      <c r="AB49" s="1067">
        <f>+Z49-AA49</f>
        <v>13247.64</v>
      </c>
      <c r="AC49" s="470">
        <v>0.15</v>
      </c>
      <c r="AD49" s="402">
        <f>AB49*15%</f>
        <v>1987.1459999999997</v>
      </c>
      <c r="AE49" s="1067"/>
      <c r="AF49" s="402">
        <f>AD49+AE49</f>
        <v>1987.1459999999997</v>
      </c>
      <c r="AG49" s="457" t="e">
        <f>#REF!-#REF!</f>
        <v>#REF!</v>
      </c>
    </row>
    <row r="50" spans="1:107" ht="15" customHeight="1" x14ac:dyDescent="0.25">
      <c r="B50" s="444">
        <v>4</v>
      </c>
      <c r="C50" s="1066"/>
      <c r="D50" s="444" t="s">
        <v>3763</v>
      </c>
      <c r="E50" s="445">
        <v>27204</v>
      </c>
      <c r="F50" s="446">
        <v>41897</v>
      </c>
      <c r="G50" s="1066">
        <f t="shared" si="11"/>
        <v>40</v>
      </c>
      <c r="H50" s="428"/>
      <c r="I50" s="447" t="s">
        <v>3672</v>
      </c>
      <c r="J50" s="429" t="s">
        <v>1945</v>
      </c>
      <c r="K50" s="448">
        <v>49500</v>
      </c>
      <c r="L50" s="1067">
        <f>K50/100*7.09</f>
        <v>3509.5499999999997</v>
      </c>
      <c r="M50" s="1067">
        <v>44548</v>
      </c>
      <c r="N50" s="402"/>
      <c r="O50" s="402">
        <v>1783.43</v>
      </c>
      <c r="P50" s="1067">
        <f t="shared" si="8"/>
        <v>1504.8</v>
      </c>
      <c r="Q50" s="1067">
        <f t="shared" si="9"/>
        <v>1420.65</v>
      </c>
      <c r="R50" s="1067"/>
      <c r="S50" s="1067"/>
      <c r="T50" s="1067"/>
      <c r="U50" s="1067">
        <f>O50+P50+Q50+R50+S50</f>
        <v>4708.88</v>
      </c>
      <c r="V50" s="1067">
        <f t="shared" si="10"/>
        <v>44791.12</v>
      </c>
      <c r="W50" s="455"/>
      <c r="X50" s="456">
        <v>0</v>
      </c>
      <c r="Y50" s="402">
        <f>P50+Q50+R50</f>
        <v>2925.45</v>
      </c>
      <c r="Z50" s="402">
        <f>K50-Y50</f>
        <v>46574.55</v>
      </c>
      <c r="AA50" s="1067">
        <v>33326.910000000003</v>
      </c>
      <c r="AB50" s="1067">
        <f>+Z50-AA50</f>
        <v>13247.64</v>
      </c>
      <c r="AC50" s="470">
        <v>0.15</v>
      </c>
      <c r="AD50" s="402">
        <f>AB50*15%</f>
        <v>1987.1459999999997</v>
      </c>
      <c r="AE50" s="1067"/>
      <c r="AF50" s="402">
        <f>AD50+AE50</f>
        <v>1987.1459999999997</v>
      </c>
      <c r="AG50" s="457" t="e">
        <f>#REF!-#REF!</f>
        <v>#REF!</v>
      </c>
    </row>
    <row r="51" spans="1:107" ht="13.5" customHeight="1" x14ac:dyDescent="0.25">
      <c r="B51" s="444">
        <v>5</v>
      </c>
      <c r="C51" s="525"/>
      <c r="D51" s="1066" t="s">
        <v>3763</v>
      </c>
      <c r="E51" s="526"/>
      <c r="F51" s="446"/>
      <c r="G51" s="1066"/>
      <c r="H51" s="526"/>
      <c r="I51" s="447" t="s">
        <v>3672</v>
      </c>
      <c r="J51" s="429" t="s">
        <v>1945</v>
      </c>
      <c r="K51" s="448">
        <v>49500</v>
      </c>
      <c r="L51" s="1067"/>
      <c r="M51" s="1067">
        <v>39420</v>
      </c>
      <c r="N51" s="402"/>
      <c r="O51" s="402">
        <v>1783.43</v>
      </c>
      <c r="P51" s="1067">
        <f t="shared" si="8"/>
        <v>1504.8</v>
      </c>
      <c r="Q51" s="1067">
        <f t="shared" si="9"/>
        <v>1420.65</v>
      </c>
      <c r="R51" s="1067"/>
      <c r="S51" s="1067"/>
      <c r="T51" s="1054"/>
      <c r="U51" s="1067">
        <f>O51+P51+Q51+R51</f>
        <v>4708.88</v>
      </c>
      <c r="V51" s="1067">
        <f t="shared" si="10"/>
        <v>44791.12</v>
      </c>
      <c r="W51" s="428"/>
      <c r="X51" s="402"/>
      <c r="Y51" s="402"/>
      <c r="Z51" s="1067"/>
      <c r="AA51" s="1067"/>
      <c r="AB51" s="470"/>
      <c r="AC51" s="402"/>
      <c r="AD51" s="1067"/>
      <c r="AE51" s="402"/>
      <c r="AF51" s="457"/>
      <c r="AQ51" s="6"/>
      <c r="AR51" s="6"/>
      <c r="AS51" s="6"/>
      <c r="AT51" s="6"/>
      <c r="AU51" s="6"/>
      <c r="AV51" s="6"/>
      <c r="AW51" s="6"/>
      <c r="AX51" s="6"/>
      <c r="AY51" s="6"/>
      <c r="AZ51" s="6"/>
      <c r="BA51" s="6"/>
      <c r="BB51" s="6"/>
      <c r="BC51" s="6"/>
      <c r="BD51" s="6"/>
      <c r="BE51" s="6"/>
      <c r="BF51" s="6"/>
      <c r="BG51" s="6"/>
      <c r="BH51" s="6"/>
      <c r="BI51" s="6"/>
      <c r="BJ51" s="6"/>
      <c r="BK51" s="6"/>
      <c r="BL51" s="6"/>
      <c r="BM51" s="6"/>
      <c r="BN51" s="6"/>
      <c r="BO51" s="6"/>
      <c r="BP51" s="6"/>
      <c r="BQ51" s="6"/>
      <c r="BR51" s="6"/>
      <c r="BS51" s="6"/>
      <c r="BT51" s="6"/>
      <c r="BU51" s="6"/>
      <c r="BV51" s="6"/>
      <c r="BW51" s="6"/>
      <c r="BX51" s="6"/>
      <c r="BY51" s="6"/>
      <c r="BZ51" s="6"/>
      <c r="CA51" s="6"/>
      <c r="CB51" s="6"/>
      <c r="CC51" s="6"/>
      <c r="CD51" s="6"/>
      <c r="CE51" s="6"/>
      <c r="CF51" s="6"/>
      <c r="CG51" s="6"/>
      <c r="CH51" s="6"/>
      <c r="CI51" s="6"/>
      <c r="CJ51" s="6"/>
      <c r="CK51" s="6"/>
      <c r="CL51" s="6"/>
      <c r="CM51" s="6"/>
      <c r="CN51" s="6"/>
      <c r="CO51" s="6"/>
      <c r="CP51" s="6"/>
      <c r="CQ51" s="6"/>
      <c r="CR51" s="6"/>
      <c r="CS51" s="6"/>
      <c r="CT51" s="6"/>
      <c r="CU51" s="6"/>
      <c r="CV51" s="6"/>
      <c r="CW51" s="6"/>
      <c r="CX51" s="6"/>
      <c r="CY51" s="6"/>
      <c r="CZ51" s="6"/>
      <c r="DA51" s="6"/>
      <c r="DB51" s="6"/>
      <c r="DC51" s="6"/>
    </row>
    <row r="52" spans="1:107" s="458" customFormat="1" x14ac:dyDescent="0.25">
      <c r="A52" s="539"/>
      <c r="B52" s="444">
        <v>6</v>
      </c>
      <c r="C52" s="1066"/>
      <c r="D52" s="1066"/>
      <c r="E52" s="446"/>
      <c r="F52" s="446"/>
      <c r="G52" s="1066"/>
      <c r="H52" s="428"/>
      <c r="I52" s="447" t="s">
        <v>3672</v>
      </c>
      <c r="J52" s="429" t="s">
        <v>1945</v>
      </c>
      <c r="K52" s="448">
        <v>49500</v>
      </c>
      <c r="L52" s="1067"/>
      <c r="M52" s="1067"/>
      <c r="N52" s="1067"/>
      <c r="O52" s="402">
        <v>1783.43</v>
      </c>
      <c r="P52" s="1067">
        <f t="shared" si="8"/>
        <v>1504.8</v>
      </c>
      <c r="Q52" s="1067">
        <f t="shared" si="9"/>
        <v>1420.65</v>
      </c>
      <c r="R52" s="1067"/>
      <c r="S52" s="1067"/>
      <c r="T52" s="1067"/>
      <c r="U52" s="1067">
        <f>+O52+P52+Q52+S52</f>
        <v>4708.88</v>
      </c>
      <c r="V52" s="1067">
        <f>K52-U52</f>
        <v>44791.12</v>
      </c>
      <c r="W52" s="6"/>
      <c r="X52" s="6"/>
      <c r="Y52" s="6"/>
      <c r="Z52" s="6"/>
      <c r="AA52" s="6"/>
      <c r="AB52" s="6"/>
      <c r="AC52" s="6"/>
      <c r="AD52" s="6"/>
      <c r="AE52" s="6"/>
      <c r="AF52" s="6"/>
      <c r="AG52" s="6"/>
      <c r="AI52" s="539"/>
      <c r="AJ52" s="539"/>
      <c r="AK52" s="539"/>
      <c r="AL52" s="539"/>
      <c r="AM52" s="539"/>
      <c r="AN52" s="539"/>
      <c r="AO52" s="539"/>
      <c r="AP52" s="539"/>
    </row>
    <row r="53" spans="1:107" ht="15" customHeight="1" x14ac:dyDescent="0.25">
      <c r="B53" s="444">
        <v>7</v>
      </c>
      <c r="C53" s="1066"/>
      <c r="D53" s="444" t="s">
        <v>3763</v>
      </c>
      <c r="E53" s="445">
        <v>27204</v>
      </c>
      <c r="F53" s="446">
        <v>41897</v>
      </c>
      <c r="G53" s="1066">
        <f t="shared" si="11"/>
        <v>40</v>
      </c>
      <c r="H53" s="428"/>
      <c r="I53" s="447" t="s">
        <v>3672</v>
      </c>
      <c r="J53" s="429" t="s">
        <v>1945</v>
      </c>
      <c r="K53" s="448">
        <v>49500</v>
      </c>
      <c r="L53" s="1067">
        <f>K53/100*7.09</f>
        <v>3509.5499999999997</v>
      </c>
      <c r="M53" s="1067">
        <v>44548</v>
      </c>
      <c r="N53" s="402"/>
      <c r="O53" s="402">
        <v>1783.43</v>
      </c>
      <c r="P53" s="1067">
        <f t="shared" si="8"/>
        <v>1504.8</v>
      </c>
      <c r="Q53" s="1067">
        <f t="shared" si="9"/>
        <v>1420.65</v>
      </c>
      <c r="R53" s="1067"/>
      <c r="S53" s="1067"/>
      <c r="T53" s="1067"/>
      <c r="U53" s="1067">
        <f>O53+P53+Q53+R53+S53</f>
        <v>4708.88</v>
      </c>
      <c r="V53" s="1067">
        <f>+K53-U53</f>
        <v>44791.12</v>
      </c>
      <c r="W53" s="455"/>
      <c r="X53" s="456">
        <v>0</v>
      </c>
      <c r="Y53" s="402">
        <f>P53+Q53+R53</f>
        <v>2925.45</v>
      </c>
      <c r="Z53" s="402">
        <f>K53-Y53</f>
        <v>46574.55</v>
      </c>
      <c r="AA53" s="1067">
        <v>33326.910000000003</v>
      </c>
      <c r="AB53" s="1067">
        <f>+Z53-AA53</f>
        <v>13247.64</v>
      </c>
      <c r="AC53" s="470">
        <v>0.15</v>
      </c>
      <c r="AD53" s="402">
        <f>AB53*15%</f>
        <v>1987.1459999999997</v>
      </c>
      <c r="AE53" s="1067"/>
      <c r="AF53" s="402">
        <f>AD53+AE53</f>
        <v>1987.1459999999997</v>
      </c>
      <c r="AG53" s="457" t="e">
        <f>#REF!-#REF!</f>
        <v>#REF!</v>
      </c>
    </row>
    <row r="54" spans="1:107" ht="15" customHeight="1" x14ac:dyDescent="0.25">
      <c r="B54" s="444">
        <v>8</v>
      </c>
      <c r="C54" s="444"/>
      <c r="D54" s="444" t="s">
        <v>3763</v>
      </c>
      <c r="E54" s="445">
        <v>31586</v>
      </c>
      <c r="F54" s="446">
        <v>41897</v>
      </c>
      <c r="G54" s="1066">
        <f t="shared" si="11"/>
        <v>28</v>
      </c>
      <c r="H54" s="429"/>
      <c r="I54" s="447" t="s">
        <v>3672</v>
      </c>
      <c r="J54" s="429" t="s">
        <v>1945</v>
      </c>
      <c r="K54" s="448">
        <v>49500</v>
      </c>
      <c r="L54" s="1067">
        <v>2729.65</v>
      </c>
      <c r="M54" s="1067">
        <v>34580</v>
      </c>
      <c r="N54" s="402">
        <v>434.66</v>
      </c>
      <c r="O54" s="402">
        <v>1783.43</v>
      </c>
      <c r="P54" s="1067">
        <f t="shared" si="8"/>
        <v>1504.8</v>
      </c>
      <c r="Q54" s="1067">
        <f t="shared" si="9"/>
        <v>1420.65</v>
      </c>
      <c r="R54" s="402"/>
      <c r="S54" s="1080"/>
      <c r="T54" s="1054"/>
      <c r="U54" s="1067">
        <f>+O54+P54+Q54+S54</f>
        <v>4708.88</v>
      </c>
      <c r="V54" s="1067">
        <f>K54-U54</f>
        <v>44791.12</v>
      </c>
      <c r="W54" s="504"/>
      <c r="X54" s="429"/>
      <c r="Y54" s="402">
        <v>36224.65</v>
      </c>
      <c r="Z54" s="1067">
        <v>33326.910000000003</v>
      </c>
      <c r="AA54" s="1067">
        <f>+Y54-Z54</f>
        <v>2897.739999999998</v>
      </c>
      <c r="AB54" s="470">
        <v>0.15</v>
      </c>
      <c r="AC54" s="402">
        <f>AA54*15%</f>
        <v>434.66099999999966</v>
      </c>
      <c r="AD54" s="402"/>
      <c r="AE54" s="402">
        <f>AC54+AD54</f>
        <v>434.66099999999966</v>
      </c>
      <c r="AF54" s="457">
        <v>-4.0000000003601599E-3</v>
      </c>
      <c r="AH54" s="537"/>
      <c r="AQ54" s="6"/>
      <c r="AR54" s="6"/>
      <c r="AS54" s="6"/>
      <c r="AT54" s="6"/>
      <c r="AU54" s="6"/>
      <c r="AV54" s="6"/>
      <c r="AW54" s="6"/>
      <c r="AX54" s="6"/>
      <c r="AY54" s="6"/>
      <c r="AZ54" s="6"/>
      <c r="BA54" s="6"/>
      <c r="BB54" s="6"/>
      <c r="BC54" s="6"/>
      <c r="BD54" s="6"/>
      <c r="BE54" s="6"/>
      <c r="BF54" s="6"/>
      <c r="BG54" s="6"/>
      <c r="BH54" s="6"/>
      <c r="BI54" s="6"/>
      <c r="BJ54" s="6"/>
      <c r="BK54" s="6"/>
      <c r="BL54" s="6"/>
      <c r="BM54" s="6"/>
      <c r="BN54" s="6"/>
      <c r="BO54" s="6"/>
      <c r="BP54" s="6"/>
      <c r="BQ54" s="6"/>
      <c r="BR54" s="6"/>
      <c r="BS54" s="6"/>
      <c r="BT54" s="6"/>
      <c r="BU54" s="6"/>
      <c r="BV54" s="6"/>
      <c r="BW54" s="6"/>
      <c r="BX54" s="6"/>
      <c r="BY54" s="6"/>
      <c r="BZ54" s="6"/>
      <c r="CA54" s="6"/>
      <c r="CB54" s="6"/>
      <c r="CC54" s="6"/>
      <c r="CD54" s="6"/>
      <c r="CE54" s="6"/>
      <c r="CF54" s="6"/>
      <c r="CG54" s="6"/>
      <c r="CH54" s="6"/>
      <c r="CI54" s="6"/>
      <c r="CJ54" s="6"/>
      <c r="CK54" s="6"/>
      <c r="CL54" s="6"/>
      <c r="CM54" s="6"/>
      <c r="CN54" s="6"/>
      <c r="CO54" s="6"/>
      <c r="CP54" s="6"/>
      <c r="CQ54" s="6"/>
      <c r="CR54" s="6"/>
      <c r="CS54" s="6"/>
      <c r="CT54" s="6"/>
      <c r="CU54" s="6"/>
      <c r="CV54" s="6"/>
      <c r="CW54" s="6"/>
      <c r="CX54" s="6"/>
      <c r="CY54" s="6"/>
      <c r="CZ54" s="6"/>
      <c r="DA54" s="6"/>
      <c r="DB54" s="6"/>
      <c r="DC54" s="6"/>
    </row>
    <row r="55" spans="1:107" ht="12.95" customHeight="1" x14ac:dyDescent="0.25">
      <c r="B55" s="1776" t="s">
        <v>3656</v>
      </c>
      <c r="C55" s="1776"/>
      <c r="D55" s="1776"/>
      <c r="E55" s="1776"/>
      <c r="F55" s="1776"/>
      <c r="G55" s="1776"/>
      <c r="H55" s="1776"/>
      <c r="I55" s="1776"/>
      <c r="J55" s="1776"/>
      <c r="K55" s="403">
        <f>+K47+K48+K49+K50+K51+K52+K53+K54</f>
        <v>396000</v>
      </c>
      <c r="L55" s="407"/>
      <c r="M55" s="407">
        <v>0</v>
      </c>
      <c r="N55" s="407"/>
      <c r="O55" s="405">
        <f>+O47+O48+O49+O50+O51+O52+O53+O54</f>
        <v>14267.44</v>
      </c>
      <c r="P55" s="407">
        <f>+K55/100*3.04</f>
        <v>12038.4</v>
      </c>
      <c r="Q55" s="407">
        <f>K55/100*2.87</f>
        <v>11365.2</v>
      </c>
      <c r="R55" s="405"/>
      <c r="S55" s="1051">
        <f>+S34</f>
        <v>0</v>
      </c>
      <c r="T55" s="405"/>
      <c r="U55" s="407">
        <f>O55+P55+Q55+R55</f>
        <v>37671.040000000001</v>
      </c>
      <c r="V55" s="407">
        <f>+K55-U55</f>
        <v>358328.96</v>
      </c>
      <c r="W55" s="455"/>
      <c r="X55" s="428"/>
      <c r="Y55" s="456"/>
      <c r="Z55" s="402"/>
      <c r="AA55" s="402"/>
      <c r="AB55" s="1067"/>
      <c r="AC55" s="1067"/>
      <c r="AD55" s="462"/>
      <c r="AE55" s="402"/>
      <c r="AF55" s="1067"/>
      <c r="AG55" s="402"/>
      <c r="AH55" s="457"/>
    </row>
    <row r="56" spans="1:107" ht="12.95" customHeight="1" x14ac:dyDescent="0.25">
      <c r="B56" s="1096" t="s">
        <v>5085</v>
      </c>
      <c r="C56" s="1096"/>
      <c r="D56" s="1096"/>
      <c r="E56" s="1096"/>
      <c r="F56" s="1096"/>
      <c r="G56" s="1096"/>
      <c r="H56" s="1096"/>
      <c r="I56" s="1096"/>
      <c r="J56" s="1096"/>
      <c r="K56" s="403"/>
      <c r="L56" s="407"/>
      <c r="M56" s="407"/>
      <c r="N56" s="407"/>
      <c r="O56" s="405"/>
      <c r="P56" s="407"/>
      <c r="Q56" s="407"/>
      <c r="R56" s="405"/>
      <c r="S56" s="1051"/>
      <c r="T56" s="405"/>
      <c r="U56" s="407"/>
      <c r="V56" s="407"/>
      <c r="W56" s="630"/>
      <c r="X56" s="540"/>
      <c r="Y56" s="631"/>
      <c r="Z56" s="533"/>
      <c r="AA56" s="533"/>
      <c r="AB56" s="632"/>
      <c r="AC56" s="632"/>
      <c r="AD56" s="1081"/>
      <c r="AE56" s="533"/>
      <c r="AF56" s="632"/>
      <c r="AG56" s="533"/>
      <c r="AH56" s="457"/>
    </row>
    <row r="57" spans="1:107" s="458" customFormat="1" x14ac:dyDescent="0.25">
      <c r="A57" s="539"/>
      <c r="B57" s="444">
        <v>1</v>
      </c>
      <c r="C57" s="1066"/>
      <c r="D57" s="1066" t="s">
        <v>3763</v>
      </c>
      <c r="E57" s="446"/>
      <c r="F57" s="446"/>
      <c r="G57" s="1066"/>
      <c r="H57" s="428"/>
      <c r="I57" s="447" t="s">
        <v>3672</v>
      </c>
      <c r="J57" s="428" t="s">
        <v>2117</v>
      </c>
      <c r="K57" s="479">
        <v>35000</v>
      </c>
      <c r="L57" s="1067"/>
      <c r="M57" s="1067"/>
      <c r="N57" s="1067"/>
      <c r="O57" s="402"/>
      <c r="P57" s="1067">
        <f t="shared" si="8"/>
        <v>1064</v>
      </c>
      <c r="Q57" s="1067">
        <f t="shared" si="9"/>
        <v>1004.5</v>
      </c>
      <c r="R57" s="1067"/>
      <c r="S57" s="1067"/>
      <c r="T57" s="1067"/>
      <c r="U57" s="1067">
        <f>+O57+P57+Q57+S57</f>
        <v>2068.5</v>
      </c>
      <c r="V57" s="1067">
        <f>K57-U57</f>
        <v>32931.5</v>
      </c>
      <c r="W57" s="6"/>
      <c r="X57" s="6"/>
      <c r="Y57" s="6"/>
      <c r="Z57" s="6"/>
      <c r="AA57" s="6"/>
      <c r="AB57" s="6"/>
      <c r="AC57" s="6"/>
      <c r="AD57" s="6"/>
      <c r="AE57" s="6"/>
      <c r="AF57" s="6"/>
      <c r="AG57" s="6"/>
      <c r="AI57" s="539"/>
      <c r="AJ57" s="539"/>
      <c r="AK57" s="539"/>
      <c r="AL57" s="539"/>
      <c r="AM57" s="539"/>
      <c r="AN57" s="539"/>
      <c r="AO57" s="539"/>
      <c r="AP57" s="539"/>
    </row>
    <row r="58" spans="1:107" s="458" customFormat="1" x14ac:dyDescent="0.25">
      <c r="A58" s="539"/>
      <c r="B58" s="444">
        <v>2</v>
      </c>
      <c r="C58" s="1066"/>
      <c r="D58" s="1066"/>
      <c r="E58" s="446"/>
      <c r="F58" s="446"/>
      <c r="G58" s="1066"/>
      <c r="H58" s="428"/>
      <c r="I58" s="447" t="s">
        <v>3672</v>
      </c>
      <c r="J58" s="428" t="s">
        <v>2117</v>
      </c>
      <c r="K58" s="479">
        <v>35000</v>
      </c>
      <c r="L58" s="1067"/>
      <c r="M58" s="1067"/>
      <c r="N58" s="1067"/>
      <c r="O58" s="402"/>
      <c r="P58" s="1067">
        <f t="shared" si="8"/>
        <v>1064</v>
      </c>
      <c r="Q58" s="1067">
        <f t="shared" si="9"/>
        <v>1004.5</v>
      </c>
      <c r="R58" s="1067"/>
      <c r="S58" s="1067"/>
      <c r="T58" s="1067"/>
      <c r="U58" s="1067">
        <f>+O58+P58+Q58+S58</f>
        <v>2068.5</v>
      </c>
      <c r="V58" s="1067">
        <f>K58-U58</f>
        <v>32931.5</v>
      </c>
      <c r="W58" s="6"/>
      <c r="X58" s="6"/>
      <c r="Y58" s="6"/>
      <c r="Z58" s="6"/>
      <c r="AA58" s="6"/>
      <c r="AB58" s="6"/>
      <c r="AC58" s="6"/>
      <c r="AD58" s="6"/>
      <c r="AE58" s="6"/>
      <c r="AF58" s="6"/>
      <c r="AG58" s="6"/>
      <c r="AI58" s="539"/>
      <c r="AJ58" s="539"/>
      <c r="AK58" s="539"/>
      <c r="AL58" s="539"/>
      <c r="AM58" s="539"/>
      <c r="AN58" s="539"/>
      <c r="AO58" s="539"/>
      <c r="AP58" s="539"/>
    </row>
    <row r="59" spans="1:107" ht="13.5" customHeight="1" x14ac:dyDescent="0.25">
      <c r="B59" s="444">
        <v>3</v>
      </c>
      <c r="C59" s="525"/>
      <c r="D59" s="1066" t="s">
        <v>3763</v>
      </c>
      <c r="E59" s="526"/>
      <c r="F59" s="446"/>
      <c r="G59" s="1066"/>
      <c r="H59" s="526"/>
      <c r="I59" s="447" t="s">
        <v>3672</v>
      </c>
      <c r="J59" s="428" t="s">
        <v>2117</v>
      </c>
      <c r="K59" s="479">
        <v>35000</v>
      </c>
      <c r="L59" s="1067"/>
      <c r="M59" s="1067">
        <v>39420</v>
      </c>
      <c r="N59" s="402"/>
      <c r="O59" s="402"/>
      <c r="P59" s="1067">
        <f>+K59/100*3.04</f>
        <v>1064</v>
      </c>
      <c r="Q59" s="1067">
        <f>+K59/100*2.87</f>
        <v>1004.5</v>
      </c>
      <c r="R59" s="1067"/>
      <c r="S59" s="1067"/>
      <c r="T59" s="1054"/>
      <c r="U59" s="1067">
        <f>O59+P59+Q59+R59</f>
        <v>2068.5</v>
      </c>
      <c r="V59" s="1067">
        <f>+K59-U59</f>
        <v>32931.5</v>
      </c>
      <c r="W59" s="428"/>
      <c r="X59" s="402"/>
      <c r="Y59" s="402"/>
      <c r="Z59" s="1067"/>
      <c r="AA59" s="1067"/>
      <c r="AB59" s="470"/>
      <c r="AC59" s="402"/>
      <c r="AD59" s="1067"/>
      <c r="AE59" s="402"/>
      <c r="AF59" s="457"/>
      <c r="AQ59" s="6"/>
      <c r="AR59" s="6"/>
      <c r="AS59" s="6"/>
      <c r="AT59" s="6"/>
      <c r="AU59" s="6"/>
      <c r="AV59" s="6"/>
      <c r="AW59" s="6"/>
      <c r="AX59" s="6"/>
      <c r="AY59" s="6"/>
      <c r="AZ59" s="6"/>
      <c r="BA59" s="6"/>
      <c r="BB59" s="6"/>
      <c r="BC59" s="6"/>
      <c r="BD59" s="6"/>
      <c r="BE59" s="6"/>
      <c r="BF59" s="6"/>
      <c r="BG59" s="6"/>
      <c r="BH59" s="6"/>
      <c r="BI59" s="6"/>
      <c r="BJ59" s="6"/>
      <c r="BK59" s="6"/>
      <c r="BL59" s="6"/>
      <c r="BM59" s="6"/>
      <c r="BN59" s="6"/>
      <c r="BO59" s="6"/>
      <c r="BP59" s="6"/>
      <c r="BQ59" s="6"/>
      <c r="BR59" s="6"/>
      <c r="BS59" s="6"/>
      <c r="BT59" s="6"/>
      <c r="BU59" s="6"/>
      <c r="BV59" s="6"/>
      <c r="BW59" s="6"/>
      <c r="BX59" s="6"/>
      <c r="BY59" s="6"/>
      <c r="BZ59" s="6"/>
      <c r="CA59" s="6"/>
      <c r="CB59" s="6"/>
      <c r="CC59" s="6"/>
      <c r="CD59" s="6"/>
      <c r="CE59" s="6"/>
      <c r="CF59" s="6"/>
      <c r="CG59" s="6"/>
      <c r="CH59" s="6"/>
      <c r="CI59" s="6"/>
      <c r="CJ59" s="6"/>
      <c r="CK59" s="6"/>
      <c r="CL59" s="6"/>
      <c r="CM59" s="6"/>
      <c r="CN59" s="6"/>
      <c r="CO59" s="6"/>
      <c r="CP59" s="6"/>
      <c r="CQ59" s="6"/>
      <c r="CR59" s="6"/>
      <c r="CS59" s="6"/>
      <c r="CT59" s="6"/>
      <c r="CU59" s="6"/>
      <c r="CV59" s="6"/>
      <c r="CW59" s="6"/>
      <c r="CX59" s="6"/>
      <c r="CY59" s="6"/>
      <c r="CZ59" s="6"/>
      <c r="DA59" s="6"/>
      <c r="DB59" s="6"/>
      <c r="DC59" s="6"/>
    </row>
    <row r="60" spans="1:107" s="458" customFormat="1" x14ac:dyDescent="0.25">
      <c r="A60" s="539"/>
      <c r="B60" s="444">
        <v>4</v>
      </c>
      <c r="C60" s="1066"/>
      <c r="D60" s="1066"/>
      <c r="E60" s="446"/>
      <c r="F60" s="446"/>
      <c r="G60" s="1066"/>
      <c r="H60" s="428"/>
      <c r="I60" s="447" t="s">
        <v>3672</v>
      </c>
      <c r="J60" s="428" t="s">
        <v>2117</v>
      </c>
      <c r="K60" s="479">
        <v>35000</v>
      </c>
      <c r="L60" s="1067"/>
      <c r="M60" s="1067"/>
      <c r="N60" s="1067"/>
      <c r="O60" s="402"/>
      <c r="P60" s="1067">
        <f t="shared" ref="P60:P66" si="12">+K60/100*3.04</f>
        <v>1064</v>
      </c>
      <c r="Q60" s="1067">
        <f t="shared" ref="Q60:Q66" si="13">+K60/100*2.87</f>
        <v>1004.5</v>
      </c>
      <c r="R60" s="1067"/>
      <c r="S60" s="1067"/>
      <c r="T60" s="1067"/>
      <c r="U60" s="1067">
        <f>+O60+P60+Q60+S60</f>
        <v>2068.5</v>
      </c>
      <c r="V60" s="1067">
        <f>K60-U60</f>
        <v>32931.5</v>
      </c>
      <c r="W60" s="6"/>
      <c r="X60" s="6"/>
      <c r="Y60" s="6"/>
      <c r="Z60" s="6"/>
      <c r="AA60" s="6"/>
      <c r="AB60" s="6"/>
      <c r="AC60" s="6"/>
      <c r="AD60" s="6"/>
      <c r="AE60" s="6"/>
      <c r="AF60" s="6"/>
      <c r="AG60" s="6"/>
      <c r="AI60" s="539"/>
      <c r="AJ60" s="539"/>
      <c r="AK60" s="539"/>
      <c r="AL60" s="539"/>
      <c r="AM60" s="539"/>
      <c r="AN60" s="539"/>
      <c r="AO60" s="539"/>
      <c r="AP60" s="539"/>
    </row>
    <row r="61" spans="1:107" ht="12.95" customHeight="1" x14ac:dyDescent="0.25">
      <c r="B61" s="1776" t="s">
        <v>3656</v>
      </c>
      <c r="C61" s="1776"/>
      <c r="D61" s="1776"/>
      <c r="E61" s="1776"/>
      <c r="F61" s="1776"/>
      <c r="G61" s="1776"/>
      <c r="H61" s="1776"/>
      <c r="I61" s="1776"/>
      <c r="J61" s="1776"/>
      <c r="K61" s="403">
        <f>+K57+K58+K59+K60</f>
        <v>140000</v>
      </c>
      <c r="L61" s="407"/>
      <c r="M61" s="407">
        <v>0</v>
      </c>
      <c r="N61" s="407"/>
      <c r="O61" s="405"/>
      <c r="P61" s="407">
        <f t="shared" si="12"/>
        <v>4256</v>
      </c>
      <c r="Q61" s="407">
        <f>K61/100*2.87</f>
        <v>4018</v>
      </c>
      <c r="R61" s="405"/>
      <c r="S61" s="1051">
        <f>+S41</f>
        <v>0</v>
      </c>
      <c r="T61" s="405"/>
      <c r="U61" s="407">
        <f>+O61+P61+Q61+S61</f>
        <v>8274</v>
      </c>
      <c r="V61" s="407">
        <f>+K61-U61</f>
        <v>131726</v>
      </c>
      <c r="W61" s="455"/>
      <c r="X61" s="428"/>
      <c r="Y61" s="456"/>
      <c r="Z61" s="402"/>
      <c r="AA61" s="402"/>
      <c r="AB61" s="1067"/>
      <c r="AC61" s="1067"/>
      <c r="AD61" s="462"/>
      <c r="AE61" s="402"/>
      <c r="AF61" s="1067"/>
      <c r="AG61" s="402"/>
      <c r="AH61" s="457"/>
    </row>
    <row r="62" spans="1:107" ht="12.95" customHeight="1" x14ac:dyDescent="0.25">
      <c r="B62" s="1096" t="s">
        <v>3675</v>
      </c>
      <c r="C62" s="1096"/>
      <c r="D62" s="1096"/>
      <c r="E62" s="1096"/>
      <c r="F62" s="1096"/>
      <c r="G62" s="1096"/>
      <c r="H62" s="1096"/>
      <c r="I62" s="1096"/>
      <c r="J62" s="1096"/>
      <c r="K62" s="403"/>
      <c r="L62" s="407"/>
      <c r="M62" s="407"/>
      <c r="N62" s="407"/>
      <c r="O62" s="405"/>
      <c r="P62" s="407"/>
      <c r="Q62" s="407"/>
      <c r="R62" s="405"/>
      <c r="S62" s="1051"/>
      <c r="T62" s="405"/>
      <c r="U62" s="407"/>
      <c r="V62" s="407"/>
      <c r="W62" s="630"/>
      <c r="X62" s="540"/>
      <c r="Y62" s="631"/>
      <c r="Z62" s="533"/>
      <c r="AA62" s="533"/>
      <c r="AB62" s="632"/>
      <c r="AC62" s="632"/>
      <c r="AD62" s="1081"/>
      <c r="AE62" s="533"/>
      <c r="AF62" s="632"/>
      <c r="AG62" s="533"/>
      <c r="AH62" s="457"/>
    </row>
    <row r="63" spans="1:107" ht="15" customHeight="1" x14ac:dyDescent="0.25">
      <c r="B63" s="444">
        <v>1</v>
      </c>
      <c r="C63" s="1066"/>
      <c r="D63" s="444" t="s">
        <v>3763</v>
      </c>
      <c r="E63" s="445">
        <v>27204</v>
      </c>
      <c r="F63" s="446">
        <v>41897</v>
      </c>
      <c r="G63" s="1066">
        <f>DATEDIF(E63,F63,"Y")</f>
        <v>40</v>
      </c>
      <c r="H63" s="428"/>
      <c r="I63" s="447" t="s">
        <v>3672</v>
      </c>
      <c r="J63" s="429" t="s">
        <v>5089</v>
      </c>
      <c r="K63" s="448">
        <v>49500</v>
      </c>
      <c r="L63" s="1067">
        <f>K63/100*7.09</f>
        <v>3509.5499999999997</v>
      </c>
      <c r="M63" s="1067">
        <v>44548</v>
      </c>
      <c r="N63" s="402"/>
      <c r="O63" s="402">
        <v>1783.43</v>
      </c>
      <c r="P63" s="1067">
        <f t="shared" si="12"/>
        <v>1504.8</v>
      </c>
      <c r="Q63" s="1067">
        <f t="shared" si="13"/>
        <v>1420.65</v>
      </c>
      <c r="R63" s="1067"/>
      <c r="S63" s="1067"/>
      <c r="T63" s="1067"/>
      <c r="U63" s="1067">
        <f>O63+P63+Q63+R63+S63</f>
        <v>4708.88</v>
      </c>
      <c r="V63" s="1067">
        <f>+K63-U63</f>
        <v>44791.12</v>
      </c>
      <c r="W63" s="455"/>
      <c r="X63" s="456">
        <v>0</v>
      </c>
      <c r="Y63" s="402">
        <f>P63+Q63+R63</f>
        <v>2925.45</v>
      </c>
      <c r="Z63" s="402">
        <f>K63-Y63</f>
        <v>46574.55</v>
      </c>
      <c r="AA63" s="1067">
        <v>33326.910000000003</v>
      </c>
      <c r="AB63" s="1067">
        <f>+Z63-AA63</f>
        <v>13247.64</v>
      </c>
      <c r="AC63" s="470">
        <v>0.15</v>
      </c>
      <c r="AD63" s="402">
        <f>AB63*15%</f>
        <v>1987.1459999999997</v>
      </c>
      <c r="AE63" s="1067"/>
      <c r="AF63" s="402">
        <f>AD63+AE63</f>
        <v>1987.1459999999997</v>
      </c>
      <c r="AG63" s="457" t="e">
        <f>#REF!-#REF!</f>
        <v>#REF!</v>
      </c>
    </row>
    <row r="64" spans="1:107" ht="15" customHeight="1" x14ac:dyDescent="0.25">
      <c r="B64" s="444">
        <v>2</v>
      </c>
      <c r="C64" s="444"/>
      <c r="D64" s="444" t="s">
        <v>3763</v>
      </c>
      <c r="E64" s="445">
        <v>31586</v>
      </c>
      <c r="F64" s="446">
        <v>41897</v>
      </c>
      <c r="G64" s="1066">
        <f>DATEDIF(E64,F64,"Y")</f>
        <v>28</v>
      </c>
      <c r="H64" s="429"/>
      <c r="I64" s="447" t="s">
        <v>3672</v>
      </c>
      <c r="J64" s="429" t="s">
        <v>5089</v>
      </c>
      <c r="K64" s="448">
        <v>49500</v>
      </c>
      <c r="L64" s="1067">
        <v>2729.65</v>
      </c>
      <c r="M64" s="1067">
        <v>34580</v>
      </c>
      <c r="N64" s="402">
        <v>434.66</v>
      </c>
      <c r="O64" s="402">
        <v>1783.43</v>
      </c>
      <c r="P64" s="1067">
        <f t="shared" si="12"/>
        <v>1504.8</v>
      </c>
      <c r="Q64" s="1067">
        <f t="shared" si="13"/>
        <v>1420.65</v>
      </c>
      <c r="R64" s="402"/>
      <c r="S64" s="1080"/>
      <c r="T64" s="1054"/>
      <c r="U64" s="1067">
        <f>+O64+P64+Q64+S64</f>
        <v>4708.88</v>
      </c>
      <c r="V64" s="1067">
        <f>K64-U64</f>
        <v>44791.12</v>
      </c>
      <c r="W64" s="504"/>
      <c r="X64" s="429"/>
      <c r="Y64" s="402">
        <v>36224.65</v>
      </c>
      <c r="Z64" s="1067">
        <v>33326.910000000003</v>
      </c>
      <c r="AA64" s="1067">
        <f>+Y64-Z64</f>
        <v>2897.739999999998</v>
      </c>
      <c r="AB64" s="470">
        <v>0.15</v>
      </c>
      <c r="AC64" s="402">
        <f>AA64*15%</f>
        <v>434.66099999999966</v>
      </c>
      <c r="AD64" s="402"/>
      <c r="AE64" s="402">
        <f>AC64+AD64</f>
        <v>434.66099999999966</v>
      </c>
      <c r="AF64" s="457">
        <v>-4.0000000003601599E-3</v>
      </c>
      <c r="AH64" s="537"/>
      <c r="AQ64" s="6"/>
      <c r="AR64" s="6"/>
      <c r="AS64" s="6"/>
      <c r="AT64" s="6"/>
      <c r="AU64" s="6"/>
      <c r="AV64" s="6"/>
      <c r="AW64" s="6"/>
      <c r="AX64" s="6"/>
      <c r="AY64" s="6"/>
      <c r="AZ64" s="6"/>
      <c r="BA64" s="6"/>
      <c r="BB64" s="6"/>
      <c r="BC64" s="6"/>
      <c r="BD64" s="6"/>
      <c r="BE64" s="6"/>
      <c r="BF64" s="6"/>
      <c r="BG64" s="6"/>
      <c r="BH64" s="6"/>
      <c r="BI64" s="6"/>
      <c r="BJ64" s="6"/>
      <c r="BK64" s="6"/>
      <c r="BL64" s="6"/>
      <c r="BM64" s="6"/>
      <c r="BN64" s="6"/>
      <c r="BO64" s="6"/>
      <c r="BP64" s="6"/>
      <c r="BQ64" s="6"/>
      <c r="BR64" s="6"/>
      <c r="BS64" s="6"/>
      <c r="BT64" s="6"/>
      <c r="BU64" s="6"/>
      <c r="BV64" s="6"/>
      <c r="BW64" s="6"/>
      <c r="BX64" s="6"/>
      <c r="BY64" s="6"/>
      <c r="BZ64" s="6"/>
      <c r="CA64" s="6"/>
      <c r="CB64" s="6"/>
      <c r="CC64" s="6"/>
      <c r="CD64" s="6"/>
      <c r="CE64" s="6"/>
      <c r="CF64" s="6"/>
      <c r="CG64" s="6"/>
      <c r="CH64" s="6"/>
      <c r="CI64" s="6"/>
      <c r="CJ64" s="6"/>
      <c r="CK64" s="6"/>
      <c r="CL64" s="6"/>
      <c r="CM64" s="6"/>
      <c r="CN64" s="6"/>
      <c r="CO64" s="6"/>
      <c r="CP64" s="6"/>
      <c r="CQ64" s="6"/>
      <c r="CR64" s="6"/>
      <c r="CS64" s="6"/>
      <c r="CT64" s="6"/>
      <c r="CU64" s="6"/>
      <c r="CV64" s="6"/>
      <c r="CW64" s="6"/>
      <c r="CX64" s="6"/>
      <c r="CY64" s="6"/>
      <c r="CZ64" s="6"/>
      <c r="DA64" s="6"/>
      <c r="DB64" s="6"/>
      <c r="DC64" s="6"/>
    </row>
    <row r="65" spans="1:107" s="458" customFormat="1" x14ac:dyDescent="0.25">
      <c r="A65" s="539"/>
      <c r="B65" s="444">
        <v>3</v>
      </c>
      <c r="C65" s="1066"/>
      <c r="D65" s="1066" t="s">
        <v>3763</v>
      </c>
      <c r="E65" s="446"/>
      <c r="F65" s="446"/>
      <c r="G65" s="1066"/>
      <c r="H65" s="428"/>
      <c r="I65" s="447" t="s">
        <v>3672</v>
      </c>
      <c r="J65" s="429" t="s">
        <v>5089</v>
      </c>
      <c r="K65" s="448">
        <v>49500</v>
      </c>
      <c r="L65" s="1067"/>
      <c r="M65" s="1067"/>
      <c r="N65" s="1067"/>
      <c r="O65" s="402">
        <v>1783.43</v>
      </c>
      <c r="P65" s="1067">
        <f t="shared" si="12"/>
        <v>1504.8</v>
      </c>
      <c r="Q65" s="1067">
        <f t="shared" si="13"/>
        <v>1420.65</v>
      </c>
      <c r="R65" s="1067"/>
      <c r="S65" s="1067"/>
      <c r="T65" s="1067"/>
      <c r="U65" s="1067">
        <f>+O65+P65+Q65+S65</f>
        <v>4708.88</v>
      </c>
      <c r="V65" s="1067">
        <f>K65-U65</f>
        <v>44791.12</v>
      </c>
      <c r="W65" s="6"/>
      <c r="X65" s="6"/>
      <c r="Y65" s="6"/>
      <c r="Z65" s="6"/>
      <c r="AA65" s="6"/>
      <c r="AB65" s="6"/>
      <c r="AC65" s="6"/>
      <c r="AD65" s="6"/>
      <c r="AE65" s="6"/>
      <c r="AF65" s="6"/>
      <c r="AG65" s="6"/>
      <c r="AI65" s="539"/>
      <c r="AJ65" s="539"/>
      <c r="AK65" s="539"/>
      <c r="AL65" s="539"/>
      <c r="AM65" s="539"/>
      <c r="AN65" s="539"/>
      <c r="AO65" s="539"/>
      <c r="AP65" s="539"/>
    </row>
    <row r="66" spans="1:107" s="458" customFormat="1" x14ac:dyDescent="0.25">
      <c r="A66" s="539"/>
      <c r="B66" s="444">
        <v>4</v>
      </c>
      <c r="C66" s="1066"/>
      <c r="D66" s="1066"/>
      <c r="E66" s="446"/>
      <c r="F66" s="446"/>
      <c r="G66" s="1066"/>
      <c r="H66" s="428"/>
      <c r="I66" s="447" t="s">
        <v>3672</v>
      </c>
      <c r="J66" s="429" t="s">
        <v>5089</v>
      </c>
      <c r="K66" s="448">
        <v>49500</v>
      </c>
      <c r="L66" s="1067"/>
      <c r="M66" s="1067"/>
      <c r="N66" s="1067"/>
      <c r="O66" s="402">
        <v>1783.43</v>
      </c>
      <c r="P66" s="1067">
        <f t="shared" si="12"/>
        <v>1504.8</v>
      </c>
      <c r="Q66" s="1067">
        <f t="shared" si="13"/>
        <v>1420.65</v>
      </c>
      <c r="R66" s="1067"/>
      <c r="S66" s="1067"/>
      <c r="T66" s="1067"/>
      <c r="U66" s="1067">
        <f>+O66+P66+Q66+S66</f>
        <v>4708.88</v>
      </c>
      <c r="V66" s="1067">
        <f>K66-U66</f>
        <v>44791.12</v>
      </c>
      <c r="W66" s="6"/>
      <c r="X66" s="6"/>
      <c r="Y66" s="6"/>
      <c r="Z66" s="6"/>
      <c r="AA66" s="6"/>
      <c r="AB66" s="6"/>
      <c r="AC66" s="6"/>
      <c r="AD66" s="6"/>
      <c r="AE66" s="6"/>
      <c r="AF66" s="6"/>
      <c r="AG66" s="6"/>
      <c r="AI66" s="539"/>
      <c r="AJ66" s="539"/>
      <c r="AK66" s="539"/>
      <c r="AL66" s="539"/>
      <c r="AM66" s="539"/>
      <c r="AN66" s="539"/>
      <c r="AO66" s="539"/>
      <c r="AP66" s="539"/>
    </row>
    <row r="67" spans="1:107" ht="12.95" customHeight="1" x14ac:dyDescent="0.25">
      <c r="B67" s="1776" t="s">
        <v>3656</v>
      </c>
      <c r="C67" s="1776"/>
      <c r="D67" s="1776"/>
      <c r="E67" s="1776"/>
      <c r="F67" s="1776"/>
      <c r="G67" s="1776"/>
      <c r="H67" s="1776"/>
      <c r="I67" s="1776"/>
      <c r="J67" s="1776"/>
      <c r="K67" s="403">
        <f>SUM(K63:K66)</f>
        <v>198000</v>
      </c>
      <c r="L67" s="407"/>
      <c r="M67" s="407">
        <v>0</v>
      </c>
      <c r="N67" s="407"/>
      <c r="O67" s="405">
        <f>+O63+O64+O65+O66</f>
        <v>7133.72</v>
      </c>
      <c r="P67" s="407">
        <f t="shared" si="8"/>
        <v>6019.2</v>
      </c>
      <c r="Q67" s="407">
        <f>K67/100*2.87</f>
        <v>5682.6</v>
      </c>
      <c r="R67" s="405"/>
      <c r="S67" s="1051">
        <f>+S48</f>
        <v>0</v>
      </c>
      <c r="T67" s="405"/>
      <c r="U67" s="407">
        <f>O67+P67+Q67+R67+S67</f>
        <v>18835.52</v>
      </c>
      <c r="V67" s="407">
        <f>+K67-U67</f>
        <v>179164.48</v>
      </c>
      <c r="W67" s="455"/>
      <c r="X67" s="428"/>
      <c r="Y67" s="456"/>
      <c r="Z67" s="402"/>
      <c r="AA67" s="402"/>
      <c r="AB67" s="1067"/>
      <c r="AC67" s="1067"/>
      <c r="AD67" s="462"/>
      <c r="AE67" s="402"/>
      <c r="AF67" s="1067"/>
      <c r="AG67" s="402"/>
      <c r="AH67" s="457"/>
    </row>
    <row r="68" spans="1:107" ht="12.95" customHeight="1" x14ac:dyDescent="0.25">
      <c r="B68" s="1775" t="s">
        <v>4448</v>
      </c>
      <c r="C68" s="1775"/>
      <c r="D68" s="1775"/>
      <c r="E68" s="1775"/>
      <c r="F68" s="1775"/>
      <c r="G68" s="1775"/>
      <c r="H68" s="1775"/>
      <c r="I68" s="1775"/>
      <c r="J68" s="1775"/>
      <c r="K68" s="407"/>
      <c r="L68" s="1067"/>
      <c r="M68" s="1067"/>
      <c r="N68" s="1067"/>
      <c r="O68" s="405"/>
      <c r="P68" s="407"/>
      <c r="Q68" s="407"/>
      <c r="R68" s="407"/>
      <c r="S68" s="407"/>
      <c r="T68" s="407"/>
      <c r="U68" s="407"/>
      <c r="V68" s="407"/>
    </row>
    <row r="69" spans="1:107" x14ac:dyDescent="0.25">
      <c r="B69" s="444">
        <v>1</v>
      </c>
      <c r="C69" s="1066"/>
      <c r="D69" s="1066"/>
      <c r="E69" s="446"/>
      <c r="F69" s="446"/>
      <c r="G69" s="1066"/>
      <c r="H69" s="428"/>
      <c r="I69" s="447" t="s">
        <v>1941</v>
      </c>
      <c r="J69" s="428" t="s">
        <v>2007</v>
      </c>
      <c r="K69" s="448">
        <v>38000</v>
      </c>
      <c r="L69" s="1067">
        <f>K69/100*7.09</f>
        <v>2694.2</v>
      </c>
      <c r="M69" s="1067">
        <v>38000</v>
      </c>
      <c r="N69" s="1067"/>
      <c r="O69" s="402">
        <v>160.38</v>
      </c>
      <c r="P69" s="1067">
        <f>K69/100*3.04</f>
        <v>1155.2</v>
      </c>
      <c r="Q69" s="1067">
        <f>+K69/100*2.87</f>
        <v>1090.6000000000001</v>
      </c>
      <c r="R69" s="1067"/>
      <c r="S69" s="1067"/>
      <c r="T69" s="1067"/>
      <c r="U69" s="1067">
        <f>O69+P69+Q69+R69</f>
        <v>2406.1800000000003</v>
      </c>
      <c r="V69" s="1067">
        <f>K69-U69</f>
        <v>35593.82</v>
      </c>
      <c r="W69" s="455"/>
      <c r="X69" s="428">
        <v>0</v>
      </c>
      <c r="Y69" s="456">
        <v>0</v>
      </c>
      <c r="Z69" s="402">
        <f>P69+Q69+R69</f>
        <v>2245.8000000000002</v>
      </c>
      <c r="AA69" s="402">
        <f>K69-Z69</f>
        <v>35754.199999999997</v>
      </c>
      <c r="AB69" s="1067"/>
      <c r="AC69" s="428"/>
      <c r="AD69" s="428"/>
      <c r="AE69" s="402">
        <f>AC69*15%</f>
        <v>0</v>
      </c>
      <c r="AF69" s="1067"/>
      <c r="AG69" s="402">
        <f>AE69+AF69</f>
        <v>0</v>
      </c>
      <c r="AH69" s="457" t="e">
        <f>#REF!-#REF!</f>
        <v>#REF!</v>
      </c>
    </row>
    <row r="70" spans="1:107" ht="12.75" customHeight="1" x14ac:dyDescent="0.25">
      <c r="B70" s="1776" t="s">
        <v>3656</v>
      </c>
      <c r="C70" s="1776"/>
      <c r="D70" s="1776"/>
      <c r="E70" s="1776"/>
      <c r="F70" s="1776"/>
      <c r="G70" s="1776"/>
      <c r="H70" s="1776"/>
      <c r="I70" s="1776"/>
      <c r="J70" s="1776"/>
      <c r="K70" s="408">
        <f>SUM(K69:K69)</f>
        <v>38000</v>
      </c>
      <c r="L70" s="1067"/>
      <c r="M70" s="1067">
        <v>0</v>
      </c>
      <c r="N70" s="407"/>
      <c r="O70" s="405">
        <v>160.38</v>
      </c>
      <c r="P70" s="407">
        <f>K70/100*3.04</f>
        <v>1155.2</v>
      </c>
      <c r="Q70" s="407">
        <f>K70/100*2.87</f>
        <v>1090.6000000000001</v>
      </c>
      <c r="R70" s="405"/>
      <c r="S70" s="405"/>
      <c r="T70" s="405"/>
      <c r="U70" s="407">
        <f>O70+P70+Q70+R70</f>
        <v>2406.1800000000003</v>
      </c>
      <c r="V70" s="407">
        <f>K70-U70</f>
        <v>35593.82</v>
      </c>
      <c r="W70" s="455"/>
      <c r="X70" s="428"/>
      <c r="Y70" s="456"/>
      <c r="Z70" s="402"/>
      <c r="AA70" s="402"/>
      <c r="AB70" s="1067"/>
      <c r="AC70" s="1067"/>
      <c r="AD70" s="462"/>
      <c r="AE70" s="402"/>
      <c r="AF70" s="1067"/>
      <c r="AG70" s="402"/>
      <c r="AH70" s="457"/>
    </row>
    <row r="71" spans="1:107" ht="12.95" customHeight="1" x14ac:dyDescent="0.25">
      <c r="B71" s="1775" t="s">
        <v>5090</v>
      </c>
      <c r="C71" s="1775"/>
      <c r="D71" s="1775"/>
      <c r="E71" s="1775"/>
      <c r="F71" s="1775"/>
      <c r="G71" s="1775"/>
      <c r="H71" s="1775"/>
      <c r="I71" s="1775"/>
      <c r="J71" s="1775"/>
      <c r="K71" s="407"/>
      <c r="L71" s="1067"/>
      <c r="M71" s="1067"/>
      <c r="N71" s="1067"/>
      <c r="O71" s="405"/>
      <c r="P71" s="407"/>
      <c r="Q71" s="407"/>
      <c r="R71" s="407"/>
      <c r="S71" s="407"/>
      <c r="T71" s="407"/>
      <c r="U71" s="407"/>
      <c r="V71" s="407"/>
    </row>
    <row r="72" spans="1:107" x14ac:dyDescent="0.25">
      <c r="B72" s="444">
        <v>1</v>
      </c>
      <c r="C72" s="1066"/>
      <c r="D72" s="1066"/>
      <c r="E72" s="446"/>
      <c r="F72" s="446"/>
      <c r="G72" s="1066"/>
      <c r="H72" s="428"/>
      <c r="I72" s="447" t="s">
        <v>1941</v>
      </c>
      <c r="J72" s="428" t="s">
        <v>2867</v>
      </c>
      <c r="K72" s="448">
        <v>49500</v>
      </c>
      <c r="L72" s="1067">
        <f>K72/100*7.09</f>
        <v>3509.5499999999997</v>
      </c>
      <c r="M72" s="1067">
        <v>45000</v>
      </c>
      <c r="N72" s="1067"/>
      <c r="O72" s="402">
        <v>1783.43</v>
      </c>
      <c r="P72" s="1067">
        <f>K72/100*3.04</f>
        <v>1504.8</v>
      </c>
      <c r="Q72" s="1067">
        <f>+K72/100*2.87</f>
        <v>1420.65</v>
      </c>
      <c r="R72" s="1067"/>
      <c r="S72" s="1067"/>
      <c r="T72" s="1067"/>
      <c r="U72" s="1067">
        <f>O72+P72+Q72+R72</f>
        <v>4708.88</v>
      </c>
      <c r="V72" s="1067">
        <f>K72-U72</f>
        <v>44791.12</v>
      </c>
      <c r="W72" s="455"/>
      <c r="X72" s="428">
        <v>0</v>
      </c>
      <c r="Y72" s="456">
        <v>0</v>
      </c>
      <c r="Z72" s="402">
        <f>P72+Q72+R72</f>
        <v>2925.45</v>
      </c>
      <c r="AA72" s="402">
        <f>K72-Z72</f>
        <v>46574.55</v>
      </c>
      <c r="AB72" s="1067"/>
      <c r="AC72" s="428"/>
      <c r="AD72" s="428"/>
      <c r="AE72" s="402">
        <f>AC72*15%</f>
        <v>0</v>
      </c>
      <c r="AF72" s="1067"/>
      <c r="AG72" s="402">
        <f>AE72+AF72</f>
        <v>0</v>
      </c>
      <c r="AH72" s="457" t="e">
        <f>#REF!-#REF!</f>
        <v>#REF!</v>
      </c>
    </row>
    <row r="73" spans="1:107" ht="13.5" customHeight="1" x14ac:dyDescent="0.25">
      <c r="B73" s="444">
        <v>2</v>
      </c>
      <c r="C73" s="525"/>
      <c r="D73" s="1066"/>
      <c r="E73" s="526"/>
      <c r="F73" s="446"/>
      <c r="G73" s="1066"/>
      <c r="H73" s="526"/>
      <c r="I73" s="447" t="s">
        <v>1941</v>
      </c>
      <c r="J73" s="428" t="s">
        <v>3733</v>
      </c>
      <c r="K73" s="448">
        <v>49500</v>
      </c>
      <c r="L73" s="1067"/>
      <c r="M73" s="1067">
        <v>39420</v>
      </c>
      <c r="N73" s="402"/>
      <c r="O73" s="402">
        <v>1783.43</v>
      </c>
      <c r="P73" s="1067">
        <f>+K73/100*3.04</f>
        <v>1504.8</v>
      </c>
      <c r="Q73" s="1067">
        <f>+K73/100*2.87</f>
        <v>1420.65</v>
      </c>
      <c r="R73" s="1067"/>
      <c r="S73" s="1067"/>
      <c r="T73" s="1054"/>
      <c r="U73" s="1067">
        <f>O73+P73+Q73+R73</f>
        <v>4708.88</v>
      </c>
      <c r="V73" s="1067">
        <f>+K73-U73</f>
        <v>44791.12</v>
      </c>
      <c r="W73" s="428"/>
      <c r="X73" s="402"/>
      <c r="Y73" s="402"/>
      <c r="Z73" s="1067"/>
      <c r="AA73" s="1067"/>
      <c r="AB73" s="470"/>
      <c r="AC73" s="402"/>
      <c r="AD73" s="1067"/>
      <c r="AE73" s="402"/>
      <c r="AF73" s="457"/>
      <c r="AQ73" s="6"/>
      <c r="AR73" s="6"/>
      <c r="AS73" s="6"/>
      <c r="AT73" s="6"/>
      <c r="AU73" s="6"/>
      <c r="AV73" s="6"/>
      <c r="AW73" s="6"/>
      <c r="AX73" s="6"/>
      <c r="AY73" s="6"/>
      <c r="AZ73" s="6"/>
      <c r="BA73" s="6"/>
      <c r="BB73" s="6"/>
      <c r="BC73" s="6"/>
      <c r="BD73" s="6"/>
      <c r="BE73" s="6"/>
      <c r="BF73" s="6"/>
      <c r="BG73" s="6"/>
      <c r="BH73" s="6"/>
      <c r="BI73" s="6"/>
      <c r="BJ73" s="6"/>
      <c r="BK73" s="6"/>
      <c r="BL73" s="6"/>
      <c r="BM73" s="6"/>
      <c r="BN73" s="6"/>
      <c r="BO73" s="6"/>
      <c r="BP73" s="6"/>
      <c r="BQ73" s="6"/>
      <c r="BR73" s="6"/>
      <c r="BS73" s="6"/>
      <c r="BT73" s="6"/>
      <c r="BU73" s="6"/>
      <c r="BV73" s="6"/>
      <c r="BW73" s="6"/>
      <c r="BX73" s="6"/>
      <c r="BY73" s="6"/>
      <c r="BZ73" s="6"/>
      <c r="CA73" s="6"/>
      <c r="CB73" s="6"/>
      <c r="CC73" s="6"/>
      <c r="CD73" s="6"/>
      <c r="CE73" s="6"/>
      <c r="CF73" s="6"/>
      <c r="CG73" s="6"/>
      <c r="CH73" s="6"/>
      <c r="CI73" s="6"/>
      <c r="CJ73" s="6"/>
      <c r="CK73" s="6"/>
      <c r="CL73" s="6"/>
      <c r="CM73" s="6"/>
      <c r="CN73" s="6"/>
      <c r="CO73" s="6"/>
      <c r="CP73" s="6"/>
      <c r="CQ73" s="6"/>
      <c r="CR73" s="6"/>
      <c r="CS73" s="6"/>
      <c r="CT73" s="6"/>
      <c r="CU73" s="6"/>
      <c r="CV73" s="6"/>
      <c r="CW73" s="6"/>
      <c r="CX73" s="6"/>
      <c r="CY73" s="6"/>
      <c r="CZ73" s="6"/>
      <c r="DA73" s="6"/>
      <c r="DB73" s="6"/>
      <c r="DC73" s="6"/>
    </row>
    <row r="74" spans="1:107" ht="12.95" customHeight="1" x14ac:dyDescent="0.25">
      <c r="B74" s="1776" t="s">
        <v>3656</v>
      </c>
      <c r="C74" s="1776"/>
      <c r="D74" s="1776"/>
      <c r="E74" s="1776"/>
      <c r="F74" s="1776"/>
      <c r="G74" s="1776"/>
      <c r="H74" s="1776"/>
      <c r="I74" s="1776"/>
      <c r="J74" s="1776"/>
      <c r="K74" s="403">
        <f>+K72+K73</f>
        <v>99000</v>
      </c>
      <c r="L74" s="407"/>
      <c r="M74" s="407">
        <v>0</v>
      </c>
      <c r="N74" s="407"/>
      <c r="O74" s="405">
        <f>+O72+O73</f>
        <v>3566.86</v>
      </c>
      <c r="P74" s="407">
        <f>K74/100*3.04</f>
        <v>3009.6</v>
      </c>
      <c r="Q74" s="407">
        <f>K74/100*2.87</f>
        <v>2841.3</v>
      </c>
      <c r="R74" s="405"/>
      <c r="S74" s="405"/>
      <c r="T74" s="405"/>
      <c r="U74" s="407">
        <f>O74+P74+Q74+R74</f>
        <v>9417.76</v>
      </c>
      <c r="V74" s="407">
        <f>K74-U74</f>
        <v>89582.24</v>
      </c>
      <c r="W74" s="455"/>
      <c r="X74" s="428"/>
      <c r="Y74" s="456"/>
      <c r="Z74" s="402"/>
      <c r="AA74" s="402"/>
      <c r="AB74" s="1067"/>
      <c r="AC74" s="1067"/>
      <c r="AD74" s="462"/>
      <c r="AE74" s="402"/>
      <c r="AF74" s="1067"/>
      <c r="AG74" s="402"/>
      <c r="AH74" s="457"/>
    </row>
    <row r="75" spans="1:107" ht="12.95" customHeight="1" x14ac:dyDescent="0.25">
      <c r="B75" s="1775" t="s">
        <v>4458</v>
      </c>
      <c r="C75" s="1775"/>
      <c r="D75" s="1775"/>
      <c r="E75" s="1775"/>
      <c r="F75" s="1775"/>
      <c r="G75" s="1775"/>
      <c r="H75" s="1775"/>
      <c r="I75" s="1775"/>
      <c r="J75" s="1775"/>
      <c r="K75" s="403"/>
      <c r="L75" s="1067"/>
      <c r="M75" s="1067"/>
      <c r="N75" s="402"/>
      <c r="O75" s="403"/>
      <c r="P75" s="403"/>
      <c r="Q75" s="403"/>
      <c r="R75" s="403"/>
      <c r="S75" s="403"/>
      <c r="T75" s="403"/>
      <c r="U75" s="403"/>
      <c r="V75" s="403"/>
    </row>
    <row r="76" spans="1:107" ht="12.95" customHeight="1" x14ac:dyDescent="0.25">
      <c r="B76" s="444">
        <v>1</v>
      </c>
      <c r="C76" s="444"/>
      <c r="D76" s="1066"/>
      <c r="E76" s="446"/>
      <c r="F76" s="446"/>
      <c r="G76" s="1066"/>
      <c r="H76" s="429"/>
      <c r="I76" s="447" t="s">
        <v>1941</v>
      </c>
      <c r="J76" s="428" t="s">
        <v>4461</v>
      </c>
      <c r="K76" s="1067">
        <v>19057.5</v>
      </c>
      <c r="L76" s="1067">
        <f>K76/100*7.09</f>
        <v>1351.1767499999999</v>
      </c>
      <c r="M76" s="1067">
        <f>K76</f>
        <v>19057.5</v>
      </c>
      <c r="N76" s="1067"/>
      <c r="O76" s="402"/>
      <c r="P76" s="1067">
        <f>K76/100*3.04</f>
        <v>579.34799999999996</v>
      </c>
      <c r="Q76" s="1067">
        <f>K76/100*2.87</f>
        <v>546.95024999999998</v>
      </c>
      <c r="R76" s="1067"/>
      <c r="S76" s="1067"/>
      <c r="T76" s="1067"/>
      <c r="U76" s="1067">
        <f>O76+P76+Q76+R76</f>
        <v>1126.2982499999998</v>
      </c>
      <c r="V76" s="1067">
        <f>K76-U76</f>
        <v>17931.20175</v>
      </c>
      <c r="W76" s="455"/>
      <c r="X76" s="428">
        <v>0</v>
      </c>
      <c r="Y76" s="456">
        <v>0</v>
      </c>
      <c r="Z76" s="402">
        <f>P76+Q76+R76</f>
        <v>1126.2982499999998</v>
      </c>
      <c r="AA76" s="402">
        <f>K76-Z76</f>
        <v>17931.20175</v>
      </c>
      <c r="AB76" s="1067"/>
      <c r="AC76" s="428"/>
      <c r="AD76" s="428"/>
      <c r="AE76" s="402">
        <f>AC76*15%</f>
        <v>0</v>
      </c>
      <c r="AF76" s="1067"/>
      <c r="AG76" s="402">
        <f>AE76+AF76</f>
        <v>0</v>
      </c>
      <c r="AH76" s="457" t="e">
        <f>#REF!-#REF!</f>
        <v>#REF!</v>
      </c>
    </row>
    <row r="77" spans="1:107" ht="12.95" customHeight="1" x14ac:dyDescent="0.25">
      <c r="B77" s="444">
        <v>2</v>
      </c>
      <c r="C77" s="444"/>
      <c r="D77" s="1066"/>
      <c r="E77" s="446"/>
      <c r="F77" s="446"/>
      <c r="G77" s="1066"/>
      <c r="H77" s="429"/>
      <c r="I77" s="447" t="s">
        <v>1941</v>
      </c>
      <c r="J77" s="428" t="s">
        <v>4461</v>
      </c>
      <c r="K77" s="1067">
        <v>19057.5</v>
      </c>
      <c r="L77" s="1067">
        <f>K77/100*7.09</f>
        <v>1351.1767499999999</v>
      </c>
      <c r="M77" s="1067">
        <f>K77</f>
        <v>19057.5</v>
      </c>
      <c r="N77" s="1067"/>
      <c r="O77" s="402"/>
      <c r="P77" s="1067">
        <f>K77/100*3.04</f>
        <v>579.34799999999996</v>
      </c>
      <c r="Q77" s="1067">
        <f>K77/100*2.87</f>
        <v>546.95024999999998</v>
      </c>
      <c r="R77" s="1067"/>
      <c r="S77" s="1067"/>
      <c r="T77" s="1067"/>
      <c r="U77" s="1067">
        <f>O77+P77+Q77+R77</f>
        <v>1126.2982499999998</v>
      </c>
      <c r="V77" s="1067">
        <f>K77-U77</f>
        <v>17931.20175</v>
      </c>
      <c r="W77" s="455"/>
      <c r="X77" s="428">
        <v>0</v>
      </c>
      <c r="Y77" s="456">
        <v>0</v>
      </c>
      <c r="Z77" s="402">
        <f>P77+Q77+R77</f>
        <v>1126.2982499999998</v>
      </c>
      <c r="AA77" s="402">
        <f>K77-Z77</f>
        <v>17931.20175</v>
      </c>
      <c r="AB77" s="1067"/>
      <c r="AC77" s="428"/>
      <c r="AD77" s="428"/>
      <c r="AE77" s="402">
        <f>AC77*15%</f>
        <v>0</v>
      </c>
      <c r="AF77" s="1067"/>
      <c r="AG77" s="402">
        <f>AE77+AF77</f>
        <v>0</v>
      </c>
      <c r="AH77" s="457" t="e">
        <f>#REF!-#REF!</f>
        <v>#REF!</v>
      </c>
    </row>
    <row r="78" spans="1:107" ht="12.95" customHeight="1" x14ac:dyDescent="0.25">
      <c r="B78" s="444">
        <v>3</v>
      </c>
      <c r="C78" s="444"/>
      <c r="D78" s="1066"/>
      <c r="E78" s="446"/>
      <c r="F78" s="446"/>
      <c r="G78" s="1066"/>
      <c r="H78" s="429"/>
      <c r="I78" s="447" t="s">
        <v>1941</v>
      </c>
      <c r="J78" s="428" t="s">
        <v>4461</v>
      </c>
      <c r="K78" s="1067">
        <v>19057.5</v>
      </c>
      <c r="L78" s="1067">
        <f>K78/100*7.09</f>
        <v>1351.1767499999999</v>
      </c>
      <c r="M78" s="1067">
        <f>K78</f>
        <v>19057.5</v>
      </c>
      <c r="N78" s="1067"/>
      <c r="O78" s="402"/>
      <c r="P78" s="1067">
        <f>K78/100*3.04</f>
        <v>579.34799999999996</v>
      </c>
      <c r="Q78" s="1067">
        <f>K78/100*2.87</f>
        <v>546.95024999999998</v>
      </c>
      <c r="R78" s="1067"/>
      <c r="S78" s="1067"/>
      <c r="T78" s="1067"/>
      <c r="U78" s="1067">
        <f>O78+P78+Q78+R78</f>
        <v>1126.2982499999998</v>
      </c>
      <c r="V78" s="1067">
        <f>K78-U78</f>
        <v>17931.20175</v>
      </c>
      <c r="W78" s="455"/>
      <c r="X78" s="428">
        <v>0</v>
      </c>
      <c r="Y78" s="456">
        <v>0</v>
      </c>
      <c r="Z78" s="402">
        <f>P78+Q78+R78</f>
        <v>1126.2982499999998</v>
      </c>
      <c r="AA78" s="402">
        <f>K78-Z78</f>
        <v>17931.20175</v>
      </c>
      <c r="AB78" s="1067"/>
      <c r="AC78" s="428"/>
      <c r="AD78" s="428"/>
      <c r="AE78" s="402">
        <f>AC78*15%</f>
        <v>0</v>
      </c>
      <c r="AF78" s="1067"/>
      <c r="AG78" s="402">
        <f>AE78+AF78</f>
        <v>0</v>
      </c>
      <c r="AH78" s="457" t="e">
        <f>#REF!-#REF!</f>
        <v>#REF!</v>
      </c>
    </row>
    <row r="79" spans="1:107" ht="12.95" customHeight="1" x14ac:dyDescent="0.25">
      <c r="B79" s="444">
        <v>4</v>
      </c>
      <c r="C79" s="444"/>
      <c r="D79" s="1066"/>
      <c r="E79" s="446"/>
      <c r="F79" s="446"/>
      <c r="G79" s="1066"/>
      <c r="H79" s="429"/>
      <c r="I79" s="447" t="s">
        <v>1941</v>
      </c>
      <c r="J79" s="428" t="s">
        <v>4461</v>
      </c>
      <c r="K79" s="1067">
        <v>19057.5</v>
      </c>
      <c r="L79" s="1067">
        <f>K79/100*7.09</f>
        <v>1351.1767499999999</v>
      </c>
      <c r="M79" s="1067">
        <f>K79</f>
        <v>19057.5</v>
      </c>
      <c r="N79" s="1067"/>
      <c r="O79" s="402"/>
      <c r="P79" s="1067">
        <f>K79/100*3.04</f>
        <v>579.34799999999996</v>
      </c>
      <c r="Q79" s="1067">
        <f>K79/100*2.87</f>
        <v>546.95024999999998</v>
      </c>
      <c r="R79" s="1067"/>
      <c r="S79" s="1067"/>
      <c r="T79" s="1067"/>
      <c r="U79" s="1067">
        <f>O79+P79+Q79+R79</f>
        <v>1126.2982499999998</v>
      </c>
      <c r="V79" s="1067">
        <f>K79-U79</f>
        <v>17931.20175</v>
      </c>
      <c r="W79" s="455"/>
      <c r="X79" s="428">
        <v>0</v>
      </c>
      <c r="Y79" s="456">
        <v>0</v>
      </c>
      <c r="Z79" s="402">
        <f>P79+Q79+R79</f>
        <v>1126.2982499999998</v>
      </c>
      <c r="AA79" s="402">
        <f>K79-Z79</f>
        <v>17931.20175</v>
      </c>
      <c r="AB79" s="1067"/>
      <c r="AC79" s="428"/>
      <c r="AD79" s="428"/>
      <c r="AE79" s="402">
        <f>AC79*15%</f>
        <v>0</v>
      </c>
      <c r="AF79" s="1067"/>
      <c r="AG79" s="402">
        <f>AE79+AF79</f>
        <v>0</v>
      </c>
      <c r="AH79" s="457" t="e">
        <f>#REF!-#REF!</f>
        <v>#REF!</v>
      </c>
    </row>
    <row r="80" spans="1:107" s="971" customFormat="1" ht="12.95" customHeight="1" x14ac:dyDescent="0.25">
      <c r="A80" s="537"/>
      <c r="B80" s="1776" t="s">
        <v>3656</v>
      </c>
      <c r="C80" s="1776"/>
      <c r="D80" s="1776"/>
      <c r="E80" s="1776"/>
      <c r="F80" s="1776"/>
      <c r="G80" s="1776"/>
      <c r="H80" s="1776"/>
      <c r="I80" s="1776"/>
      <c r="J80" s="1776"/>
      <c r="K80" s="407">
        <f>SUM(K76:K79)</f>
        <v>76230</v>
      </c>
      <c r="L80" s="1067"/>
      <c r="M80" s="1067">
        <v>0</v>
      </c>
      <c r="N80" s="1067"/>
      <c r="O80" s="405"/>
      <c r="P80" s="407">
        <f>K80/100*3.04</f>
        <v>2317.3919999999998</v>
      </c>
      <c r="Q80" s="407">
        <f>K80/100*2.87</f>
        <v>2187.8009999999999</v>
      </c>
      <c r="R80" s="407"/>
      <c r="S80" s="405"/>
      <c r="T80" s="405"/>
      <c r="U80" s="407">
        <f>O80+P80+Q80+R80</f>
        <v>4505.1929999999993</v>
      </c>
      <c r="V80" s="407">
        <f>K80-U80</f>
        <v>71724.807000000001</v>
      </c>
      <c r="W80" s="455"/>
      <c r="X80" s="428"/>
      <c r="Y80" s="456"/>
      <c r="Z80" s="402"/>
      <c r="AA80" s="402"/>
      <c r="AB80" s="1067"/>
      <c r="AC80" s="1067"/>
      <c r="AD80" s="462"/>
      <c r="AE80" s="402"/>
      <c r="AF80" s="1067"/>
      <c r="AG80" s="402"/>
      <c r="AH80" s="970"/>
      <c r="AI80" s="537"/>
      <c r="AJ80" s="537"/>
      <c r="AK80" s="537"/>
      <c r="AL80" s="537"/>
      <c r="AM80" s="537"/>
      <c r="AN80" s="537"/>
      <c r="AO80" s="537"/>
      <c r="AP80" s="537"/>
      <c r="AQ80" s="537"/>
      <c r="AR80" s="537"/>
      <c r="AS80" s="537"/>
      <c r="AT80" s="537"/>
      <c r="AU80" s="537"/>
      <c r="AV80" s="537"/>
      <c r="AW80" s="537"/>
      <c r="AX80" s="537"/>
      <c r="AY80" s="537"/>
      <c r="AZ80" s="537"/>
      <c r="BA80" s="537"/>
      <c r="BB80" s="537"/>
      <c r="BC80" s="537"/>
      <c r="BD80" s="537"/>
      <c r="BE80" s="537"/>
      <c r="BF80" s="537"/>
      <c r="BG80" s="537"/>
      <c r="BH80" s="537"/>
      <c r="BI80" s="537"/>
      <c r="BJ80" s="537"/>
      <c r="BK80" s="537"/>
      <c r="BL80" s="537"/>
      <c r="BM80" s="537"/>
      <c r="BN80" s="537"/>
      <c r="BO80" s="537"/>
      <c r="BP80" s="537"/>
      <c r="BQ80" s="537"/>
      <c r="BR80" s="537"/>
      <c r="BS80" s="537"/>
      <c r="BT80" s="537"/>
      <c r="BU80" s="537"/>
      <c r="BV80" s="537"/>
      <c r="BW80" s="537"/>
      <c r="BX80" s="537"/>
      <c r="BY80" s="537"/>
      <c r="BZ80" s="537"/>
      <c r="CA80" s="537"/>
      <c r="CB80" s="537"/>
      <c r="CC80" s="537"/>
      <c r="CD80" s="537"/>
      <c r="CE80" s="537"/>
      <c r="CF80" s="537"/>
      <c r="CG80" s="537"/>
      <c r="CH80" s="537"/>
      <c r="CI80" s="537"/>
      <c r="CJ80" s="537"/>
      <c r="CK80" s="537"/>
      <c r="CL80" s="537"/>
      <c r="CM80" s="537"/>
      <c r="CN80" s="537"/>
      <c r="CO80" s="537"/>
      <c r="CP80" s="537"/>
      <c r="CQ80" s="537"/>
      <c r="CR80" s="537"/>
      <c r="CS80" s="537"/>
      <c r="CT80" s="537"/>
      <c r="CU80" s="537"/>
      <c r="CV80" s="537"/>
      <c r="CW80" s="537"/>
      <c r="CX80" s="537"/>
      <c r="CY80" s="537"/>
      <c r="CZ80" s="537"/>
      <c r="DA80" s="537"/>
      <c r="DB80" s="537"/>
      <c r="DC80" s="537"/>
    </row>
    <row r="81" spans="1:107" ht="12.95" customHeight="1" x14ac:dyDescent="0.25">
      <c r="B81" s="1775" t="s">
        <v>3681</v>
      </c>
      <c r="C81" s="1775"/>
      <c r="D81" s="1775"/>
      <c r="E81" s="1775"/>
      <c r="F81" s="1775"/>
      <c r="G81" s="1775"/>
      <c r="H81" s="1775"/>
      <c r="I81" s="1775"/>
      <c r="J81" s="1775"/>
      <c r="K81" s="407"/>
      <c r="L81" s="1067"/>
      <c r="M81" s="1067"/>
      <c r="N81" s="1054"/>
      <c r="O81" s="405"/>
      <c r="P81" s="407"/>
      <c r="Q81" s="407"/>
      <c r="R81" s="407"/>
      <c r="S81" s="407"/>
      <c r="T81" s="407"/>
      <c r="U81" s="407"/>
      <c r="V81" s="407"/>
    </row>
    <row r="82" spans="1:107" ht="12.95" customHeight="1" x14ac:dyDescent="0.25">
      <c r="B82" s="1066">
        <v>1</v>
      </c>
      <c r="C82" s="444"/>
      <c r="D82" s="444"/>
      <c r="E82" s="445"/>
      <c r="F82" s="446"/>
      <c r="G82" s="1066"/>
      <c r="H82" s="429"/>
      <c r="I82" s="447" t="s">
        <v>1941</v>
      </c>
      <c r="J82" s="428" t="s">
        <v>5091</v>
      </c>
      <c r="K82" s="402">
        <v>38115</v>
      </c>
      <c r="L82" s="1067">
        <f>K82/100*7.09</f>
        <v>2702.3534999999997</v>
      </c>
      <c r="M82" s="1067">
        <v>19057.5</v>
      </c>
      <c r="N82" s="1067"/>
      <c r="O82" s="402">
        <v>176.61</v>
      </c>
      <c r="P82" s="1067">
        <f t="shared" ref="P82:P121" si="14">K82/100*3.04</f>
        <v>1158.6959999999999</v>
      </c>
      <c r="Q82" s="1067">
        <f t="shared" ref="Q82:Q121" si="15">K82/100*2.87</f>
        <v>1093.9005</v>
      </c>
      <c r="R82" s="1067"/>
      <c r="S82" s="1067"/>
      <c r="T82" s="1067"/>
      <c r="U82" s="1067">
        <f>O82+P82+Q82+R82</f>
        <v>2429.2065000000002</v>
      </c>
      <c r="V82" s="1067">
        <f t="shared" ref="V82:V121" si="16">K82-U82</f>
        <v>35685.7935</v>
      </c>
    </row>
    <row r="83" spans="1:107" x14ac:dyDescent="0.25">
      <c r="B83" s="1082">
        <v>1</v>
      </c>
      <c r="C83" s="1066"/>
      <c r="D83" s="1066"/>
      <c r="E83" s="446"/>
      <c r="F83" s="446"/>
      <c r="G83" s="1066"/>
      <c r="H83" s="428"/>
      <c r="I83" s="447" t="s">
        <v>3672</v>
      </c>
      <c r="J83" s="428" t="s">
        <v>2920</v>
      </c>
      <c r="K83" s="479">
        <v>31762.5</v>
      </c>
      <c r="L83" s="1067">
        <f>K83/100*7.09</f>
        <v>2251.9612499999998</v>
      </c>
      <c r="M83" s="1067">
        <f>K83</f>
        <v>31762.5</v>
      </c>
      <c r="N83" s="402"/>
      <c r="O83" s="834"/>
      <c r="P83" s="1067">
        <f t="shared" si="14"/>
        <v>965.58</v>
      </c>
      <c r="Q83" s="1067">
        <f t="shared" si="15"/>
        <v>911.58375000000001</v>
      </c>
      <c r="R83" s="1067"/>
      <c r="S83" s="1067"/>
      <c r="T83" s="1067"/>
      <c r="U83" s="1067">
        <f>+O83+P83+Q83</f>
        <v>1877.1637500000002</v>
      </c>
      <c r="V83" s="1067">
        <f t="shared" si="16"/>
        <v>29885.33625</v>
      </c>
      <c r="W83" s="1054"/>
    </row>
    <row r="84" spans="1:107" x14ac:dyDescent="0.25">
      <c r="B84" s="1066">
        <v>2</v>
      </c>
      <c r="C84" s="444"/>
      <c r="D84" s="444"/>
      <c r="E84" s="445"/>
      <c r="F84" s="446"/>
      <c r="G84" s="1066"/>
      <c r="H84" s="429"/>
      <c r="I84" s="447" t="s">
        <v>1941</v>
      </c>
      <c r="J84" s="428" t="s">
        <v>2920</v>
      </c>
      <c r="K84" s="479">
        <v>31762.5</v>
      </c>
      <c r="L84" s="1067">
        <f>K84/100*7.09</f>
        <v>2251.9612499999998</v>
      </c>
      <c r="M84" s="1067">
        <f>K84</f>
        <v>31762.5</v>
      </c>
      <c r="N84" s="402"/>
      <c r="O84" s="1024"/>
      <c r="P84" s="1067">
        <f t="shared" si="14"/>
        <v>965.58</v>
      </c>
      <c r="Q84" s="1067">
        <f t="shared" si="15"/>
        <v>911.58375000000001</v>
      </c>
      <c r="R84" s="1067"/>
      <c r="S84" s="1067"/>
      <c r="T84" s="1067"/>
      <c r="U84" s="1067">
        <f>+O84+P84+Q84</f>
        <v>1877.1637500000002</v>
      </c>
      <c r="V84" s="1067">
        <f t="shared" si="16"/>
        <v>29885.33625</v>
      </c>
      <c r="W84" s="455"/>
      <c r="X84" s="456">
        <v>0</v>
      </c>
      <c r="Y84" s="402">
        <f>P84+Q84+R84</f>
        <v>1877.1637500000002</v>
      </c>
      <c r="Z84" s="402">
        <f>K84-Y84</f>
        <v>29885.33625</v>
      </c>
      <c r="AA84" s="1067">
        <v>33326.910000000003</v>
      </c>
      <c r="AB84" s="1067"/>
      <c r="AC84" s="470"/>
      <c r="AD84" s="402">
        <f>AB84*15%</f>
        <v>0</v>
      </c>
      <c r="AE84" s="1067"/>
      <c r="AF84" s="402">
        <f>AD84+AE84</f>
        <v>0</v>
      </c>
      <c r="AG84" s="457" t="e">
        <f>#REF!-#REF!</f>
        <v>#REF!</v>
      </c>
      <c r="BB84" s="6"/>
      <c r="BC84" s="6"/>
      <c r="BD84" s="6"/>
      <c r="BE84" s="6"/>
      <c r="BF84" s="6"/>
      <c r="BG84" s="6"/>
      <c r="BH84" s="6"/>
      <c r="BI84" s="6"/>
      <c r="BJ84" s="6"/>
      <c r="BK84" s="6"/>
      <c r="BL84" s="6"/>
      <c r="BM84" s="6"/>
      <c r="BN84" s="6"/>
      <c r="BO84" s="6"/>
      <c r="BP84" s="6"/>
      <c r="BQ84" s="6"/>
      <c r="BR84" s="6"/>
      <c r="BS84" s="6"/>
      <c r="BT84" s="6"/>
      <c r="BU84" s="6"/>
      <c r="BV84" s="6"/>
      <c r="BW84" s="6"/>
      <c r="BX84" s="6"/>
      <c r="BY84" s="6"/>
      <c r="BZ84" s="6"/>
      <c r="CA84" s="6"/>
      <c r="CB84" s="6"/>
      <c r="CC84" s="6"/>
      <c r="CD84" s="6"/>
      <c r="CE84" s="6"/>
      <c r="CF84" s="6"/>
      <c r="CG84" s="6"/>
      <c r="CH84" s="6"/>
      <c r="CI84" s="6"/>
      <c r="CJ84" s="6"/>
      <c r="CK84" s="6"/>
      <c r="CL84" s="6"/>
      <c r="CM84" s="6"/>
      <c r="CN84" s="6"/>
      <c r="CO84" s="6"/>
      <c r="CP84" s="6"/>
      <c r="CQ84" s="6"/>
      <c r="CR84" s="6"/>
      <c r="CS84" s="6"/>
      <c r="CT84" s="6"/>
      <c r="CU84" s="6"/>
      <c r="CV84" s="6"/>
      <c r="CW84" s="6"/>
      <c r="CX84" s="6"/>
      <c r="CY84" s="6"/>
      <c r="CZ84" s="6"/>
      <c r="DA84" s="6"/>
      <c r="DB84" s="6"/>
      <c r="DC84" s="6"/>
    </row>
    <row r="85" spans="1:107" ht="12.95" customHeight="1" x14ac:dyDescent="0.25">
      <c r="B85" s="1082">
        <v>3</v>
      </c>
      <c r="C85" s="444"/>
      <c r="D85" s="444"/>
      <c r="E85" s="445"/>
      <c r="F85" s="446"/>
      <c r="G85" s="1066"/>
      <c r="H85" s="429"/>
      <c r="I85" s="447" t="s">
        <v>1941</v>
      </c>
      <c r="J85" s="428" t="s">
        <v>2920</v>
      </c>
      <c r="K85" s="479">
        <v>31762.5</v>
      </c>
      <c r="L85" s="1067">
        <f>K85/100*7.09</f>
        <v>2251.9612499999998</v>
      </c>
      <c r="M85" s="1067">
        <v>19057.5</v>
      </c>
      <c r="N85" s="1067"/>
      <c r="O85" s="402"/>
      <c r="P85" s="1067">
        <f t="shared" si="14"/>
        <v>965.58</v>
      </c>
      <c r="Q85" s="1067">
        <f t="shared" si="15"/>
        <v>911.58375000000001</v>
      </c>
      <c r="R85" s="1067"/>
      <c r="S85" s="1067"/>
      <c r="T85" s="1067"/>
      <c r="U85" s="1067">
        <f>O85+P85+Q85+R85</f>
        <v>1877.1637500000002</v>
      </c>
      <c r="V85" s="1067">
        <f t="shared" si="16"/>
        <v>29885.33625</v>
      </c>
    </row>
    <row r="86" spans="1:107" x14ac:dyDescent="0.25">
      <c r="B86" s="1066">
        <v>4</v>
      </c>
      <c r="C86" s="1066"/>
      <c r="D86" s="1066"/>
      <c r="E86" s="446"/>
      <c r="F86" s="446"/>
      <c r="G86" s="1066"/>
      <c r="H86" s="428"/>
      <c r="I86" s="447" t="s">
        <v>3672</v>
      </c>
      <c r="J86" s="428" t="s">
        <v>2920</v>
      </c>
      <c r="K86" s="479">
        <v>31762.5</v>
      </c>
      <c r="L86" s="1067">
        <f>K86/100*7.09</f>
        <v>2251.9612499999998</v>
      </c>
      <c r="M86" s="1067">
        <f t="shared" ref="M86:M108" si="17">K86</f>
        <v>31762.5</v>
      </c>
      <c r="N86" s="402"/>
      <c r="O86" s="1054"/>
      <c r="P86" s="1067">
        <f t="shared" si="14"/>
        <v>965.58</v>
      </c>
      <c r="Q86" s="1067">
        <f t="shared" si="15"/>
        <v>911.58375000000001</v>
      </c>
      <c r="R86" s="1067"/>
      <c r="S86" s="1067"/>
      <c r="T86" s="1067"/>
      <c r="U86" s="1067">
        <f t="shared" ref="U86:U98" si="18">N86+P86+Q86+R86</f>
        <v>1877.1637500000002</v>
      </c>
      <c r="V86" s="1067">
        <f t="shared" si="16"/>
        <v>29885.33625</v>
      </c>
      <c r="W86" s="1054"/>
    </row>
    <row r="87" spans="1:107" x14ac:dyDescent="0.25">
      <c r="B87" s="1082">
        <v>5</v>
      </c>
      <c r="C87" s="1066"/>
      <c r="D87" s="1066"/>
      <c r="E87" s="446"/>
      <c r="F87" s="446"/>
      <c r="G87" s="1066"/>
      <c r="H87" s="428"/>
      <c r="I87" s="447" t="s">
        <v>3672</v>
      </c>
      <c r="J87" s="428" t="s">
        <v>2920</v>
      </c>
      <c r="K87" s="479">
        <v>31762.5</v>
      </c>
      <c r="L87" s="1067">
        <f t="shared" ref="L87:L105" si="19">K87/100*7.09</f>
        <v>2251.9612499999998</v>
      </c>
      <c r="M87" s="1067">
        <f t="shared" si="17"/>
        <v>31762.5</v>
      </c>
      <c r="N87" s="402"/>
      <c r="O87" s="1054"/>
      <c r="P87" s="1067">
        <f t="shared" si="14"/>
        <v>965.58</v>
      </c>
      <c r="Q87" s="1067">
        <f t="shared" si="15"/>
        <v>911.58375000000001</v>
      </c>
      <c r="R87" s="1067"/>
      <c r="S87" s="1067"/>
      <c r="T87" s="1067"/>
      <c r="U87" s="1067">
        <f t="shared" si="18"/>
        <v>1877.1637500000002</v>
      </c>
      <c r="V87" s="1067">
        <f t="shared" si="16"/>
        <v>29885.33625</v>
      </c>
      <c r="W87" s="1054"/>
    </row>
    <row r="88" spans="1:107" x14ac:dyDescent="0.25">
      <c r="B88" s="1066">
        <v>1</v>
      </c>
      <c r="C88" s="1066"/>
      <c r="D88" s="1066"/>
      <c r="E88" s="446"/>
      <c r="F88" s="446"/>
      <c r="G88" s="1066"/>
      <c r="H88" s="428"/>
      <c r="I88" s="447" t="s">
        <v>3672</v>
      </c>
      <c r="J88" s="428" t="s">
        <v>2363</v>
      </c>
      <c r="K88" s="479">
        <v>19057.5</v>
      </c>
      <c r="L88" s="1067">
        <f t="shared" si="19"/>
        <v>1351.1767499999999</v>
      </c>
      <c r="M88" s="1067">
        <f t="shared" si="17"/>
        <v>19057.5</v>
      </c>
      <c r="N88" s="402"/>
      <c r="O88" s="1054"/>
      <c r="P88" s="1067">
        <f t="shared" si="14"/>
        <v>579.34799999999996</v>
      </c>
      <c r="Q88" s="1067">
        <f t="shared" si="15"/>
        <v>546.95024999999998</v>
      </c>
      <c r="R88" s="1067"/>
      <c r="S88" s="1067"/>
      <c r="T88" s="1067"/>
      <c r="U88" s="1067">
        <f t="shared" si="18"/>
        <v>1126.2982499999998</v>
      </c>
      <c r="V88" s="1067">
        <f t="shared" si="16"/>
        <v>17931.20175</v>
      </c>
      <c r="W88" s="1054"/>
    </row>
    <row r="89" spans="1:107" x14ac:dyDescent="0.25">
      <c r="B89" s="1083">
        <v>2</v>
      </c>
      <c r="C89" s="1066"/>
      <c r="D89" s="1066"/>
      <c r="E89" s="446"/>
      <c r="F89" s="446"/>
      <c r="G89" s="1066"/>
      <c r="H89" s="428"/>
      <c r="I89" s="447" t="s">
        <v>3672</v>
      </c>
      <c r="J89" s="428" t="s">
        <v>2363</v>
      </c>
      <c r="K89" s="479">
        <v>19057.5</v>
      </c>
      <c r="L89" s="1067">
        <f t="shared" si="19"/>
        <v>1351.1767499999999</v>
      </c>
      <c r="M89" s="1067">
        <f t="shared" si="17"/>
        <v>19057.5</v>
      </c>
      <c r="N89" s="402"/>
      <c r="O89" s="1054"/>
      <c r="P89" s="1067">
        <f t="shared" si="14"/>
        <v>579.34799999999996</v>
      </c>
      <c r="Q89" s="1067">
        <f t="shared" si="15"/>
        <v>546.95024999999998</v>
      </c>
      <c r="R89" s="1067"/>
      <c r="S89" s="1067"/>
      <c r="T89" s="1067"/>
      <c r="U89" s="1067">
        <f t="shared" si="18"/>
        <v>1126.2982499999998</v>
      </c>
      <c r="V89" s="1067">
        <f t="shared" si="16"/>
        <v>17931.20175</v>
      </c>
      <c r="W89" s="1054"/>
    </row>
    <row r="90" spans="1:107" x14ac:dyDescent="0.25">
      <c r="B90" s="1066">
        <v>3</v>
      </c>
      <c r="C90" s="1066"/>
      <c r="D90" s="1066"/>
      <c r="E90" s="446"/>
      <c r="F90" s="446"/>
      <c r="G90" s="1066"/>
      <c r="H90" s="428"/>
      <c r="I90" s="447" t="s">
        <v>3672</v>
      </c>
      <c r="J90" s="428" t="s">
        <v>2363</v>
      </c>
      <c r="K90" s="479">
        <v>19057.5</v>
      </c>
      <c r="L90" s="1067">
        <f t="shared" si="19"/>
        <v>1351.1767499999999</v>
      </c>
      <c r="M90" s="1067">
        <f t="shared" si="17"/>
        <v>19057.5</v>
      </c>
      <c r="N90" s="402"/>
      <c r="O90" s="1054"/>
      <c r="P90" s="1067">
        <f t="shared" si="14"/>
        <v>579.34799999999996</v>
      </c>
      <c r="Q90" s="1067">
        <f t="shared" si="15"/>
        <v>546.95024999999998</v>
      </c>
      <c r="R90" s="1067"/>
      <c r="S90" s="1067"/>
      <c r="T90" s="1067"/>
      <c r="U90" s="1067">
        <f t="shared" si="18"/>
        <v>1126.2982499999998</v>
      </c>
      <c r="V90" s="1067">
        <f t="shared" si="16"/>
        <v>17931.20175</v>
      </c>
      <c r="W90" s="1054"/>
    </row>
    <row r="91" spans="1:107" x14ac:dyDescent="0.25">
      <c r="B91" s="1083">
        <v>4</v>
      </c>
      <c r="C91" s="1066"/>
      <c r="D91" s="1066"/>
      <c r="E91" s="446"/>
      <c r="F91" s="446"/>
      <c r="G91" s="1066"/>
      <c r="H91" s="428"/>
      <c r="I91" s="447" t="s">
        <v>3672</v>
      </c>
      <c r="J91" s="428" t="s">
        <v>2363</v>
      </c>
      <c r="K91" s="479">
        <v>19057.5</v>
      </c>
      <c r="L91" s="1067">
        <f t="shared" si="19"/>
        <v>1351.1767499999999</v>
      </c>
      <c r="M91" s="1067">
        <f t="shared" si="17"/>
        <v>19057.5</v>
      </c>
      <c r="N91" s="402"/>
      <c r="O91" s="1054"/>
      <c r="P91" s="1067">
        <f t="shared" si="14"/>
        <v>579.34799999999996</v>
      </c>
      <c r="Q91" s="1067">
        <f t="shared" si="15"/>
        <v>546.95024999999998</v>
      </c>
      <c r="R91" s="1067"/>
      <c r="S91" s="1067"/>
      <c r="T91" s="1067"/>
      <c r="U91" s="1067">
        <f t="shared" si="18"/>
        <v>1126.2982499999998</v>
      </c>
      <c r="V91" s="1067">
        <f t="shared" si="16"/>
        <v>17931.20175</v>
      </c>
      <c r="W91" s="1054"/>
    </row>
    <row r="92" spans="1:107" x14ac:dyDescent="0.25">
      <c r="B92" s="1066">
        <v>5</v>
      </c>
      <c r="C92" s="1066"/>
      <c r="D92" s="1066"/>
      <c r="E92" s="446"/>
      <c r="F92" s="446"/>
      <c r="G92" s="1066"/>
      <c r="H92" s="428"/>
      <c r="I92" s="447" t="s">
        <v>3672</v>
      </c>
      <c r="J92" s="428" t="s">
        <v>2363</v>
      </c>
      <c r="K92" s="479">
        <v>19057.5</v>
      </c>
      <c r="L92" s="1067">
        <f t="shared" si="19"/>
        <v>1351.1767499999999</v>
      </c>
      <c r="M92" s="1067">
        <f t="shared" si="17"/>
        <v>19057.5</v>
      </c>
      <c r="N92" s="402"/>
      <c r="O92" s="1054"/>
      <c r="P92" s="1067">
        <f t="shared" si="14"/>
        <v>579.34799999999996</v>
      </c>
      <c r="Q92" s="1067">
        <f t="shared" si="15"/>
        <v>546.95024999999998</v>
      </c>
      <c r="R92" s="1067"/>
      <c r="S92" s="1067"/>
      <c r="T92" s="1067"/>
      <c r="U92" s="1067">
        <f t="shared" si="18"/>
        <v>1126.2982499999998</v>
      </c>
      <c r="V92" s="1067">
        <f t="shared" si="16"/>
        <v>17931.20175</v>
      </c>
      <c r="W92" s="1054"/>
    </row>
    <row r="93" spans="1:107" x14ac:dyDescent="0.25">
      <c r="B93" s="1083">
        <v>6</v>
      </c>
      <c r="C93" s="1066"/>
      <c r="D93" s="1066"/>
      <c r="E93" s="446"/>
      <c r="F93" s="446"/>
      <c r="G93" s="1066"/>
      <c r="H93" s="428"/>
      <c r="I93" s="447" t="s">
        <v>3672</v>
      </c>
      <c r="J93" s="428" t="s">
        <v>2363</v>
      </c>
      <c r="K93" s="479">
        <v>19057.5</v>
      </c>
      <c r="L93" s="1067">
        <f t="shared" si="19"/>
        <v>1351.1767499999999</v>
      </c>
      <c r="M93" s="1067">
        <f t="shared" si="17"/>
        <v>19057.5</v>
      </c>
      <c r="N93" s="402"/>
      <c r="O93" s="1054"/>
      <c r="P93" s="1067">
        <f t="shared" si="14"/>
        <v>579.34799999999996</v>
      </c>
      <c r="Q93" s="1067">
        <f t="shared" si="15"/>
        <v>546.95024999999998</v>
      </c>
      <c r="R93" s="1067"/>
      <c r="S93" s="1067"/>
      <c r="T93" s="1067"/>
      <c r="U93" s="1067">
        <f t="shared" si="18"/>
        <v>1126.2982499999998</v>
      </c>
      <c r="V93" s="1067">
        <f t="shared" si="16"/>
        <v>17931.20175</v>
      </c>
      <c r="W93" s="1054"/>
    </row>
    <row r="94" spans="1:107" s="839" customFormat="1" ht="16.5" customHeight="1" x14ac:dyDescent="0.25">
      <c r="A94" s="537"/>
      <c r="B94" s="1066">
        <v>7</v>
      </c>
      <c r="C94" s="444"/>
      <c r="D94" s="444"/>
      <c r="E94" s="445"/>
      <c r="F94" s="446"/>
      <c r="G94" s="1066"/>
      <c r="H94" s="429"/>
      <c r="I94" s="447" t="s">
        <v>3672</v>
      </c>
      <c r="J94" s="429" t="s">
        <v>2363</v>
      </c>
      <c r="K94" s="479">
        <v>19057.5</v>
      </c>
      <c r="L94" s="1067">
        <f t="shared" si="19"/>
        <v>1351.1767499999999</v>
      </c>
      <c r="M94" s="1067">
        <f t="shared" si="17"/>
        <v>19057.5</v>
      </c>
      <c r="N94" s="402"/>
      <c r="O94" s="402"/>
      <c r="P94" s="1067">
        <f t="shared" si="14"/>
        <v>579.34799999999996</v>
      </c>
      <c r="Q94" s="1067">
        <f t="shared" si="15"/>
        <v>546.95024999999998</v>
      </c>
      <c r="R94" s="1067"/>
      <c r="S94" s="1067"/>
      <c r="T94" s="1067"/>
      <c r="U94" s="1067">
        <f t="shared" si="18"/>
        <v>1126.2982499999998</v>
      </c>
      <c r="V94" s="1067">
        <f t="shared" si="16"/>
        <v>17931.20175</v>
      </c>
      <c r="W94" s="623"/>
      <c r="X94" s="848"/>
      <c r="Y94" s="616"/>
      <c r="Z94" s="616"/>
      <c r="AA94" s="624"/>
      <c r="AB94" s="624"/>
      <c r="AC94" s="1007"/>
      <c r="AD94" s="616"/>
      <c r="AE94" s="624"/>
      <c r="AF94" s="616"/>
      <c r="AG94" s="1008"/>
      <c r="AH94" s="1009"/>
      <c r="AI94" s="537"/>
      <c r="AJ94" s="537"/>
      <c r="AK94" s="537"/>
      <c r="AL94" s="537"/>
      <c r="AM94" s="537"/>
      <c r="AN94" s="537"/>
      <c r="AO94" s="537"/>
      <c r="AP94" s="537"/>
      <c r="AQ94" s="537"/>
      <c r="AR94" s="537"/>
      <c r="AS94" s="537"/>
      <c r="AT94" s="537"/>
      <c r="AU94" s="537"/>
      <c r="AV94" s="537"/>
      <c r="AW94" s="537"/>
      <c r="AX94" s="537"/>
      <c r="AY94" s="537"/>
      <c r="AZ94" s="537"/>
      <c r="BA94" s="537"/>
      <c r="BB94" s="537"/>
      <c r="BC94" s="537"/>
      <c r="BD94" s="537"/>
      <c r="BE94" s="537"/>
      <c r="BF94" s="537"/>
      <c r="BG94" s="537"/>
      <c r="BH94" s="537"/>
      <c r="BI94" s="537"/>
      <c r="BJ94" s="537"/>
      <c r="BK94" s="537"/>
      <c r="BL94" s="537"/>
      <c r="BM94" s="537"/>
      <c r="BN94" s="537"/>
      <c r="BO94" s="537"/>
      <c r="BP94" s="537"/>
      <c r="BQ94" s="537"/>
      <c r="BR94" s="537"/>
      <c r="BS94" s="537"/>
      <c r="BT94" s="537"/>
      <c r="BU94" s="537"/>
      <c r="BV94" s="537"/>
      <c r="BW94" s="537"/>
      <c r="BX94" s="537"/>
      <c r="BY94" s="537"/>
      <c r="BZ94" s="537"/>
      <c r="CA94" s="537"/>
      <c r="CB94" s="537"/>
      <c r="CC94" s="537"/>
      <c r="CD94" s="537"/>
      <c r="CE94" s="537"/>
      <c r="CF94" s="537"/>
      <c r="CG94" s="537"/>
      <c r="CH94" s="537"/>
      <c r="CI94" s="537"/>
      <c r="CJ94" s="537"/>
      <c r="CK94" s="537"/>
      <c r="CL94" s="537"/>
      <c r="CM94" s="537"/>
      <c r="CN94" s="537"/>
      <c r="CO94" s="537"/>
      <c r="CP94" s="537"/>
      <c r="CQ94" s="537"/>
      <c r="CR94" s="537"/>
      <c r="CS94" s="537"/>
      <c r="CT94" s="537"/>
      <c r="CU94" s="537"/>
      <c r="CV94" s="537"/>
      <c r="CW94" s="537"/>
      <c r="CX94" s="537"/>
      <c r="CY94" s="537"/>
      <c r="CZ94" s="537"/>
      <c r="DA94" s="537"/>
      <c r="DB94" s="537"/>
      <c r="DC94" s="537"/>
    </row>
    <row r="95" spans="1:107" x14ac:dyDescent="0.25">
      <c r="B95" s="1083">
        <v>8</v>
      </c>
      <c r="C95" s="1066"/>
      <c r="D95" s="1066"/>
      <c r="E95" s="446"/>
      <c r="F95" s="446"/>
      <c r="G95" s="1066"/>
      <c r="H95" s="428"/>
      <c r="I95" s="447" t="s">
        <v>3672</v>
      </c>
      <c r="J95" s="429" t="s">
        <v>2363</v>
      </c>
      <c r="K95" s="479">
        <v>19057.5</v>
      </c>
      <c r="L95" s="1067">
        <f t="shared" si="19"/>
        <v>1351.1767499999999</v>
      </c>
      <c r="M95" s="1067">
        <f t="shared" si="17"/>
        <v>19057.5</v>
      </c>
      <c r="N95" s="402"/>
      <c r="O95" s="834"/>
      <c r="P95" s="1067">
        <f t="shared" si="14"/>
        <v>579.34799999999996</v>
      </c>
      <c r="Q95" s="1067">
        <f t="shared" si="15"/>
        <v>546.95024999999998</v>
      </c>
      <c r="R95" s="1067"/>
      <c r="S95" s="1067"/>
      <c r="T95" s="1067"/>
      <c r="U95" s="1067">
        <f t="shared" si="18"/>
        <v>1126.2982499999998</v>
      </c>
      <c r="V95" s="1067">
        <f t="shared" si="16"/>
        <v>17931.20175</v>
      </c>
      <c r="W95" s="1054"/>
    </row>
    <row r="96" spans="1:107" s="839" customFormat="1" ht="16.5" customHeight="1" x14ac:dyDescent="0.25">
      <c r="A96" s="537"/>
      <c r="B96" s="1066">
        <v>9</v>
      </c>
      <c r="C96" s="444"/>
      <c r="D96" s="444"/>
      <c r="E96" s="445"/>
      <c r="F96" s="446"/>
      <c r="G96" s="1066"/>
      <c r="H96" s="429"/>
      <c r="I96" s="447" t="s">
        <v>3672</v>
      </c>
      <c r="J96" s="429" t="s">
        <v>2363</v>
      </c>
      <c r="K96" s="479">
        <v>19057.5</v>
      </c>
      <c r="L96" s="1067">
        <f t="shared" si="19"/>
        <v>1351.1767499999999</v>
      </c>
      <c r="M96" s="1067">
        <f t="shared" si="17"/>
        <v>19057.5</v>
      </c>
      <c r="N96" s="402"/>
      <c r="O96" s="402"/>
      <c r="P96" s="1067">
        <f t="shared" si="14"/>
        <v>579.34799999999996</v>
      </c>
      <c r="Q96" s="1067">
        <f t="shared" si="15"/>
        <v>546.95024999999998</v>
      </c>
      <c r="R96" s="1067"/>
      <c r="S96" s="1067"/>
      <c r="T96" s="1067"/>
      <c r="U96" s="1067">
        <f t="shared" si="18"/>
        <v>1126.2982499999998</v>
      </c>
      <c r="V96" s="1067">
        <f t="shared" si="16"/>
        <v>17931.20175</v>
      </c>
      <c r="W96" s="623"/>
      <c r="X96" s="848"/>
      <c r="Y96" s="616"/>
      <c r="Z96" s="616"/>
      <c r="AA96" s="624"/>
      <c r="AB96" s="624"/>
      <c r="AC96" s="1007"/>
      <c r="AD96" s="616"/>
      <c r="AE96" s="624"/>
      <c r="AF96" s="616"/>
      <c r="AG96" s="1008"/>
      <c r="AH96" s="1009"/>
      <c r="AI96" s="537"/>
      <c r="AJ96" s="537"/>
      <c r="AK96" s="537"/>
      <c r="AL96" s="537"/>
      <c r="AM96" s="537"/>
      <c r="AN96" s="537"/>
      <c r="AO96" s="537"/>
      <c r="AP96" s="537"/>
      <c r="AQ96" s="537"/>
      <c r="AR96" s="537"/>
      <c r="AS96" s="537"/>
      <c r="AT96" s="537"/>
      <c r="AU96" s="537"/>
      <c r="AV96" s="537"/>
      <c r="AW96" s="537"/>
      <c r="AX96" s="537"/>
      <c r="AY96" s="537"/>
      <c r="AZ96" s="537"/>
      <c r="BA96" s="537"/>
      <c r="BB96" s="537"/>
      <c r="BC96" s="537"/>
      <c r="BD96" s="537"/>
      <c r="BE96" s="537"/>
      <c r="BF96" s="537"/>
      <c r="BG96" s="537"/>
      <c r="BH96" s="537"/>
      <c r="BI96" s="537"/>
      <c r="BJ96" s="537"/>
      <c r="BK96" s="537"/>
      <c r="BL96" s="537"/>
      <c r="BM96" s="537"/>
      <c r="BN96" s="537"/>
      <c r="BO96" s="537"/>
      <c r="BP96" s="537"/>
      <c r="BQ96" s="537"/>
      <c r="BR96" s="537"/>
      <c r="BS96" s="537"/>
      <c r="BT96" s="537"/>
      <c r="BU96" s="537"/>
      <c r="BV96" s="537"/>
      <c r="BW96" s="537"/>
      <c r="BX96" s="537"/>
      <c r="BY96" s="537"/>
      <c r="BZ96" s="537"/>
      <c r="CA96" s="537"/>
      <c r="CB96" s="537"/>
      <c r="CC96" s="537"/>
      <c r="CD96" s="537"/>
      <c r="CE96" s="537"/>
      <c r="CF96" s="537"/>
      <c r="CG96" s="537"/>
      <c r="CH96" s="537"/>
      <c r="CI96" s="537"/>
      <c r="CJ96" s="537"/>
      <c r="CK96" s="537"/>
      <c r="CL96" s="537"/>
      <c r="CM96" s="537"/>
      <c r="CN96" s="537"/>
      <c r="CO96" s="537"/>
      <c r="CP96" s="537"/>
      <c r="CQ96" s="537"/>
      <c r="CR96" s="537"/>
      <c r="CS96" s="537"/>
      <c r="CT96" s="537"/>
      <c r="CU96" s="537"/>
      <c r="CV96" s="537"/>
      <c r="CW96" s="537"/>
      <c r="CX96" s="537"/>
      <c r="CY96" s="537"/>
      <c r="CZ96" s="537"/>
      <c r="DA96" s="537"/>
      <c r="DB96" s="537"/>
      <c r="DC96" s="537"/>
    </row>
    <row r="97" spans="1:107" x14ac:dyDescent="0.25">
      <c r="B97" s="1083">
        <v>10</v>
      </c>
      <c r="C97" s="1066"/>
      <c r="D97" s="1066"/>
      <c r="E97" s="446"/>
      <c r="F97" s="446"/>
      <c r="G97" s="1066"/>
      <c r="H97" s="428"/>
      <c r="I97" s="447" t="s">
        <v>3672</v>
      </c>
      <c r="J97" s="429" t="s">
        <v>2363</v>
      </c>
      <c r="K97" s="479">
        <v>19057.5</v>
      </c>
      <c r="L97" s="1067">
        <f t="shared" si="19"/>
        <v>1351.1767499999999</v>
      </c>
      <c r="M97" s="1067">
        <f t="shared" si="17"/>
        <v>19057.5</v>
      </c>
      <c r="N97" s="402"/>
      <c r="O97" s="834"/>
      <c r="P97" s="1067">
        <f t="shared" si="14"/>
        <v>579.34799999999996</v>
      </c>
      <c r="Q97" s="1067">
        <f t="shared" si="15"/>
        <v>546.95024999999998</v>
      </c>
      <c r="R97" s="1067"/>
      <c r="S97" s="1067"/>
      <c r="T97" s="1067"/>
      <c r="U97" s="1067">
        <f t="shared" si="18"/>
        <v>1126.2982499999998</v>
      </c>
      <c r="V97" s="1067">
        <f t="shared" si="16"/>
        <v>17931.20175</v>
      </c>
      <c r="W97" s="1054"/>
    </row>
    <row r="98" spans="1:107" s="839" customFormat="1" ht="16.5" customHeight="1" x14ac:dyDescent="0.25">
      <c r="A98" s="537"/>
      <c r="B98" s="1066">
        <v>11</v>
      </c>
      <c r="C98" s="444"/>
      <c r="D98" s="444"/>
      <c r="E98" s="445"/>
      <c r="F98" s="446"/>
      <c r="G98" s="1066"/>
      <c r="H98" s="429"/>
      <c r="I98" s="447" t="s">
        <v>3672</v>
      </c>
      <c r="J98" s="429" t="s">
        <v>2363</v>
      </c>
      <c r="K98" s="479">
        <v>19057.5</v>
      </c>
      <c r="L98" s="1067">
        <f t="shared" si="19"/>
        <v>1351.1767499999999</v>
      </c>
      <c r="M98" s="1067">
        <f t="shared" si="17"/>
        <v>19057.5</v>
      </c>
      <c r="N98" s="402"/>
      <c r="O98" s="402"/>
      <c r="P98" s="1067">
        <f t="shared" si="14"/>
        <v>579.34799999999996</v>
      </c>
      <c r="Q98" s="1067">
        <f t="shared" si="15"/>
        <v>546.95024999999998</v>
      </c>
      <c r="R98" s="1067"/>
      <c r="S98" s="1067"/>
      <c r="T98" s="1067"/>
      <c r="U98" s="1067">
        <f t="shared" si="18"/>
        <v>1126.2982499999998</v>
      </c>
      <c r="V98" s="1067">
        <f t="shared" si="16"/>
        <v>17931.20175</v>
      </c>
      <c r="W98" s="623"/>
      <c r="X98" s="848"/>
      <c r="Y98" s="616"/>
      <c r="Z98" s="616"/>
      <c r="AA98" s="624"/>
      <c r="AB98" s="624"/>
      <c r="AC98" s="1007"/>
      <c r="AD98" s="616"/>
      <c r="AE98" s="624"/>
      <c r="AF98" s="616"/>
      <c r="AG98" s="1008"/>
      <c r="AH98" s="1009"/>
      <c r="AI98" s="537"/>
      <c r="AJ98" s="537"/>
      <c r="AK98" s="537"/>
      <c r="AL98" s="537"/>
      <c r="AM98" s="537"/>
      <c r="AN98" s="537"/>
      <c r="AO98" s="537"/>
      <c r="AP98" s="537"/>
      <c r="AQ98" s="537"/>
      <c r="AR98" s="537"/>
      <c r="AS98" s="537"/>
      <c r="AT98" s="537"/>
      <c r="AU98" s="537"/>
      <c r="AV98" s="537"/>
      <c r="AW98" s="537"/>
      <c r="AX98" s="537"/>
      <c r="AY98" s="537"/>
      <c r="AZ98" s="537"/>
      <c r="BA98" s="537"/>
      <c r="BB98" s="537"/>
      <c r="BC98" s="537"/>
      <c r="BD98" s="537"/>
      <c r="BE98" s="537"/>
      <c r="BF98" s="537"/>
      <c r="BG98" s="537"/>
      <c r="BH98" s="537"/>
      <c r="BI98" s="537"/>
      <c r="BJ98" s="537"/>
      <c r="BK98" s="537"/>
      <c r="BL98" s="537"/>
      <c r="BM98" s="537"/>
      <c r="BN98" s="537"/>
      <c r="BO98" s="537"/>
      <c r="BP98" s="537"/>
      <c r="BQ98" s="537"/>
      <c r="BR98" s="537"/>
      <c r="BS98" s="537"/>
      <c r="BT98" s="537"/>
      <c r="BU98" s="537"/>
      <c r="BV98" s="537"/>
      <c r="BW98" s="537"/>
      <c r="BX98" s="537"/>
      <c r="BY98" s="537"/>
      <c r="BZ98" s="537"/>
      <c r="CA98" s="537"/>
      <c r="CB98" s="537"/>
      <c r="CC98" s="537"/>
      <c r="CD98" s="537"/>
      <c r="CE98" s="537"/>
      <c r="CF98" s="537"/>
      <c r="CG98" s="537"/>
      <c r="CH98" s="537"/>
      <c r="CI98" s="537"/>
      <c r="CJ98" s="537"/>
      <c r="CK98" s="537"/>
      <c r="CL98" s="537"/>
      <c r="CM98" s="537"/>
      <c r="CN98" s="537"/>
      <c r="CO98" s="537"/>
      <c r="CP98" s="537"/>
      <c r="CQ98" s="537"/>
      <c r="CR98" s="537"/>
      <c r="CS98" s="537"/>
      <c r="CT98" s="537"/>
      <c r="CU98" s="537"/>
      <c r="CV98" s="537"/>
      <c r="CW98" s="537"/>
      <c r="CX98" s="537"/>
      <c r="CY98" s="537"/>
      <c r="CZ98" s="537"/>
      <c r="DA98" s="537"/>
      <c r="DB98" s="537"/>
      <c r="DC98" s="537"/>
    </row>
    <row r="99" spans="1:107" x14ac:dyDescent="0.25">
      <c r="B99" s="1083">
        <v>12</v>
      </c>
      <c r="C99" s="444"/>
      <c r="D99" s="444"/>
      <c r="E99" s="445"/>
      <c r="F99" s="446"/>
      <c r="G99" s="1066"/>
      <c r="H99" s="429"/>
      <c r="I99" s="447" t="s">
        <v>1941</v>
      </c>
      <c r="J99" s="429" t="s">
        <v>2363</v>
      </c>
      <c r="K99" s="479">
        <v>19057.5</v>
      </c>
      <c r="L99" s="1067">
        <f t="shared" si="19"/>
        <v>1351.1767499999999</v>
      </c>
      <c r="M99" s="1067">
        <f t="shared" si="17"/>
        <v>19057.5</v>
      </c>
      <c r="N99" s="402"/>
      <c r="O99" s="1024"/>
      <c r="P99" s="1067">
        <f t="shared" si="14"/>
        <v>579.34799999999996</v>
      </c>
      <c r="Q99" s="1067">
        <f t="shared" si="15"/>
        <v>546.95024999999998</v>
      </c>
      <c r="R99" s="1067"/>
      <c r="S99" s="1067"/>
      <c r="T99" s="1067"/>
      <c r="U99" s="1067">
        <f>+O99+P99+Q99</f>
        <v>1126.2982499999998</v>
      </c>
      <c r="V99" s="1067">
        <f t="shared" si="16"/>
        <v>17931.20175</v>
      </c>
      <c r="W99" s="455"/>
      <c r="X99" s="456"/>
      <c r="Y99" s="402"/>
      <c r="Z99" s="402"/>
      <c r="AA99" s="1067"/>
      <c r="AB99" s="1067"/>
      <c r="AC99" s="470"/>
      <c r="AD99" s="402"/>
      <c r="AE99" s="1067"/>
      <c r="AF99" s="402"/>
      <c r="AG99" s="457"/>
      <c r="BB99" s="6"/>
      <c r="BC99" s="6"/>
      <c r="BD99" s="6"/>
      <c r="BE99" s="6"/>
      <c r="BF99" s="6"/>
      <c r="BG99" s="6"/>
      <c r="BH99" s="6"/>
      <c r="BI99" s="6"/>
      <c r="BJ99" s="6"/>
      <c r="BK99" s="6"/>
      <c r="BL99" s="6"/>
      <c r="BM99" s="6"/>
      <c r="BN99" s="6"/>
      <c r="BO99" s="6"/>
      <c r="BP99" s="6"/>
      <c r="BQ99" s="6"/>
      <c r="BR99" s="6"/>
      <c r="BS99" s="6"/>
      <c r="BT99" s="6"/>
      <c r="BU99" s="6"/>
      <c r="BV99" s="6"/>
      <c r="BW99" s="6"/>
      <c r="BX99" s="6"/>
      <c r="BY99" s="6"/>
      <c r="BZ99" s="6"/>
      <c r="CA99" s="6"/>
      <c r="CB99" s="6"/>
      <c r="CC99" s="6"/>
      <c r="CD99" s="6"/>
      <c r="CE99" s="6"/>
      <c r="CF99" s="6"/>
      <c r="CG99" s="6"/>
      <c r="CH99" s="6"/>
      <c r="CI99" s="6"/>
      <c r="CJ99" s="6"/>
      <c r="CK99" s="6"/>
      <c r="CL99" s="6"/>
      <c r="CM99" s="6"/>
      <c r="CN99" s="6"/>
      <c r="CO99" s="6"/>
      <c r="CP99" s="6"/>
      <c r="CQ99" s="6"/>
      <c r="CR99" s="6"/>
      <c r="CS99" s="6"/>
      <c r="CT99" s="6"/>
      <c r="CU99" s="6"/>
      <c r="CV99" s="6"/>
      <c r="CW99" s="6"/>
      <c r="CX99" s="6"/>
      <c r="CY99" s="6"/>
      <c r="CZ99" s="6"/>
      <c r="DA99" s="6"/>
      <c r="DB99" s="6"/>
      <c r="DC99" s="6"/>
    </row>
    <row r="100" spans="1:107" s="839" customFormat="1" ht="16.5" customHeight="1" x14ac:dyDescent="0.25">
      <c r="A100" s="537"/>
      <c r="B100" s="1066">
        <v>13</v>
      </c>
      <c r="C100" s="444"/>
      <c r="D100" s="444"/>
      <c r="E100" s="445"/>
      <c r="F100" s="446"/>
      <c r="G100" s="1066"/>
      <c r="H100" s="429"/>
      <c r="I100" s="447" t="s">
        <v>3672</v>
      </c>
      <c r="J100" s="429" t="s">
        <v>2363</v>
      </c>
      <c r="K100" s="479">
        <v>19057.5</v>
      </c>
      <c r="L100" s="1067">
        <f t="shared" si="19"/>
        <v>1351.1767499999999</v>
      </c>
      <c r="M100" s="1067">
        <f t="shared" si="17"/>
        <v>19057.5</v>
      </c>
      <c r="N100" s="402"/>
      <c r="O100" s="402"/>
      <c r="P100" s="1067">
        <f t="shared" si="14"/>
        <v>579.34799999999996</v>
      </c>
      <c r="Q100" s="1067">
        <f t="shared" si="15"/>
        <v>546.95024999999998</v>
      </c>
      <c r="R100" s="1067"/>
      <c r="S100" s="1067"/>
      <c r="T100" s="1067"/>
      <c r="U100" s="1067">
        <f>N100+P100+Q100+R100</f>
        <v>1126.2982499999998</v>
      </c>
      <c r="V100" s="1067">
        <f t="shared" si="16"/>
        <v>17931.20175</v>
      </c>
      <c r="W100" s="623"/>
      <c r="X100" s="848"/>
      <c r="Y100" s="616"/>
      <c r="Z100" s="616"/>
      <c r="AA100" s="624"/>
      <c r="AB100" s="624"/>
      <c r="AC100" s="1007"/>
      <c r="AD100" s="616"/>
      <c r="AE100" s="624"/>
      <c r="AF100" s="616"/>
      <c r="AG100" s="1008"/>
      <c r="AH100" s="1009"/>
      <c r="AI100" s="537"/>
      <c r="AJ100" s="537"/>
      <c r="AK100" s="537"/>
      <c r="AL100" s="537"/>
      <c r="AM100" s="537"/>
      <c r="AN100" s="537"/>
      <c r="AO100" s="537"/>
      <c r="AP100" s="537"/>
      <c r="AQ100" s="537"/>
      <c r="AR100" s="537"/>
      <c r="AS100" s="537"/>
      <c r="AT100" s="537"/>
      <c r="AU100" s="537"/>
      <c r="AV100" s="537"/>
      <c r="AW100" s="537"/>
      <c r="AX100" s="537"/>
      <c r="AY100" s="537"/>
      <c r="AZ100" s="537"/>
      <c r="BA100" s="537"/>
      <c r="BB100" s="537"/>
      <c r="BC100" s="537"/>
      <c r="BD100" s="537"/>
      <c r="BE100" s="537"/>
      <c r="BF100" s="537"/>
      <c r="BG100" s="537"/>
      <c r="BH100" s="537"/>
      <c r="BI100" s="537"/>
      <c r="BJ100" s="537"/>
      <c r="BK100" s="537"/>
      <c r="BL100" s="537"/>
      <c r="BM100" s="537"/>
      <c r="BN100" s="537"/>
      <c r="BO100" s="537"/>
      <c r="BP100" s="537"/>
      <c r="BQ100" s="537"/>
      <c r="BR100" s="537"/>
      <c r="BS100" s="537"/>
      <c r="BT100" s="537"/>
      <c r="BU100" s="537"/>
      <c r="BV100" s="537"/>
      <c r="BW100" s="537"/>
      <c r="BX100" s="537"/>
      <c r="BY100" s="537"/>
      <c r="BZ100" s="537"/>
      <c r="CA100" s="537"/>
      <c r="CB100" s="537"/>
      <c r="CC100" s="537"/>
      <c r="CD100" s="537"/>
      <c r="CE100" s="537"/>
      <c r="CF100" s="537"/>
      <c r="CG100" s="537"/>
      <c r="CH100" s="537"/>
      <c r="CI100" s="537"/>
      <c r="CJ100" s="537"/>
      <c r="CK100" s="537"/>
      <c r="CL100" s="537"/>
      <c r="CM100" s="537"/>
      <c r="CN100" s="537"/>
      <c r="CO100" s="537"/>
      <c r="CP100" s="537"/>
      <c r="CQ100" s="537"/>
      <c r="CR100" s="537"/>
      <c r="CS100" s="537"/>
      <c r="CT100" s="537"/>
      <c r="CU100" s="537"/>
      <c r="CV100" s="537"/>
      <c r="CW100" s="537"/>
      <c r="CX100" s="537"/>
      <c r="CY100" s="537"/>
      <c r="CZ100" s="537"/>
      <c r="DA100" s="537"/>
      <c r="DB100" s="537"/>
      <c r="DC100" s="537"/>
    </row>
    <row r="101" spans="1:107" x14ac:dyDescent="0.25">
      <c r="B101" s="1083">
        <v>14</v>
      </c>
      <c r="C101" s="444"/>
      <c r="D101" s="444"/>
      <c r="E101" s="445"/>
      <c r="F101" s="446"/>
      <c r="G101" s="1066"/>
      <c r="H101" s="429"/>
      <c r="I101" s="447" t="s">
        <v>1941</v>
      </c>
      <c r="J101" s="429" t="s">
        <v>2363</v>
      </c>
      <c r="K101" s="479">
        <v>19057.5</v>
      </c>
      <c r="L101" s="1067">
        <f t="shared" si="19"/>
        <v>1351.1767499999999</v>
      </c>
      <c r="M101" s="1067">
        <f t="shared" si="17"/>
        <v>19057.5</v>
      </c>
      <c r="N101" s="402"/>
      <c r="O101" s="1024"/>
      <c r="P101" s="1067">
        <f t="shared" si="14"/>
        <v>579.34799999999996</v>
      </c>
      <c r="Q101" s="1067">
        <f t="shared" si="15"/>
        <v>546.95024999999998</v>
      </c>
      <c r="R101" s="1067"/>
      <c r="S101" s="1067"/>
      <c r="T101" s="1067"/>
      <c r="U101" s="1067">
        <f t="shared" ref="U101:U106" si="20">+O101+P101+Q101</f>
        <v>1126.2982499999998</v>
      </c>
      <c r="V101" s="1067">
        <f t="shared" si="16"/>
        <v>17931.20175</v>
      </c>
      <c r="W101" s="455"/>
      <c r="X101" s="456">
        <v>0</v>
      </c>
      <c r="Y101" s="402">
        <f>P101+Q101+R101</f>
        <v>1126.2982499999998</v>
      </c>
      <c r="Z101" s="402">
        <f>K101-Y101</f>
        <v>17931.20175</v>
      </c>
      <c r="AA101" s="1067">
        <v>33326.910000000003</v>
      </c>
      <c r="AB101" s="1067"/>
      <c r="AC101" s="470"/>
      <c r="AD101" s="402">
        <f>AB101*15%</f>
        <v>0</v>
      </c>
      <c r="AE101" s="1067"/>
      <c r="AF101" s="402">
        <f>AD101+AE101</f>
        <v>0</v>
      </c>
      <c r="AG101" s="457" t="e">
        <f>#REF!-#REF!</f>
        <v>#REF!</v>
      </c>
      <c r="BB101" s="6"/>
      <c r="BC101" s="6"/>
      <c r="BD101" s="6"/>
      <c r="BE101" s="6"/>
      <c r="BF101" s="6"/>
      <c r="BG101" s="6"/>
      <c r="BH101" s="6"/>
      <c r="BI101" s="6"/>
      <c r="BJ101" s="6"/>
      <c r="BK101" s="6"/>
      <c r="BL101" s="6"/>
      <c r="BM101" s="6"/>
      <c r="BN101" s="6"/>
      <c r="BO101" s="6"/>
      <c r="BP101" s="6"/>
      <c r="BQ101" s="6"/>
      <c r="BR101" s="6"/>
      <c r="BS101" s="6"/>
      <c r="BT101" s="6"/>
      <c r="BU101" s="6"/>
      <c r="BV101" s="6"/>
      <c r="BW101" s="6"/>
      <c r="BX101" s="6"/>
      <c r="BY101" s="6"/>
      <c r="BZ101" s="6"/>
      <c r="CA101" s="6"/>
      <c r="CB101" s="6"/>
      <c r="CC101" s="6"/>
      <c r="CD101" s="6"/>
      <c r="CE101" s="6"/>
      <c r="CF101" s="6"/>
      <c r="CG101" s="6"/>
      <c r="CH101" s="6"/>
      <c r="CI101" s="6"/>
      <c r="CJ101" s="6"/>
      <c r="CK101" s="6"/>
      <c r="CL101" s="6"/>
      <c r="CM101" s="6"/>
      <c r="CN101" s="6"/>
      <c r="CO101" s="6"/>
      <c r="CP101" s="6"/>
      <c r="CQ101" s="6"/>
      <c r="CR101" s="6"/>
      <c r="CS101" s="6"/>
      <c r="CT101" s="6"/>
      <c r="CU101" s="6"/>
      <c r="CV101" s="6"/>
      <c r="CW101" s="6"/>
      <c r="CX101" s="6"/>
      <c r="CY101" s="6"/>
      <c r="CZ101" s="6"/>
      <c r="DA101" s="6"/>
      <c r="DB101" s="6"/>
      <c r="DC101" s="6"/>
    </row>
    <row r="102" spans="1:107" x14ac:dyDescent="0.25">
      <c r="B102" s="1066">
        <v>15</v>
      </c>
      <c r="C102" s="444"/>
      <c r="D102" s="444"/>
      <c r="E102" s="445"/>
      <c r="F102" s="446"/>
      <c r="G102" s="1066"/>
      <c r="H102" s="429"/>
      <c r="I102" s="447" t="s">
        <v>1941</v>
      </c>
      <c r="J102" s="429" t="s">
        <v>2363</v>
      </c>
      <c r="K102" s="479">
        <v>19057.5</v>
      </c>
      <c r="L102" s="1067">
        <f t="shared" si="19"/>
        <v>1351.1767499999999</v>
      </c>
      <c r="M102" s="1067">
        <f t="shared" si="17"/>
        <v>19057.5</v>
      </c>
      <c r="N102" s="402"/>
      <c r="O102" s="1024"/>
      <c r="P102" s="1067">
        <f t="shared" si="14"/>
        <v>579.34799999999996</v>
      </c>
      <c r="Q102" s="1067">
        <f t="shared" si="15"/>
        <v>546.95024999999998</v>
      </c>
      <c r="R102" s="1067"/>
      <c r="S102" s="1067"/>
      <c r="T102" s="1067"/>
      <c r="U102" s="1067">
        <f t="shared" si="20"/>
        <v>1126.2982499999998</v>
      </c>
      <c r="V102" s="1067">
        <f t="shared" si="16"/>
        <v>17931.20175</v>
      </c>
      <c r="W102" s="455"/>
      <c r="X102" s="456"/>
      <c r="Y102" s="402"/>
      <c r="Z102" s="402"/>
      <c r="AA102" s="1067"/>
      <c r="AB102" s="1067"/>
      <c r="AC102" s="470"/>
      <c r="AD102" s="402"/>
      <c r="AE102" s="1067"/>
      <c r="AF102" s="402"/>
      <c r="AG102" s="457"/>
      <c r="BB102" s="6"/>
      <c r="BC102" s="6"/>
      <c r="BD102" s="6"/>
      <c r="BE102" s="6"/>
      <c r="BF102" s="6"/>
      <c r="BG102" s="6"/>
      <c r="BH102" s="6"/>
      <c r="BI102" s="6"/>
      <c r="BJ102" s="6"/>
      <c r="BK102" s="6"/>
      <c r="BL102" s="6"/>
      <c r="BM102" s="6"/>
      <c r="BN102" s="6"/>
      <c r="BO102" s="6"/>
      <c r="BP102" s="6"/>
      <c r="BQ102" s="6"/>
      <c r="BR102" s="6"/>
      <c r="BS102" s="6"/>
      <c r="BT102" s="6"/>
      <c r="BU102" s="6"/>
      <c r="BV102" s="6"/>
      <c r="BW102" s="6"/>
      <c r="BX102" s="6"/>
      <c r="BY102" s="6"/>
      <c r="BZ102" s="6"/>
      <c r="CA102" s="6"/>
      <c r="CB102" s="6"/>
      <c r="CC102" s="6"/>
      <c r="CD102" s="6"/>
      <c r="CE102" s="6"/>
      <c r="CF102" s="6"/>
      <c r="CG102" s="6"/>
      <c r="CH102" s="6"/>
      <c r="CI102" s="6"/>
      <c r="CJ102" s="6"/>
      <c r="CK102" s="6"/>
      <c r="CL102" s="6"/>
      <c r="CM102" s="6"/>
      <c r="CN102" s="6"/>
      <c r="CO102" s="6"/>
      <c r="CP102" s="6"/>
      <c r="CQ102" s="6"/>
      <c r="CR102" s="6"/>
      <c r="CS102" s="6"/>
      <c r="CT102" s="6"/>
      <c r="CU102" s="6"/>
      <c r="CV102" s="6"/>
      <c r="CW102" s="6"/>
      <c r="CX102" s="6"/>
      <c r="CY102" s="6"/>
      <c r="CZ102" s="6"/>
      <c r="DA102" s="6"/>
      <c r="DB102" s="6"/>
      <c r="DC102" s="6"/>
    </row>
    <row r="103" spans="1:107" x14ac:dyDescent="0.25">
      <c r="B103" s="1083">
        <v>16</v>
      </c>
      <c r="C103" s="444"/>
      <c r="D103" s="444"/>
      <c r="E103" s="445"/>
      <c r="F103" s="446"/>
      <c r="G103" s="1066"/>
      <c r="H103" s="429"/>
      <c r="I103" s="447" t="s">
        <v>1941</v>
      </c>
      <c r="J103" s="429" t="s">
        <v>2363</v>
      </c>
      <c r="K103" s="479">
        <v>19057.5</v>
      </c>
      <c r="L103" s="1067">
        <f t="shared" si="19"/>
        <v>1351.1767499999999</v>
      </c>
      <c r="M103" s="1067">
        <f t="shared" si="17"/>
        <v>19057.5</v>
      </c>
      <c r="N103" s="402"/>
      <c r="O103" s="1024"/>
      <c r="P103" s="1067">
        <f t="shared" si="14"/>
        <v>579.34799999999996</v>
      </c>
      <c r="Q103" s="1067">
        <f t="shared" si="15"/>
        <v>546.95024999999998</v>
      </c>
      <c r="R103" s="1067"/>
      <c r="S103" s="1067"/>
      <c r="T103" s="1067"/>
      <c r="U103" s="1067">
        <f t="shared" si="20"/>
        <v>1126.2982499999998</v>
      </c>
      <c r="V103" s="1067">
        <f t="shared" si="16"/>
        <v>17931.20175</v>
      </c>
      <c r="W103" s="455"/>
      <c r="X103" s="456"/>
      <c r="Y103" s="402"/>
      <c r="Z103" s="402"/>
      <c r="AA103" s="1067"/>
      <c r="AB103" s="1067"/>
      <c r="AC103" s="470"/>
      <c r="AD103" s="402"/>
      <c r="AE103" s="1067"/>
      <c r="AF103" s="402"/>
      <c r="AG103" s="457"/>
      <c r="BB103" s="6"/>
      <c r="BC103" s="6"/>
      <c r="BD103" s="6"/>
      <c r="BE103" s="6"/>
      <c r="BF103" s="6"/>
      <c r="BG103" s="6"/>
      <c r="BH103" s="6"/>
      <c r="BI103" s="6"/>
      <c r="BJ103" s="6"/>
      <c r="BK103" s="6"/>
      <c r="BL103" s="6"/>
      <c r="BM103" s="6"/>
      <c r="BN103" s="6"/>
      <c r="BO103" s="6"/>
      <c r="BP103" s="6"/>
      <c r="BQ103" s="6"/>
      <c r="BR103" s="6"/>
      <c r="BS103" s="6"/>
      <c r="BT103" s="6"/>
      <c r="BU103" s="6"/>
      <c r="BV103" s="6"/>
      <c r="BW103" s="6"/>
      <c r="BX103" s="6"/>
      <c r="BY103" s="6"/>
      <c r="BZ103" s="6"/>
      <c r="CA103" s="6"/>
      <c r="CB103" s="6"/>
      <c r="CC103" s="6"/>
      <c r="CD103" s="6"/>
      <c r="CE103" s="6"/>
      <c r="CF103" s="6"/>
      <c r="CG103" s="6"/>
      <c r="CH103" s="6"/>
      <c r="CI103" s="6"/>
      <c r="CJ103" s="6"/>
      <c r="CK103" s="6"/>
      <c r="CL103" s="6"/>
      <c r="CM103" s="6"/>
      <c r="CN103" s="6"/>
      <c r="CO103" s="6"/>
      <c r="CP103" s="6"/>
      <c r="CQ103" s="6"/>
      <c r="CR103" s="6"/>
      <c r="CS103" s="6"/>
      <c r="CT103" s="6"/>
      <c r="CU103" s="6"/>
      <c r="CV103" s="6"/>
      <c r="CW103" s="6"/>
      <c r="CX103" s="6"/>
      <c r="CY103" s="6"/>
      <c r="CZ103" s="6"/>
      <c r="DA103" s="6"/>
      <c r="DB103" s="6"/>
      <c r="DC103" s="6"/>
    </row>
    <row r="104" spans="1:107" x14ac:dyDescent="0.25">
      <c r="B104" s="1066">
        <v>17</v>
      </c>
      <c r="C104" s="444"/>
      <c r="D104" s="444"/>
      <c r="E104" s="445"/>
      <c r="F104" s="446"/>
      <c r="G104" s="1066"/>
      <c r="H104" s="429"/>
      <c r="I104" s="447" t="s">
        <v>1941</v>
      </c>
      <c r="J104" s="429" t="s">
        <v>2363</v>
      </c>
      <c r="K104" s="479">
        <v>19057.5</v>
      </c>
      <c r="L104" s="1067">
        <f t="shared" si="19"/>
        <v>1351.1767499999999</v>
      </c>
      <c r="M104" s="1067">
        <f t="shared" si="17"/>
        <v>19057.5</v>
      </c>
      <c r="N104" s="402"/>
      <c r="O104" s="1024"/>
      <c r="P104" s="1067">
        <f t="shared" si="14"/>
        <v>579.34799999999996</v>
      </c>
      <c r="Q104" s="1067">
        <f t="shared" si="15"/>
        <v>546.95024999999998</v>
      </c>
      <c r="R104" s="1067"/>
      <c r="S104" s="1067"/>
      <c r="T104" s="1067"/>
      <c r="U104" s="1067">
        <f t="shared" si="20"/>
        <v>1126.2982499999998</v>
      </c>
      <c r="V104" s="1067">
        <f t="shared" si="16"/>
        <v>17931.20175</v>
      </c>
      <c r="W104" s="455"/>
      <c r="X104" s="456"/>
      <c r="Y104" s="402"/>
      <c r="Z104" s="402"/>
      <c r="AA104" s="1067"/>
      <c r="AB104" s="1067"/>
      <c r="AC104" s="470"/>
      <c r="AD104" s="402"/>
      <c r="AE104" s="1067"/>
      <c r="AF104" s="402"/>
      <c r="AG104" s="457"/>
      <c r="BB104" s="6"/>
      <c r="BC104" s="6"/>
      <c r="BD104" s="6"/>
      <c r="BE104" s="6"/>
      <c r="BF104" s="6"/>
      <c r="BG104" s="6"/>
      <c r="BH104" s="6"/>
      <c r="BI104" s="6"/>
      <c r="BJ104" s="6"/>
      <c r="BK104" s="6"/>
      <c r="BL104" s="6"/>
      <c r="BM104" s="6"/>
      <c r="BN104" s="6"/>
      <c r="BO104" s="6"/>
      <c r="BP104" s="6"/>
      <c r="BQ104" s="6"/>
      <c r="BR104" s="6"/>
      <c r="BS104" s="6"/>
      <c r="BT104" s="6"/>
      <c r="BU104" s="6"/>
      <c r="BV104" s="6"/>
      <c r="BW104" s="6"/>
      <c r="BX104" s="6"/>
      <c r="BY104" s="6"/>
      <c r="BZ104" s="6"/>
      <c r="CA104" s="6"/>
      <c r="CB104" s="6"/>
      <c r="CC104" s="6"/>
      <c r="CD104" s="6"/>
      <c r="CE104" s="6"/>
      <c r="CF104" s="6"/>
      <c r="CG104" s="6"/>
      <c r="CH104" s="6"/>
      <c r="CI104" s="6"/>
      <c r="CJ104" s="6"/>
      <c r="CK104" s="6"/>
      <c r="CL104" s="6"/>
      <c r="CM104" s="6"/>
      <c r="CN104" s="6"/>
      <c r="CO104" s="6"/>
      <c r="CP104" s="6"/>
      <c r="CQ104" s="6"/>
      <c r="CR104" s="6"/>
      <c r="CS104" s="6"/>
      <c r="CT104" s="6"/>
      <c r="CU104" s="6"/>
      <c r="CV104" s="6"/>
      <c r="CW104" s="6"/>
      <c r="CX104" s="6"/>
      <c r="CY104" s="6"/>
      <c r="CZ104" s="6"/>
      <c r="DA104" s="6"/>
      <c r="DB104" s="6"/>
      <c r="DC104" s="6"/>
    </row>
    <row r="105" spans="1:107" x14ac:dyDescent="0.25">
      <c r="B105" s="1083">
        <v>18</v>
      </c>
      <c r="C105" s="444"/>
      <c r="D105" s="444"/>
      <c r="E105" s="445"/>
      <c r="F105" s="446"/>
      <c r="G105" s="1066"/>
      <c r="H105" s="429"/>
      <c r="I105" s="447" t="s">
        <v>1941</v>
      </c>
      <c r="J105" s="429" t="s">
        <v>2363</v>
      </c>
      <c r="K105" s="479">
        <v>19057.5</v>
      </c>
      <c r="L105" s="1067">
        <f t="shared" si="19"/>
        <v>1351.1767499999999</v>
      </c>
      <c r="M105" s="1067">
        <f t="shared" si="17"/>
        <v>19057.5</v>
      </c>
      <c r="N105" s="402"/>
      <c r="O105" s="1024"/>
      <c r="P105" s="1067">
        <f t="shared" si="14"/>
        <v>579.34799999999996</v>
      </c>
      <c r="Q105" s="1067">
        <f t="shared" si="15"/>
        <v>546.95024999999998</v>
      </c>
      <c r="R105" s="1067"/>
      <c r="S105" s="1067"/>
      <c r="T105" s="1067"/>
      <c r="U105" s="1067">
        <f t="shared" si="20"/>
        <v>1126.2982499999998</v>
      </c>
      <c r="V105" s="1067">
        <f t="shared" si="16"/>
        <v>17931.20175</v>
      </c>
      <c r="W105" s="455"/>
      <c r="X105" s="456"/>
      <c r="Y105" s="402"/>
      <c r="Z105" s="402"/>
      <c r="AA105" s="1067"/>
      <c r="AB105" s="1067"/>
      <c r="AC105" s="470"/>
      <c r="AD105" s="402"/>
      <c r="AE105" s="1067"/>
      <c r="AF105" s="402"/>
      <c r="AG105" s="457"/>
      <c r="BB105" s="6"/>
      <c r="BC105" s="6"/>
      <c r="BD105" s="6"/>
      <c r="BE105" s="6"/>
      <c r="BF105" s="6"/>
      <c r="BG105" s="6"/>
      <c r="BH105" s="6"/>
      <c r="BI105" s="6"/>
      <c r="BJ105" s="6"/>
      <c r="BK105" s="6"/>
      <c r="BL105" s="6"/>
      <c r="BM105" s="6"/>
      <c r="BN105" s="6"/>
      <c r="BO105" s="6"/>
      <c r="BP105" s="6"/>
      <c r="BQ105" s="6"/>
      <c r="BR105" s="6"/>
      <c r="BS105" s="6"/>
      <c r="BT105" s="6"/>
      <c r="BU105" s="6"/>
      <c r="BV105" s="6"/>
      <c r="BW105" s="6"/>
      <c r="BX105" s="6"/>
      <c r="BY105" s="6"/>
      <c r="BZ105" s="6"/>
      <c r="CA105" s="6"/>
      <c r="CB105" s="6"/>
      <c r="CC105" s="6"/>
      <c r="CD105" s="6"/>
      <c r="CE105" s="6"/>
      <c r="CF105" s="6"/>
      <c r="CG105" s="6"/>
      <c r="CH105" s="6"/>
      <c r="CI105" s="6"/>
      <c r="CJ105" s="6"/>
      <c r="CK105" s="6"/>
      <c r="CL105" s="6"/>
      <c r="CM105" s="6"/>
      <c r="CN105" s="6"/>
      <c r="CO105" s="6"/>
      <c r="CP105" s="6"/>
      <c r="CQ105" s="6"/>
      <c r="CR105" s="6"/>
      <c r="CS105" s="6"/>
      <c r="CT105" s="6"/>
      <c r="CU105" s="6"/>
      <c r="CV105" s="6"/>
      <c r="CW105" s="6"/>
      <c r="CX105" s="6"/>
      <c r="CY105" s="6"/>
      <c r="CZ105" s="6"/>
      <c r="DA105" s="6"/>
      <c r="DB105" s="6"/>
      <c r="DC105" s="6"/>
    </row>
    <row r="106" spans="1:107" x14ac:dyDescent="0.25">
      <c r="B106" s="1066">
        <v>19</v>
      </c>
      <c r="C106" s="444"/>
      <c r="D106" s="444"/>
      <c r="E106" s="445"/>
      <c r="F106" s="446"/>
      <c r="G106" s="1066"/>
      <c r="H106" s="429"/>
      <c r="I106" s="447" t="s">
        <v>1941</v>
      </c>
      <c r="J106" s="429" t="s">
        <v>2363</v>
      </c>
      <c r="K106" s="479">
        <v>19057.5</v>
      </c>
      <c r="L106" s="1067">
        <f t="shared" ref="L106:L120" si="21">K106/100*7.09</f>
        <v>1351.1767499999999</v>
      </c>
      <c r="M106" s="1067">
        <f t="shared" si="17"/>
        <v>19057.5</v>
      </c>
      <c r="N106" s="402"/>
      <c r="O106" s="1024"/>
      <c r="P106" s="1067">
        <f t="shared" si="14"/>
        <v>579.34799999999996</v>
      </c>
      <c r="Q106" s="1067">
        <f t="shared" si="15"/>
        <v>546.95024999999998</v>
      </c>
      <c r="R106" s="1067"/>
      <c r="S106" s="1067"/>
      <c r="T106" s="1067"/>
      <c r="U106" s="1067">
        <f t="shared" si="20"/>
        <v>1126.2982499999998</v>
      </c>
      <c r="V106" s="1067">
        <f t="shared" si="16"/>
        <v>17931.20175</v>
      </c>
      <c r="W106" s="455"/>
      <c r="X106" s="456"/>
      <c r="Y106" s="402"/>
      <c r="Z106" s="402"/>
      <c r="AA106" s="1067"/>
      <c r="AB106" s="1067"/>
      <c r="AC106" s="470"/>
      <c r="AD106" s="402"/>
      <c r="AE106" s="1067"/>
      <c r="AF106" s="402"/>
      <c r="AG106" s="457"/>
      <c r="BB106" s="6"/>
      <c r="BC106" s="6"/>
      <c r="BD106" s="6"/>
      <c r="BE106" s="6"/>
      <c r="BF106" s="6"/>
      <c r="BG106" s="6"/>
      <c r="BH106" s="6"/>
      <c r="BI106" s="6"/>
      <c r="BJ106" s="6"/>
      <c r="BK106" s="6"/>
      <c r="BL106" s="6"/>
      <c r="BM106" s="6"/>
      <c r="BN106" s="6"/>
      <c r="BO106" s="6"/>
      <c r="BP106" s="6"/>
      <c r="BQ106" s="6"/>
      <c r="BR106" s="6"/>
      <c r="BS106" s="6"/>
      <c r="BT106" s="6"/>
      <c r="BU106" s="6"/>
      <c r="BV106" s="6"/>
      <c r="BW106" s="6"/>
      <c r="BX106" s="6"/>
      <c r="BY106" s="6"/>
      <c r="BZ106" s="6"/>
      <c r="CA106" s="6"/>
      <c r="CB106" s="6"/>
      <c r="CC106" s="6"/>
      <c r="CD106" s="6"/>
      <c r="CE106" s="6"/>
      <c r="CF106" s="6"/>
      <c r="CG106" s="6"/>
      <c r="CH106" s="6"/>
      <c r="CI106" s="6"/>
      <c r="CJ106" s="6"/>
      <c r="CK106" s="6"/>
      <c r="CL106" s="6"/>
      <c r="CM106" s="6"/>
      <c r="CN106" s="6"/>
      <c r="CO106" s="6"/>
      <c r="CP106" s="6"/>
      <c r="CQ106" s="6"/>
      <c r="CR106" s="6"/>
      <c r="CS106" s="6"/>
      <c r="CT106" s="6"/>
      <c r="CU106" s="6"/>
      <c r="CV106" s="6"/>
      <c r="CW106" s="6"/>
      <c r="CX106" s="6"/>
      <c r="CY106" s="6"/>
      <c r="CZ106" s="6"/>
      <c r="DA106" s="6"/>
      <c r="DB106" s="6"/>
      <c r="DC106" s="6"/>
    </row>
    <row r="107" spans="1:107" x14ac:dyDescent="0.25">
      <c r="B107" s="1083">
        <v>20</v>
      </c>
      <c r="C107" s="444"/>
      <c r="D107" s="444"/>
      <c r="E107" s="445"/>
      <c r="F107" s="446"/>
      <c r="G107" s="1066"/>
      <c r="H107" s="429"/>
      <c r="I107" s="447" t="s">
        <v>1941</v>
      </c>
      <c r="J107" s="429" t="s">
        <v>2363</v>
      </c>
      <c r="K107" s="479">
        <v>19057.5</v>
      </c>
      <c r="L107" s="1067">
        <f t="shared" si="21"/>
        <v>1351.1767499999999</v>
      </c>
      <c r="M107" s="1067">
        <f t="shared" si="17"/>
        <v>19057.5</v>
      </c>
      <c r="N107" s="402"/>
      <c r="O107" s="1024"/>
      <c r="P107" s="1067">
        <f t="shared" si="14"/>
        <v>579.34799999999996</v>
      </c>
      <c r="Q107" s="1067">
        <f t="shared" si="15"/>
        <v>546.95024999999998</v>
      </c>
      <c r="R107" s="1067"/>
      <c r="S107" s="1067"/>
      <c r="T107" s="1067"/>
      <c r="U107" s="1067">
        <f t="shared" ref="U107:U120" si="22">+O107+P107+Q107</f>
        <v>1126.2982499999998</v>
      </c>
      <c r="V107" s="1067">
        <f t="shared" si="16"/>
        <v>17931.20175</v>
      </c>
      <c r="W107" s="455"/>
      <c r="X107" s="456"/>
      <c r="Y107" s="402"/>
      <c r="Z107" s="402"/>
      <c r="AA107" s="1067"/>
      <c r="AB107" s="1067"/>
      <c r="AC107" s="470"/>
      <c r="AD107" s="402"/>
      <c r="AE107" s="1067"/>
      <c r="AF107" s="402"/>
      <c r="AG107" s="457"/>
      <c r="BB107" s="6"/>
      <c r="BC107" s="6"/>
      <c r="BD107" s="6"/>
      <c r="BE107" s="6"/>
      <c r="BF107" s="6"/>
      <c r="BG107" s="6"/>
      <c r="BH107" s="6"/>
      <c r="BI107" s="6"/>
      <c r="BJ107" s="6"/>
      <c r="BK107" s="6"/>
      <c r="BL107" s="6"/>
      <c r="BM107" s="6"/>
      <c r="BN107" s="6"/>
      <c r="BO107" s="6"/>
      <c r="BP107" s="6"/>
      <c r="BQ107" s="6"/>
      <c r="BR107" s="6"/>
      <c r="BS107" s="6"/>
      <c r="BT107" s="6"/>
      <c r="BU107" s="6"/>
      <c r="BV107" s="6"/>
      <c r="BW107" s="6"/>
      <c r="BX107" s="6"/>
      <c r="BY107" s="6"/>
      <c r="BZ107" s="6"/>
      <c r="CA107" s="6"/>
      <c r="CB107" s="6"/>
      <c r="CC107" s="6"/>
      <c r="CD107" s="6"/>
      <c r="CE107" s="6"/>
      <c r="CF107" s="6"/>
      <c r="CG107" s="6"/>
      <c r="CH107" s="6"/>
      <c r="CI107" s="6"/>
      <c r="CJ107" s="6"/>
      <c r="CK107" s="6"/>
      <c r="CL107" s="6"/>
      <c r="CM107" s="6"/>
      <c r="CN107" s="6"/>
      <c r="CO107" s="6"/>
      <c r="CP107" s="6"/>
      <c r="CQ107" s="6"/>
      <c r="CR107" s="6"/>
      <c r="CS107" s="6"/>
      <c r="CT107" s="6"/>
      <c r="CU107" s="6"/>
      <c r="CV107" s="6"/>
      <c r="CW107" s="6"/>
      <c r="CX107" s="6"/>
      <c r="CY107" s="6"/>
      <c r="CZ107" s="6"/>
      <c r="DA107" s="6"/>
      <c r="DB107" s="6"/>
      <c r="DC107" s="6"/>
    </row>
    <row r="108" spans="1:107" x14ac:dyDescent="0.25">
      <c r="B108" s="1066">
        <v>21</v>
      </c>
      <c r="C108" s="444"/>
      <c r="D108" s="444"/>
      <c r="E108" s="445"/>
      <c r="F108" s="446"/>
      <c r="G108" s="1066"/>
      <c r="H108" s="429"/>
      <c r="I108" s="447" t="s">
        <v>1941</v>
      </c>
      <c r="J108" s="429" t="s">
        <v>2363</v>
      </c>
      <c r="K108" s="479">
        <v>19057.5</v>
      </c>
      <c r="L108" s="1067">
        <f t="shared" si="21"/>
        <v>1351.1767499999999</v>
      </c>
      <c r="M108" s="1067">
        <f t="shared" si="17"/>
        <v>19057.5</v>
      </c>
      <c r="N108" s="402"/>
      <c r="O108" s="1024"/>
      <c r="P108" s="1067">
        <f t="shared" si="14"/>
        <v>579.34799999999996</v>
      </c>
      <c r="Q108" s="1067">
        <f t="shared" si="15"/>
        <v>546.95024999999998</v>
      </c>
      <c r="R108" s="1067"/>
      <c r="S108" s="1067"/>
      <c r="T108" s="1067"/>
      <c r="U108" s="1067">
        <f t="shared" si="22"/>
        <v>1126.2982499999998</v>
      </c>
      <c r="V108" s="1067">
        <f t="shared" si="16"/>
        <v>17931.20175</v>
      </c>
      <c r="W108" s="1026"/>
      <c r="X108" s="848"/>
      <c r="Y108" s="616"/>
      <c r="Z108" s="616"/>
      <c r="AA108" s="624"/>
      <c r="AB108" s="624"/>
      <c r="AC108" s="1007"/>
      <c r="AD108" s="616"/>
      <c r="AE108" s="624"/>
      <c r="AF108" s="616"/>
      <c r="AG108" s="457"/>
      <c r="BB108" s="6"/>
      <c r="BC108" s="6"/>
      <c r="BD108" s="6"/>
      <c r="BE108" s="6"/>
      <c r="BF108" s="6"/>
      <c r="BG108" s="6"/>
      <c r="BH108" s="6"/>
      <c r="BI108" s="6"/>
      <c r="BJ108" s="6"/>
      <c r="BK108" s="6"/>
      <c r="BL108" s="6"/>
      <c r="BM108" s="6"/>
      <c r="BN108" s="6"/>
      <c r="BO108" s="6"/>
      <c r="BP108" s="6"/>
      <c r="BQ108" s="6"/>
      <c r="BR108" s="6"/>
      <c r="BS108" s="6"/>
      <c r="BT108" s="6"/>
      <c r="BU108" s="6"/>
      <c r="BV108" s="6"/>
      <c r="BW108" s="6"/>
      <c r="BX108" s="6"/>
      <c r="BY108" s="6"/>
      <c r="BZ108" s="6"/>
      <c r="CA108" s="6"/>
      <c r="CB108" s="6"/>
      <c r="CC108" s="6"/>
      <c r="CD108" s="6"/>
      <c r="CE108" s="6"/>
      <c r="CF108" s="6"/>
      <c r="CG108" s="6"/>
      <c r="CH108" s="6"/>
      <c r="CI108" s="6"/>
      <c r="CJ108" s="6"/>
      <c r="CK108" s="6"/>
      <c r="CL108" s="6"/>
      <c r="CM108" s="6"/>
      <c r="CN108" s="6"/>
      <c r="CO108" s="6"/>
      <c r="CP108" s="6"/>
      <c r="CQ108" s="6"/>
      <c r="CR108" s="6"/>
      <c r="CS108" s="6"/>
      <c r="CT108" s="6"/>
      <c r="CU108" s="6"/>
      <c r="CV108" s="6"/>
      <c r="CW108" s="6"/>
      <c r="CX108" s="6"/>
      <c r="CY108" s="6"/>
      <c r="CZ108" s="6"/>
      <c r="DA108" s="6"/>
      <c r="DB108" s="6"/>
      <c r="DC108" s="6"/>
    </row>
    <row r="109" spans="1:107" x14ac:dyDescent="0.25">
      <c r="B109" s="1083">
        <v>22</v>
      </c>
      <c r="C109" s="444"/>
      <c r="D109" s="444"/>
      <c r="E109" s="445"/>
      <c r="F109" s="446"/>
      <c r="G109" s="1066"/>
      <c r="H109" s="429"/>
      <c r="I109" s="447" t="s">
        <v>1941</v>
      </c>
      <c r="J109" s="429" t="s">
        <v>2363</v>
      </c>
      <c r="K109" s="479">
        <v>19057.5</v>
      </c>
      <c r="L109" s="1067">
        <f t="shared" si="21"/>
        <v>1351.1767499999999</v>
      </c>
      <c r="M109" s="1067">
        <f t="shared" ref="M109:M120" si="23">K109</f>
        <v>19057.5</v>
      </c>
      <c r="N109" s="402"/>
      <c r="O109" s="1024"/>
      <c r="P109" s="1067">
        <f t="shared" ref="P109:P120" si="24">K109/100*3.04</f>
        <v>579.34799999999996</v>
      </c>
      <c r="Q109" s="1067">
        <f t="shared" ref="Q109:Q120" si="25">K109/100*2.87</f>
        <v>546.95024999999998</v>
      </c>
      <c r="R109" s="1067"/>
      <c r="S109" s="1067"/>
      <c r="T109" s="1067"/>
      <c r="U109" s="1067">
        <f t="shared" si="22"/>
        <v>1126.2982499999998</v>
      </c>
      <c r="V109" s="1067">
        <f t="shared" ref="V109:V120" si="26">K109-U109</f>
        <v>17931.20175</v>
      </c>
      <c r="W109" s="1026"/>
      <c r="X109" s="848"/>
      <c r="Y109" s="616"/>
      <c r="Z109" s="616"/>
      <c r="AA109" s="624"/>
      <c r="AB109" s="624"/>
      <c r="AC109" s="1007"/>
      <c r="AD109" s="616"/>
      <c r="AE109" s="624"/>
      <c r="AF109" s="616"/>
      <c r="AG109" s="457"/>
      <c r="BB109" s="6"/>
      <c r="BC109" s="6"/>
      <c r="BD109" s="6"/>
      <c r="BE109" s="6"/>
      <c r="BF109" s="6"/>
      <c r="BG109" s="6"/>
      <c r="BH109" s="6"/>
      <c r="BI109" s="6"/>
      <c r="BJ109" s="6"/>
      <c r="BK109" s="6"/>
      <c r="BL109" s="6"/>
      <c r="BM109" s="6"/>
      <c r="BN109" s="6"/>
      <c r="BO109" s="6"/>
      <c r="BP109" s="6"/>
      <c r="BQ109" s="6"/>
      <c r="BR109" s="6"/>
      <c r="BS109" s="6"/>
      <c r="BT109" s="6"/>
      <c r="BU109" s="6"/>
      <c r="BV109" s="6"/>
      <c r="BW109" s="6"/>
      <c r="BX109" s="6"/>
      <c r="BY109" s="6"/>
      <c r="BZ109" s="6"/>
      <c r="CA109" s="6"/>
      <c r="CB109" s="6"/>
      <c r="CC109" s="6"/>
      <c r="CD109" s="6"/>
      <c r="CE109" s="6"/>
      <c r="CF109" s="6"/>
      <c r="CG109" s="6"/>
      <c r="CH109" s="6"/>
      <c r="CI109" s="6"/>
      <c r="CJ109" s="6"/>
      <c r="CK109" s="6"/>
      <c r="CL109" s="6"/>
      <c r="CM109" s="6"/>
      <c r="CN109" s="6"/>
      <c r="CO109" s="6"/>
      <c r="CP109" s="6"/>
      <c r="CQ109" s="6"/>
      <c r="CR109" s="6"/>
      <c r="CS109" s="6"/>
      <c r="CT109" s="6"/>
      <c r="CU109" s="6"/>
      <c r="CV109" s="6"/>
      <c r="CW109" s="6"/>
      <c r="CX109" s="6"/>
      <c r="CY109" s="6"/>
      <c r="CZ109" s="6"/>
      <c r="DA109" s="6"/>
      <c r="DB109" s="6"/>
      <c r="DC109" s="6"/>
    </row>
    <row r="110" spans="1:107" x14ac:dyDescent="0.25">
      <c r="B110" s="1066">
        <v>23</v>
      </c>
      <c r="C110" s="444"/>
      <c r="D110" s="444"/>
      <c r="E110" s="445"/>
      <c r="F110" s="446"/>
      <c r="G110" s="1066"/>
      <c r="H110" s="429"/>
      <c r="I110" s="447" t="s">
        <v>1941</v>
      </c>
      <c r="J110" s="429" t="s">
        <v>2363</v>
      </c>
      <c r="K110" s="479">
        <v>19057.5</v>
      </c>
      <c r="L110" s="1067">
        <f t="shared" si="21"/>
        <v>1351.1767499999999</v>
      </c>
      <c r="M110" s="1067">
        <f t="shared" si="23"/>
        <v>19057.5</v>
      </c>
      <c r="N110" s="402"/>
      <c r="O110" s="1024"/>
      <c r="P110" s="1067">
        <f t="shared" si="24"/>
        <v>579.34799999999996</v>
      </c>
      <c r="Q110" s="1067">
        <f t="shared" si="25"/>
        <v>546.95024999999998</v>
      </c>
      <c r="R110" s="1067"/>
      <c r="S110" s="1067"/>
      <c r="T110" s="1067"/>
      <c r="U110" s="1067">
        <f t="shared" si="22"/>
        <v>1126.2982499999998</v>
      </c>
      <c r="V110" s="1067">
        <f t="shared" si="26"/>
        <v>17931.20175</v>
      </c>
      <c r="W110" s="1026"/>
      <c r="X110" s="848"/>
      <c r="Y110" s="616"/>
      <c r="Z110" s="616"/>
      <c r="AA110" s="624"/>
      <c r="AB110" s="624"/>
      <c r="AC110" s="1007"/>
      <c r="AD110" s="616"/>
      <c r="AE110" s="624"/>
      <c r="AF110" s="616"/>
      <c r="AG110" s="457"/>
      <c r="BB110" s="6"/>
      <c r="BC110" s="6"/>
      <c r="BD110" s="6"/>
      <c r="BE110" s="6"/>
      <c r="BF110" s="6"/>
      <c r="BG110" s="6"/>
      <c r="BH110" s="6"/>
      <c r="BI110" s="6"/>
      <c r="BJ110" s="6"/>
      <c r="BK110" s="6"/>
      <c r="BL110" s="6"/>
      <c r="BM110" s="6"/>
      <c r="BN110" s="6"/>
      <c r="BO110" s="6"/>
      <c r="BP110" s="6"/>
      <c r="BQ110" s="6"/>
      <c r="BR110" s="6"/>
      <c r="BS110" s="6"/>
      <c r="BT110" s="6"/>
      <c r="BU110" s="6"/>
      <c r="BV110" s="6"/>
      <c r="BW110" s="6"/>
      <c r="BX110" s="6"/>
      <c r="BY110" s="6"/>
      <c r="BZ110" s="6"/>
      <c r="CA110" s="6"/>
      <c r="CB110" s="6"/>
      <c r="CC110" s="6"/>
      <c r="CD110" s="6"/>
      <c r="CE110" s="6"/>
      <c r="CF110" s="6"/>
      <c r="CG110" s="6"/>
      <c r="CH110" s="6"/>
      <c r="CI110" s="6"/>
      <c r="CJ110" s="6"/>
      <c r="CK110" s="6"/>
      <c r="CL110" s="6"/>
      <c r="CM110" s="6"/>
      <c r="CN110" s="6"/>
      <c r="CO110" s="6"/>
      <c r="CP110" s="6"/>
      <c r="CQ110" s="6"/>
      <c r="CR110" s="6"/>
      <c r="CS110" s="6"/>
      <c r="CT110" s="6"/>
      <c r="CU110" s="6"/>
      <c r="CV110" s="6"/>
      <c r="CW110" s="6"/>
      <c r="CX110" s="6"/>
      <c r="CY110" s="6"/>
      <c r="CZ110" s="6"/>
      <c r="DA110" s="6"/>
      <c r="DB110" s="6"/>
      <c r="DC110" s="6"/>
    </row>
    <row r="111" spans="1:107" x14ac:dyDescent="0.25">
      <c r="B111" s="1083">
        <v>24</v>
      </c>
      <c r="C111" s="444"/>
      <c r="D111" s="444"/>
      <c r="E111" s="445"/>
      <c r="F111" s="446"/>
      <c r="G111" s="1066"/>
      <c r="H111" s="429"/>
      <c r="I111" s="447" t="s">
        <v>1941</v>
      </c>
      <c r="J111" s="429" t="s">
        <v>2363</v>
      </c>
      <c r="K111" s="479">
        <v>19057.5</v>
      </c>
      <c r="L111" s="1067">
        <f t="shared" si="21"/>
        <v>1351.1767499999999</v>
      </c>
      <c r="M111" s="1067">
        <f t="shared" si="23"/>
        <v>19057.5</v>
      </c>
      <c r="N111" s="402"/>
      <c r="O111" s="1024"/>
      <c r="P111" s="1067">
        <f t="shared" si="24"/>
        <v>579.34799999999996</v>
      </c>
      <c r="Q111" s="1067">
        <f t="shared" si="25"/>
        <v>546.95024999999998</v>
      </c>
      <c r="R111" s="1067"/>
      <c r="S111" s="1067"/>
      <c r="T111" s="1067"/>
      <c r="U111" s="1067">
        <f t="shared" si="22"/>
        <v>1126.2982499999998</v>
      </c>
      <c r="V111" s="1067">
        <f t="shared" si="26"/>
        <v>17931.20175</v>
      </c>
      <c r="W111" s="455"/>
      <c r="X111" s="456"/>
      <c r="Y111" s="402"/>
      <c r="Z111" s="402"/>
      <c r="AA111" s="1067"/>
      <c r="AB111" s="1067"/>
      <c r="AC111" s="470"/>
      <c r="AD111" s="402"/>
      <c r="AE111" s="1067"/>
      <c r="AF111" s="402"/>
      <c r="AG111" s="457"/>
      <c r="BB111" s="6"/>
      <c r="BC111" s="6"/>
      <c r="BD111" s="6"/>
      <c r="BE111" s="6"/>
      <c r="BF111" s="6"/>
      <c r="BG111" s="6"/>
      <c r="BH111" s="6"/>
      <c r="BI111" s="6"/>
      <c r="BJ111" s="6"/>
      <c r="BK111" s="6"/>
      <c r="BL111" s="6"/>
      <c r="BM111" s="6"/>
      <c r="BN111" s="6"/>
      <c r="BO111" s="6"/>
      <c r="BP111" s="6"/>
      <c r="BQ111" s="6"/>
      <c r="BR111" s="6"/>
      <c r="BS111" s="6"/>
      <c r="BT111" s="6"/>
      <c r="BU111" s="6"/>
      <c r="BV111" s="6"/>
      <c r="BW111" s="6"/>
      <c r="BX111" s="6"/>
      <c r="BY111" s="6"/>
      <c r="BZ111" s="6"/>
      <c r="CA111" s="6"/>
      <c r="CB111" s="6"/>
      <c r="CC111" s="6"/>
      <c r="CD111" s="6"/>
      <c r="CE111" s="6"/>
      <c r="CF111" s="6"/>
      <c r="CG111" s="6"/>
      <c r="CH111" s="6"/>
      <c r="CI111" s="6"/>
      <c r="CJ111" s="6"/>
      <c r="CK111" s="6"/>
      <c r="CL111" s="6"/>
      <c r="CM111" s="6"/>
      <c r="CN111" s="6"/>
      <c r="CO111" s="6"/>
      <c r="CP111" s="6"/>
      <c r="CQ111" s="6"/>
      <c r="CR111" s="6"/>
      <c r="CS111" s="6"/>
      <c r="CT111" s="6"/>
      <c r="CU111" s="6"/>
      <c r="CV111" s="6"/>
      <c r="CW111" s="6"/>
      <c r="CX111" s="6"/>
      <c r="CY111" s="6"/>
      <c r="CZ111" s="6"/>
      <c r="DA111" s="6"/>
      <c r="DB111" s="6"/>
      <c r="DC111" s="6"/>
    </row>
    <row r="112" spans="1:107" x14ac:dyDescent="0.25">
      <c r="B112" s="1066">
        <v>25</v>
      </c>
      <c r="C112" s="444"/>
      <c r="D112" s="444"/>
      <c r="E112" s="445"/>
      <c r="F112" s="446"/>
      <c r="G112" s="1066"/>
      <c r="H112" s="429"/>
      <c r="I112" s="447" t="s">
        <v>1941</v>
      </c>
      <c r="J112" s="429" t="s">
        <v>2363</v>
      </c>
      <c r="K112" s="479">
        <v>19057.5</v>
      </c>
      <c r="L112" s="1067">
        <f t="shared" si="21"/>
        <v>1351.1767499999999</v>
      </c>
      <c r="M112" s="1067">
        <f t="shared" si="23"/>
        <v>19057.5</v>
      </c>
      <c r="N112" s="402"/>
      <c r="O112" s="1024"/>
      <c r="P112" s="1067">
        <f t="shared" si="24"/>
        <v>579.34799999999996</v>
      </c>
      <c r="Q112" s="1067">
        <f t="shared" si="25"/>
        <v>546.95024999999998</v>
      </c>
      <c r="R112" s="1067"/>
      <c r="S112" s="1067"/>
      <c r="T112" s="1067"/>
      <c r="U112" s="1067">
        <f t="shared" si="22"/>
        <v>1126.2982499999998</v>
      </c>
      <c r="V112" s="1067">
        <f t="shared" si="26"/>
        <v>17931.20175</v>
      </c>
      <c r="W112" s="1026"/>
      <c r="X112" s="848"/>
      <c r="Y112" s="616"/>
      <c r="Z112" s="616"/>
      <c r="AA112" s="624"/>
      <c r="AB112" s="624"/>
      <c r="AC112" s="1007"/>
      <c r="AD112" s="616"/>
      <c r="AE112" s="624"/>
      <c r="AF112" s="616"/>
      <c r="AG112" s="457"/>
      <c r="BB112" s="6"/>
      <c r="BC112" s="6"/>
      <c r="BD112" s="6"/>
      <c r="BE112" s="6"/>
      <c r="BF112" s="6"/>
      <c r="BG112" s="6"/>
      <c r="BH112" s="6"/>
      <c r="BI112" s="6"/>
      <c r="BJ112" s="6"/>
      <c r="BK112" s="6"/>
      <c r="BL112" s="6"/>
      <c r="BM112" s="6"/>
      <c r="BN112" s="6"/>
      <c r="BO112" s="6"/>
      <c r="BP112" s="6"/>
      <c r="BQ112" s="6"/>
      <c r="BR112" s="6"/>
      <c r="BS112" s="6"/>
      <c r="BT112" s="6"/>
      <c r="BU112" s="6"/>
      <c r="BV112" s="6"/>
      <c r="BW112" s="6"/>
      <c r="BX112" s="6"/>
      <c r="BY112" s="6"/>
      <c r="BZ112" s="6"/>
      <c r="CA112" s="6"/>
      <c r="CB112" s="6"/>
      <c r="CC112" s="6"/>
      <c r="CD112" s="6"/>
      <c r="CE112" s="6"/>
      <c r="CF112" s="6"/>
      <c r="CG112" s="6"/>
      <c r="CH112" s="6"/>
      <c r="CI112" s="6"/>
      <c r="CJ112" s="6"/>
      <c r="CK112" s="6"/>
      <c r="CL112" s="6"/>
      <c r="CM112" s="6"/>
      <c r="CN112" s="6"/>
      <c r="CO112" s="6"/>
      <c r="CP112" s="6"/>
      <c r="CQ112" s="6"/>
      <c r="CR112" s="6"/>
      <c r="CS112" s="6"/>
      <c r="CT112" s="6"/>
      <c r="CU112" s="6"/>
      <c r="CV112" s="6"/>
      <c r="CW112" s="6"/>
      <c r="CX112" s="6"/>
      <c r="CY112" s="6"/>
      <c r="CZ112" s="6"/>
      <c r="DA112" s="6"/>
      <c r="DB112" s="6"/>
      <c r="DC112" s="6"/>
    </row>
    <row r="113" spans="1:107" x14ac:dyDescent="0.25">
      <c r="B113" s="1083">
        <v>26</v>
      </c>
      <c r="C113" s="444"/>
      <c r="D113" s="444"/>
      <c r="E113" s="445"/>
      <c r="F113" s="446"/>
      <c r="G113" s="1066"/>
      <c r="H113" s="429"/>
      <c r="I113" s="447" t="s">
        <v>1941</v>
      </c>
      <c r="J113" s="429" t="s">
        <v>2363</v>
      </c>
      <c r="K113" s="479">
        <v>19057.5</v>
      </c>
      <c r="L113" s="1067">
        <f t="shared" si="21"/>
        <v>1351.1767499999999</v>
      </c>
      <c r="M113" s="1067">
        <f t="shared" si="23"/>
        <v>19057.5</v>
      </c>
      <c r="N113" s="402"/>
      <c r="O113" s="1024"/>
      <c r="P113" s="1067">
        <f t="shared" si="24"/>
        <v>579.34799999999996</v>
      </c>
      <c r="Q113" s="1067">
        <f t="shared" si="25"/>
        <v>546.95024999999998</v>
      </c>
      <c r="R113" s="1067"/>
      <c r="S113" s="1067"/>
      <c r="T113" s="1067"/>
      <c r="U113" s="1067">
        <f t="shared" si="22"/>
        <v>1126.2982499999998</v>
      </c>
      <c r="V113" s="1067">
        <f t="shared" si="26"/>
        <v>17931.20175</v>
      </c>
      <c r="W113" s="1026"/>
      <c r="X113" s="848"/>
      <c r="Y113" s="616"/>
      <c r="Z113" s="616"/>
      <c r="AA113" s="624"/>
      <c r="AB113" s="624"/>
      <c r="AC113" s="1007"/>
      <c r="AD113" s="616"/>
      <c r="AE113" s="624"/>
      <c r="AF113" s="616"/>
      <c r="AG113" s="457"/>
      <c r="BB113" s="6"/>
      <c r="BC113" s="6"/>
      <c r="BD113" s="6"/>
      <c r="BE113" s="6"/>
      <c r="BF113" s="6"/>
      <c r="BG113" s="6"/>
      <c r="BH113" s="6"/>
      <c r="BI113" s="6"/>
      <c r="BJ113" s="6"/>
      <c r="BK113" s="6"/>
      <c r="BL113" s="6"/>
      <c r="BM113" s="6"/>
      <c r="BN113" s="6"/>
      <c r="BO113" s="6"/>
      <c r="BP113" s="6"/>
      <c r="BQ113" s="6"/>
      <c r="BR113" s="6"/>
      <c r="BS113" s="6"/>
      <c r="BT113" s="6"/>
      <c r="BU113" s="6"/>
      <c r="BV113" s="6"/>
      <c r="BW113" s="6"/>
      <c r="BX113" s="6"/>
      <c r="BY113" s="6"/>
      <c r="BZ113" s="6"/>
      <c r="CA113" s="6"/>
      <c r="CB113" s="6"/>
      <c r="CC113" s="6"/>
      <c r="CD113" s="6"/>
      <c r="CE113" s="6"/>
      <c r="CF113" s="6"/>
      <c r="CG113" s="6"/>
      <c r="CH113" s="6"/>
      <c r="CI113" s="6"/>
      <c r="CJ113" s="6"/>
      <c r="CK113" s="6"/>
      <c r="CL113" s="6"/>
      <c r="CM113" s="6"/>
      <c r="CN113" s="6"/>
      <c r="CO113" s="6"/>
      <c r="CP113" s="6"/>
      <c r="CQ113" s="6"/>
      <c r="CR113" s="6"/>
      <c r="CS113" s="6"/>
      <c r="CT113" s="6"/>
      <c r="CU113" s="6"/>
      <c r="CV113" s="6"/>
      <c r="CW113" s="6"/>
      <c r="CX113" s="6"/>
      <c r="CY113" s="6"/>
      <c r="CZ113" s="6"/>
      <c r="DA113" s="6"/>
      <c r="DB113" s="6"/>
      <c r="DC113" s="6"/>
    </row>
    <row r="114" spans="1:107" x14ac:dyDescent="0.25">
      <c r="B114" s="1066">
        <v>27</v>
      </c>
      <c r="C114" s="444"/>
      <c r="D114" s="444"/>
      <c r="E114" s="445"/>
      <c r="F114" s="446"/>
      <c r="G114" s="1066"/>
      <c r="H114" s="429"/>
      <c r="I114" s="447" t="s">
        <v>1941</v>
      </c>
      <c r="J114" s="429" t="s">
        <v>5092</v>
      </c>
      <c r="K114" s="479">
        <v>19057.5</v>
      </c>
      <c r="L114" s="1067">
        <f t="shared" si="21"/>
        <v>1351.1767499999999</v>
      </c>
      <c r="M114" s="1067">
        <f t="shared" si="23"/>
        <v>19057.5</v>
      </c>
      <c r="N114" s="402"/>
      <c r="O114" s="1024"/>
      <c r="P114" s="1067">
        <f t="shared" si="24"/>
        <v>579.34799999999996</v>
      </c>
      <c r="Q114" s="1067">
        <f t="shared" si="25"/>
        <v>546.95024999999998</v>
      </c>
      <c r="R114" s="1067"/>
      <c r="S114" s="1067"/>
      <c r="T114" s="1067"/>
      <c r="U114" s="1067">
        <f t="shared" si="22"/>
        <v>1126.2982499999998</v>
      </c>
      <c r="V114" s="1067">
        <f t="shared" si="26"/>
        <v>17931.20175</v>
      </c>
      <c r="W114" s="1026"/>
      <c r="X114" s="848"/>
      <c r="Y114" s="616"/>
      <c r="Z114" s="616"/>
      <c r="AA114" s="624"/>
      <c r="AB114" s="624"/>
      <c r="AC114" s="1007"/>
      <c r="AD114" s="616"/>
      <c r="AE114" s="624"/>
      <c r="AF114" s="616"/>
      <c r="AG114" s="457"/>
      <c r="BB114" s="6"/>
      <c r="BC114" s="6"/>
      <c r="BD114" s="6"/>
      <c r="BE114" s="6"/>
      <c r="BF114" s="6"/>
      <c r="BG114" s="6"/>
      <c r="BH114" s="6"/>
      <c r="BI114" s="6"/>
      <c r="BJ114" s="6"/>
      <c r="BK114" s="6"/>
      <c r="BL114" s="6"/>
      <c r="BM114" s="6"/>
      <c r="BN114" s="6"/>
      <c r="BO114" s="6"/>
      <c r="BP114" s="6"/>
      <c r="BQ114" s="6"/>
      <c r="BR114" s="6"/>
      <c r="BS114" s="6"/>
      <c r="BT114" s="6"/>
      <c r="BU114" s="6"/>
      <c r="BV114" s="6"/>
      <c r="BW114" s="6"/>
      <c r="BX114" s="6"/>
      <c r="BY114" s="6"/>
      <c r="BZ114" s="6"/>
      <c r="CA114" s="6"/>
      <c r="CB114" s="6"/>
      <c r="CC114" s="6"/>
      <c r="CD114" s="6"/>
      <c r="CE114" s="6"/>
      <c r="CF114" s="6"/>
      <c r="CG114" s="6"/>
      <c r="CH114" s="6"/>
      <c r="CI114" s="6"/>
      <c r="CJ114" s="6"/>
      <c r="CK114" s="6"/>
      <c r="CL114" s="6"/>
      <c r="CM114" s="6"/>
      <c r="CN114" s="6"/>
      <c r="CO114" s="6"/>
      <c r="CP114" s="6"/>
      <c r="CQ114" s="6"/>
      <c r="CR114" s="6"/>
      <c r="CS114" s="6"/>
      <c r="CT114" s="6"/>
      <c r="CU114" s="6"/>
      <c r="CV114" s="6"/>
      <c r="CW114" s="6"/>
      <c r="CX114" s="6"/>
      <c r="CY114" s="6"/>
      <c r="CZ114" s="6"/>
      <c r="DA114" s="6"/>
      <c r="DB114" s="6"/>
      <c r="DC114" s="6"/>
    </row>
    <row r="115" spans="1:107" x14ac:dyDescent="0.25">
      <c r="B115" s="1066">
        <v>1</v>
      </c>
      <c r="C115" s="444"/>
      <c r="D115" s="444"/>
      <c r="E115" s="445"/>
      <c r="F115" s="446"/>
      <c r="G115" s="1066"/>
      <c r="H115" s="429"/>
      <c r="I115" s="447" t="s">
        <v>1941</v>
      </c>
      <c r="J115" s="429" t="s">
        <v>5092</v>
      </c>
      <c r="K115" s="479">
        <v>19057.5</v>
      </c>
      <c r="L115" s="1067">
        <f t="shared" si="21"/>
        <v>1351.1767499999999</v>
      </c>
      <c r="M115" s="1067">
        <f t="shared" si="23"/>
        <v>19057.5</v>
      </c>
      <c r="N115" s="402"/>
      <c r="O115" s="1024"/>
      <c r="P115" s="1067">
        <f t="shared" si="24"/>
        <v>579.34799999999996</v>
      </c>
      <c r="Q115" s="1067">
        <f t="shared" si="25"/>
        <v>546.95024999999998</v>
      </c>
      <c r="R115" s="1067"/>
      <c r="S115" s="1067"/>
      <c r="T115" s="1067"/>
      <c r="U115" s="1067">
        <f t="shared" si="22"/>
        <v>1126.2982499999998</v>
      </c>
      <c r="V115" s="1067">
        <f t="shared" si="26"/>
        <v>17931.20175</v>
      </c>
      <c r="W115" s="1026"/>
      <c r="X115" s="848"/>
      <c r="Y115" s="616"/>
      <c r="Z115" s="616"/>
      <c r="AA115" s="624"/>
      <c r="AB115" s="624"/>
      <c r="AC115" s="1007"/>
      <c r="AD115" s="616"/>
      <c r="AE115" s="624"/>
      <c r="AF115" s="616"/>
      <c r="AG115" s="457"/>
      <c r="BB115" s="6"/>
      <c r="BC115" s="6"/>
      <c r="BD115" s="6"/>
      <c r="BE115" s="6"/>
      <c r="BF115" s="6"/>
      <c r="BG115" s="6"/>
      <c r="BH115" s="6"/>
      <c r="BI115" s="6"/>
      <c r="BJ115" s="6"/>
      <c r="BK115" s="6"/>
      <c r="BL115" s="6"/>
      <c r="BM115" s="6"/>
      <c r="BN115" s="6"/>
      <c r="BO115" s="6"/>
      <c r="BP115" s="6"/>
      <c r="BQ115" s="6"/>
      <c r="BR115" s="6"/>
      <c r="BS115" s="6"/>
      <c r="BT115" s="6"/>
      <c r="BU115" s="6"/>
      <c r="BV115" s="6"/>
      <c r="BW115" s="6"/>
      <c r="BX115" s="6"/>
      <c r="BY115" s="6"/>
      <c r="BZ115" s="6"/>
      <c r="CA115" s="6"/>
      <c r="CB115" s="6"/>
      <c r="CC115" s="6"/>
      <c r="CD115" s="6"/>
      <c r="CE115" s="6"/>
      <c r="CF115" s="6"/>
      <c r="CG115" s="6"/>
      <c r="CH115" s="6"/>
      <c r="CI115" s="6"/>
      <c r="CJ115" s="6"/>
      <c r="CK115" s="6"/>
      <c r="CL115" s="6"/>
      <c r="CM115" s="6"/>
      <c r="CN115" s="6"/>
      <c r="CO115" s="6"/>
      <c r="CP115" s="6"/>
      <c r="CQ115" s="6"/>
      <c r="CR115" s="6"/>
      <c r="CS115" s="6"/>
      <c r="CT115" s="6"/>
      <c r="CU115" s="6"/>
      <c r="CV115" s="6"/>
      <c r="CW115" s="6"/>
      <c r="CX115" s="6"/>
      <c r="CY115" s="6"/>
      <c r="CZ115" s="6"/>
      <c r="DA115" s="6"/>
      <c r="DB115" s="6"/>
      <c r="DC115" s="6"/>
    </row>
    <row r="116" spans="1:107" x14ac:dyDescent="0.25">
      <c r="B116" s="1066">
        <v>2</v>
      </c>
      <c r="C116" s="444"/>
      <c r="D116" s="444"/>
      <c r="E116" s="445"/>
      <c r="F116" s="446"/>
      <c r="G116" s="1066"/>
      <c r="H116" s="429"/>
      <c r="I116" s="447" t="s">
        <v>1941</v>
      </c>
      <c r="J116" s="429" t="s">
        <v>5092</v>
      </c>
      <c r="K116" s="479">
        <v>19057.5</v>
      </c>
      <c r="L116" s="1067">
        <f t="shared" si="21"/>
        <v>1351.1767499999999</v>
      </c>
      <c r="M116" s="1067">
        <f t="shared" si="23"/>
        <v>19057.5</v>
      </c>
      <c r="N116" s="402"/>
      <c r="O116" s="1024"/>
      <c r="P116" s="1067">
        <f t="shared" si="24"/>
        <v>579.34799999999996</v>
      </c>
      <c r="Q116" s="1067">
        <f t="shared" si="25"/>
        <v>546.95024999999998</v>
      </c>
      <c r="R116" s="1067"/>
      <c r="S116" s="1067"/>
      <c r="T116" s="1067"/>
      <c r="U116" s="1067">
        <f t="shared" si="22"/>
        <v>1126.2982499999998</v>
      </c>
      <c r="V116" s="1067">
        <f t="shared" si="26"/>
        <v>17931.20175</v>
      </c>
      <c r="W116" s="1026"/>
      <c r="X116" s="848"/>
      <c r="Y116" s="616"/>
      <c r="Z116" s="616"/>
      <c r="AA116" s="624"/>
      <c r="AB116" s="624"/>
      <c r="AC116" s="1007"/>
      <c r="AD116" s="616"/>
      <c r="AE116" s="624"/>
      <c r="AF116" s="616"/>
      <c r="AG116" s="457"/>
      <c r="BB116" s="6"/>
      <c r="BC116" s="6"/>
      <c r="BD116" s="6"/>
      <c r="BE116" s="6"/>
      <c r="BF116" s="6"/>
      <c r="BG116" s="6"/>
      <c r="BH116" s="6"/>
      <c r="BI116" s="6"/>
      <c r="BJ116" s="6"/>
      <c r="BK116" s="6"/>
      <c r="BL116" s="6"/>
      <c r="BM116" s="6"/>
      <c r="BN116" s="6"/>
      <c r="BO116" s="6"/>
      <c r="BP116" s="6"/>
      <c r="BQ116" s="6"/>
      <c r="BR116" s="6"/>
      <c r="BS116" s="6"/>
      <c r="BT116" s="6"/>
      <c r="BU116" s="6"/>
      <c r="BV116" s="6"/>
      <c r="BW116" s="6"/>
      <c r="BX116" s="6"/>
      <c r="BY116" s="6"/>
      <c r="BZ116" s="6"/>
      <c r="CA116" s="6"/>
      <c r="CB116" s="6"/>
      <c r="CC116" s="6"/>
      <c r="CD116" s="6"/>
      <c r="CE116" s="6"/>
      <c r="CF116" s="6"/>
      <c r="CG116" s="6"/>
      <c r="CH116" s="6"/>
      <c r="CI116" s="6"/>
      <c r="CJ116" s="6"/>
      <c r="CK116" s="6"/>
      <c r="CL116" s="6"/>
      <c r="CM116" s="6"/>
      <c r="CN116" s="6"/>
      <c r="CO116" s="6"/>
      <c r="CP116" s="6"/>
      <c r="CQ116" s="6"/>
      <c r="CR116" s="6"/>
      <c r="CS116" s="6"/>
      <c r="CT116" s="6"/>
      <c r="CU116" s="6"/>
      <c r="CV116" s="6"/>
      <c r="CW116" s="6"/>
      <c r="CX116" s="6"/>
      <c r="CY116" s="6"/>
      <c r="CZ116" s="6"/>
      <c r="DA116" s="6"/>
      <c r="DB116" s="6"/>
      <c r="DC116" s="6"/>
    </row>
    <row r="117" spans="1:107" x14ac:dyDescent="0.25">
      <c r="B117" s="1066">
        <v>3</v>
      </c>
      <c r="C117" s="444"/>
      <c r="D117" s="444"/>
      <c r="E117" s="445"/>
      <c r="F117" s="446"/>
      <c r="G117" s="1066"/>
      <c r="H117" s="429"/>
      <c r="I117" s="447" t="s">
        <v>1941</v>
      </c>
      <c r="J117" s="429" t="s">
        <v>5092</v>
      </c>
      <c r="K117" s="479">
        <v>19057.5</v>
      </c>
      <c r="L117" s="1067">
        <f t="shared" si="21"/>
        <v>1351.1767499999999</v>
      </c>
      <c r="M117" s="1067">
        <f t="shared" si="23"/>
        <v>19057.5</v>
      </c>
      <c r="N117" s="402"/>
      <c r="O117" s="1024"/>
      <c r="P117" s="1067">
        <f t="shared" si="24"/>
        <v>579.34799999999996</v>
      </c>
      <c r="Q117" s="1067">
        <f t="shared" si="25"/>
        <v>546.95024999999998</v>
      </c>
      <c r="R117" s="1067"/>
      <c r="S117" s="1067"/>
      <c r="T117" s="1067"/>
      <c r="U117" s="1067">
        <f t="shared" si="22"/>
        <v>1126.2982499999998</v>
      </c>
      <c r="V117" s="1067">
        <f t="shared" si="26"/>
        <v>17931.20175</v>
      </c>
      <c r="W117" s="455"/>
      <c r="X117" s="456"/>
      <c r="Y117" s="402"/>
      <c r="Z117" s="402"/>
      <c r="AA117" s="1067"/>
      <c r="AB117" s="1067"/>
      <c r="AC117" s="470"/>
      <c r="AD117" s="402"/>
      <c r="AE117" s="1067"/>
      <c r="AF117" s="402"/>
      <c r="AG117" s="457"/>
      <c r="BB117" s="6"/>
      <c r="BC117" s="6"/>
      <c r="BD117" s="6"/>
      <c r="BE117" s="6"/>
      <c r="BF117" s="6"/>
      <c r="BG117" s="6"/>
      <c r="BH117" s="6"/>
      <c r="BI117" s="6"/>
      <c r="BJ117" s="6"/>
      <c r="BK117" s="6"/>
      <c r="BL117" s="6"/>
      <c r="BM117" s="6"/>
      <c r="BN117" s="6"/>
      <c r="BO117" s="6"/>
      <c r="BP117" s="6"/>
      <c r="BQ117" s="6"/>
      <c r="BR117" s="6"/>
      <c r="BS117" s="6"/>
      <c r="BT117" s="6"/>
      <c r="BU117" s="6"/>
      <c r="BV117" s="6"/>
      <c r="BW117" s="6"/>
      <c r="BX117" s="6"/>
      <c r="BY117" s="6"/>
      <c r="BZ117" s="6"/>
      <c r="CA117" s="6"/>
      <c r="CB117" s="6"/>
      <c r="CC117" s="6"/>
      <c r="CD117" s="6"/>
      <c r="CE117" s="6"/>
      <c r="CF117" s="6"/>
      <c r="CG117" s="6"/>
      <c r="CH117" s="6"/>
      <c r="CI117" s="6"/>
      <c r="CJ117" s="6"/>
      <c r="CK117" s="6"/>
      <c r="CL117" s="6"/>
      <c r="CM117" s="6"/>
      <c r="CN117" s="6"/>
      <c r="CO117" s="6"/>
      <c r="CP117" s="6"/>
      <c r="CQ117" s="6"/>
      <c r="CR117" s="6"/>
      <c r="CS117" s="6"/>
      <c r="CT117" s="6"/>
      <c r="CU117" s="6"/>
      <c r="CV117" s="6"/>
      <c r="CW117" s="6"/>
      <c r="CX117" s="6"/>
      <c r="CY117" s="6"/>
      <c r="CZ117" s="6"/>
      <c r="DA117" s="6"/>
      <c r="DB117" s="6"/>
      <c r="DC117" s="6"/>
    </row>
    <row r="118" spans="1:107" x14ac:dyDescent="0.25">
      <c r="B118" s="1066">
        <v>4</v>
      </c>
      <c r="C118" s="444"/>
      <c r="D118" s="444"/>
      <c r="E118" s="445"/>
      <c r="F118" s="446"/>
      <c r="G118" s="1066"/>
      <c r="H118" s="429"/>
      <c r="I118" s="447" t="s">
        <v>1941</v>
      </c>
      <c r="J118" s="429" t="s">
        <v>5092</v>
      </c>
      <c r="K118" s="479">
        <v>19057.5</v>
      </c>
      <c r="L118" s="1067">
        <f t="shared" si="21"/>
        <v>1351.1767499999999</v>
      </c>
      <c r="M118" s="1067">
        <f t="shared" si="23"/>
        <v>19057.5</v>
      </c>
      <c r="N118" s="402"/>
      <c r="O118" s="1024"/>
      <c r="P118" s="1067">
        <f t="shared" si="24"/>
        <v>579.34799999999996</v>
      </c>
      <c r="Q118" s="1067">
        <f t="shared" si="25"/>
        <v>546.95024999999998</v>
      </c>
      <c r="R118" s="1067"/>
      <c r="S118" s="1067"/>
      <c r="T118" s="1067"/>
      <c r="U118" s="1067">
        <f t="shared" si="22"/>
        <v>1126.2982499999998</v>
      </c>
      <c r="V118" s="1067">
        <f t="shared" si="26"/>
        <v>17931.20175</v>
      </c>
      <c r="W118" s="1026"/>
      <c r="X118" s="848"/>
      <c r="Y118" s="616"/>
      <c r="Z118" s="616"/>
      <c r="AA118" s="624"/>
      <c r="AB118" s="624"/>
      <c r="AC118" s="1007"/>
      <c r="AD118" s="616"/>
      <c r="AE118" s="624"/>
      <c r="AF118" s="616"/>
      <c r="AG118" s="457"/>
      <c r="BB118" s="6"/>
      <c r="BC118" s="6"/>
      <c r="BD118" s="6"/>
      <c r="BE118" s="6"/>
      <c r="BF118" s="6"/>
      <c r="BG118" s="6"/>
      <c r="BH118" s="6"/>
      <c r="BI118" s="6"/>
      <c r="BJ118" s="6"/>
      <c r="BK118" s="6"/>
      <c r="BL118" s="6"/>
      <c r="BM118" s="6"/>
      <c r="BN118" s="6"/>
      <c r="BO118" s="6"/>
      <c r="BP118" s="6"/>
      <c r="BQ118" s="6"/>
      <c r="BR118" s="6"/>
      <c r="BS118" s="6"/>
      <c r="BT118" s="6"/>
      <c r="BU118" s="6"/>
      <c r="BV118" s="6"/>
      <c r="BW118" s="6"/>
      <c r="BX118" s="6"/>
      <c r="BY118" s="6"/>
      <c r="BZ118" s="6"/>
      <c r="CA118" s="6"/>
      <c r="CB118" s="6"/>
      <c r="CC118" s="6"/>
      <c r="CD118" s="6"/>
      <c r="CE118" s="6"/>
      <c r="CF118" s="6"/>
      <c r="CG118" s="6"/>
      <c r="CH118" s="6"/>
      <c r="CI118" s="6"/>
      <c r="CJ118" s="6"/>
      <c r="CK118" s="6"/>
      <c r="CL118" s="6"/>
      <c r="CM118" s="6"/>
      <c r="CN118" s="6"/>
      <c r="CO118" s="6"/>
      <c r="CP118" s="6"/>
      <c r="CQ118" s="6"/>
      <c r="CR118" s="6"/>
      <c r="CS118" s="6"/>
      <c r="CT118" s="6"/>
      <c r="CU118" s="6"/>
      <c r="CV118" s="6"/>
      <c r="CW118" s="6"/>
      <c r="CX118" s="6"/>
      <c r="CY118" s="6"/>
      <c r="CZ118" s="6"/>
      <c r="DA118" s="6"/>
      <c r="DB118" s="6"/>
      <c r="DC118" s="6"/>
    </row>
    <row r="119" spans="1:107" x14ac:dyDescent="0.25">
      <c r="B119" s="1066">
        <v>5</v>
      </c>
      <c r="C119" s="444"/>
      <c r="D119" s="444"/>
      <c r="E119" s="445"/>
      <c r="F119" s="446"/>
      <c r="G119" s="1066"/>
      <c r="H119" s="429"/>
      <c r="I119" s="447" t="s">
        <v>1941</v>
      </c>
      <c r="J119" s="429" t="s">
        <v>5092</v>
      </c>
      <c r="K119" s="479">
        <v>19057.5</v>
      </c>
      <c r="L119" s="1067">
        <f t="shared" si="21"/>
        <v>1351.1767499999999</v>
      </c>
      <c r="M119" s="1067">
        <f t="shared" si="23"/>
        <v>19057.5</v>
      </c>
      <c r="N119" s="402"/>
      <c r="O119" s="1024"/>
      <c r="P119" s="1067">
        <f t="shared" si="24"/>
        <v>579.34799999999996</v>
      </c>
      <c r="Q119" s="1067">
        <f t="shared" si="25"/>
        <v>546.95024999999998</v>
      </c>
      <c r="R119" s="1067"/>
      <c r="S119" s="1067"/>
      <c r="T119" s="1067"/>
      <c r="U119" s="1067">
        <f t="shared" si="22"/>
        <v>1126.2982499999998</v>
      </c>
      <c r="V119" s="1067">
        <f t="shared" si="26"/>
        <v>17931.20175</v>
      </c>
      <c r="W119" s="1026"/>
      <c r="X119" s="848"/>
      <c r="Y119" s="616"/>
      <c r="Z119" s="616"/>
      <c r="AA119" s="624"/>
      <c r="AB119" s="624"/>
      <c r="AC119" s="1007"/>
      <c r="AD119" s="616"/>
      <c r="AE119" s="624"/>
      <c r="AF119" s="616"/>
      <c r="AG119" s="457"/>
      <c r="BB119" s="6"/>
      <c r="BC119" s="6"/>
      <c r="BD119" s="6"/>
      <c r="BE119" s="6"/>
      <c r="BF119" s="6"/>
      <c r="BG119" s="6"/>
      <c r="BH119" s="6"/>
      <c r="BI119" s="6"/>
      <c r="BJ119" s="6"/>
      <c r="BK119" s="6"/>
      <c r="BL119" s="6"/>
      <c r="BM119" s="6"/>
      <c r="BN119" s="6"/>
      <c r="BO119" s="6"/>
      <c r="BP119" s="6"/>
      <c r="BQ119" s="6"/>
      <c r="BR119" s="6"/>
      <c r="BS119" s="6"/>
      <c r="BT119" s="6"/>
      <c r="BU119" s="6"/>
      <c r="BV119" s="6"/>
      <c r="BW119" s="6"/>
      <c r="BX119" s="6"/>
      <c r="BY119" s="6"/>
      <c r="BZ119" s="6"/>
      <c r="CA119" s="6"/>
      <c r="CB119" s="6"/>
      <c r="CC119" s="6"/>
      <c r="CD119" s="6"/>
      <c r="CE119" s="6"/>
      <c r="CF119" s="6"/>
      <c r="CG119" s="6"/>
      <c r="CH119" s="6"/>
      <c r="CI119" s="6"/>
      <c r="CJ119" s="6"/>
      <c r="CK119" s="6"/>
      <c r="CL119" s="6"/>
      <c r="CM119" s="6"/>
      <c r="CN119" s="6"/>
      <c r="CO119" s="6"/>
      <c r="CP119" s="6"/>
      <c r="CQ119" s="6"/>
      <c r="CR119" s="6"/>
      <c r="CS119" s="6"/>
      <c r="CT119" s="6"/>
      <c r="CU119" s="6"/>
      <c r="CV119" s="6"/>
      <c r="CW119" s="6"/>
      <c r="CX119" s="6"/>
      <c r="CY119" s="6"/>
      <c r="CZ119" s="6"/>
      <c r="DA119" s="6"/>
      <c r="DB119" s="6"/>
      <c r="DC119" s="6"/>
    </row>
    <row r="120" spans="1:107" x14ac:dyDescent="0.25">
      <c r="B120" s="1066">
        <v>6</v>
      </c>
      <c r="C120" s="444"/>
      <c r="D120" s="444"/>
      <c r="E120" s="445"/>
      <c r="F120" s="446"/>
      <c r="G120" s="1066"/>
      <c r="H120" s="429"/>
      <c r="I120" s="447" t="s">
        <v>1941</v>
      </c>
      <c r="J120" s="429" t="s">
        <v>5092</v>
      </c>
      <c r="K120" s="479">
        <v>19057.5</v>
      </c>
      <c r="L120" s="1067">
        <f t="shared" si="21"/>
        <v>1351.1767499999999</v>
      </c>
      <c r="M120" s="1067">
        <f t="shared" si="23"/>
        <v>19057.5</v>
      </c>
      <c r="N120" s="402"/>
      <c r="O120" s="1024"/>
      <c r="P120" s="1067">
        <f t="shared" si="24"/>
        <v>579.34799999999996</v>
      </c>
      <c r="Q120" s="1067">
        <f t="shared" si="25"/>
        <v>546.95024999999998</v>
      </c>
      <c r="R120" s="1067"/>
      <c r="S120" s="1067"/>
      <c r="T120" s="1067"/>
      <c r="U120" s="1067">
        <f t="shared" si="22"/>
        <v>1126.2982499999998</v>
      </c>
      <c r="V120" s="1067">
        <f t="shared" si="26"/>
        <v>17931.20175</v>
      </c>
      <c r="W120" s="1026"/>
      <c r="X120" s="848"/>
      <c r="Y120" s="616"/>
      <c r="Z120" s="616"/>
      <c r="AA120" s="624"/>
      <c r="AB120" s="624"/>
      <c r="AC120" s="1007"/>
      <c r="AD120" s="616"/>
      <c r="AE120" s="624"/>
      <c r="AF120" s="616"/>
      <c r="AG120" s="457"/>
      <c r="BB120" s="6"/>
      <c r="BC120" s="6"/>
      <c r="BD120" s="6"/>
      <c r="BE120" s="6"/>
      <c r="BF120" s="6"/>
      <c r="BG120" s="6"/>
      <c r="BH120" s="6"/>
      <c r="BI120" s="6"/>
      <c r="BJ120" s="6"/>
      <c r="BK120" s="6"/>
      <c r="BL120" s="6"/>
      <c r="BM120" s="6"/>
      <c r="BN120" s="6"/>
      <c r="BO120" s="6"/>
      <c r="BP120" s="6"/>
      <c r="BQ120" s="6"/>
      <c r="BR120" s="6"/>
      <c r="BS120" s="6"/>
      <c r="BT120" s="6"/>
      <c r="BU120" s="6"/>
      <c r="BV120" s="6"/>
      <c r="BW120" s="6"/>
      <c r="BX120" s="6"/>
      <c r="BY120" s="6"/>
      <c r="BZ120" s="6"/>
      <c r="CA120" s="6"/>
      <c r="CB120" s="6"/>
      <c r="CC120" s="6"/>
      <c r="CD120" s="6"/>
      <c r="CE120" s="6"/>
      <c r="CF120" s="6"/>
      <c r="CG120" s="6"/>
      <c r="CH120" s="6"/>
      <c r="CI120" s="6"/>
      <c r="CJ120" s="6"/>
      <c r="CK120" s="6"/>
      <c r="CL120" s="6"/>
      <c r="CM120" s="6"/>
      <c r="CN120" s="6"/>
      <c r="CO120" s="6"/>
      <c r="CP120" s="6"/>
      <c r="CQ120" s="6"/>
      <c r="CR120" s="6"/>
      <c r="CS120" s="6"/>
      <c r="CT120" s="6"/>
      <c r="CU120" s="6"/>
      <c r="CV120" s="6"/>
      <c r="CW120" s="6"/>
      <c r="CX120" s="6"/>
      <c r="CY120" s="6"/>
      <c r="CZ120" s="6"/>
      <c r="DA120" s="6"/>
      <c r="DB120" s="6"/>
      <c r="DC120" s="6"/>
    </row>
    <row r="121" spans="1:107" s="1054" customFormat="1" ht="12.75" customHeight="1" x14ac:dyDescent="0.25">
      <c r="A121" s="537"/>
      <c r="B121" s="1776" t="s">
        <v>3656</v>
      </c>
      <c r="C121" s="1776"/>
      <c r="D121" s="1776"/>
      <c r="E121" s="1776"/>
      <c r="F121" s="1776"/>
      <c r="G121" s="1776"/>
      <c r="H121" s="1776"/>
      <c r="I121" s="1776"/>
      <c r="J121" s="1776"/>
      <c r="K121" s="408">
        <f>+K82+K83+K84+K85+K86+K87+K88+K89+K90+K91+K92+K93+K94+K95+K96+K97+K98+K99+K100+K101+K102+K103+K104+K105+K106+K107+K108+K109+K110+K111+K112+K113+K114+K115+K116+K117+K118+K119+K120</f>
        <v>825825</v>
      </c>
      <c r="L121" s="1067"/>
      <c r="M121" s="1067">
        <v>0</v>
      </c>
      <c r="N121" s="407"/>
      <c r="O121" s="405">
        <f>+O82</f>
        <v>176.61</v>
      </c>
      <c r="P121" s="407">
        <f t="shared" si="14"/>
        <v>25105.08</v>
      </c>
      <c r="Q121" s="407">
        <f t="shared" si="15"/>
        <v>23701.177500000002</v>
      </c>
      <c r="R121" s="405"/>
      <c r="S121" s="405"/>
      <c r="T121" s="405"/>
      <c r="U121" s="407">
        <f>O121+P121+Q121+R121</f>
        <v>48982.867500000008</v>
      </c>
      <c r="V121" s="407">
        <f t="shared" si="16"/>
        <v>776842.13249999995</v>
      </c>
      <c r="W121" s="455"/>
      <c r="X121" s="428"/>
      <c r="Y121" s="456"/>
      <c r="Z121" s="402"/>
      <c r="AA121" s="402"/>
      <c r="AB121" s="1067"/>
      <c r="AC121" s="1067"/>
      <c r="AD121" s="462"/>
      <c r="AE121" s="402"/>
      <c r="AF121" s="1067"/>
      <c r="AG121" s="402"/>
      <c r="AH121" s="1027"/>
      <c r="AI121" s="537"/>
      <c r="AJ121" s="537"/>
      <c r="AK121" s="537"/>
      <c r="AL121" s="537"/>
      <c r="AM121" s="537"/>
      <c r="AN121" s="537"/>
      <c r="AO121" s="537"/>
      <c r="AP121" s="537"/>
      <c r="AQ121" s="1028"/>
    </row>
    <row r="122" spans="1:107" s="1054" customFormat="1" ht="12.95" customHeight="1" x14ac:dyDescent="0.25">
      <c r="A122" s="537"/>
      <c r="B122" s="1775" t="s">
        <v>3682</v>
      </c>
      <c r="C122" s="1775"/>
      <c r="D122" s="1775"/>
      <c r="E122" s="1775"/>
      <c r="F122" s="1775"/>
      <c r="G122" s="1775"/>
      <c r="H122" s="1775"/>
      <c r="I122" s="1775"/>
      <c r="J122" s="1775"/>
      <c r="K122" s="448"/>
      <c r="L122" s="1067"/>
      <c r="M122" s="1067"/>
      <c r="N122" s="1067"/>
      <c r="O122" s="403"/>
      <c r="P122" s="403"/>
      <c r="Q122" s="403"/>
      <c r="R122" s="403"/>
      <c r="S122" s="403"/>
      <c r="T122" s="403"/>
      <c r="U122" s="403"/>
      <c r="V122" s="403"/>
      <c r="AH122" s="1004"/>
      <c r="AI122" s="537"/>
      <c r="AJ122" s="537"/>
      <c r="AK122" s="537"/>
      <c r="AL122" s="537"/>
      <c r="AM122" s="537"/>
      <c r="AN122" s="537"/>
      <c r="AO122" s="537"/>
      <c r="AP122" s="537"/>
      <c r="AQ122" s="537"/>
      <c r="AR122" s="537"/>
      <c r="AS122" s="537"/>
      <c r="AT122" s="537"/>
      <c r="AU122" s="537"/>
      <c r="AV122" s="537"/>
      <c r="AW122" s="537"/>
      <c r="AX122" s="537"/>
      <c r="AY122" s="537"/>
      <c r="AZ122" s="537"/>
      <c r="BA122" s="537"/>
      <c r="BB122" s="1028"/>
    </row>
    <row r="123" spans="1:107" s="1054" customFormat="1" x14ac:dyDescent="0.25">
      <c r="A123" s="537"/>
      <c r="B123" s="444">
        <v>1</v>
      </c>
      <c r="C123" s="444"/>
      <c r="D123" s="444"/>
      <c r="E123" s="445"/>
      <c r="F123" s="446"/>
      <c r="G123" s="1066"/>
      <c r="H123" s="429"/>
      <c r="I123" s="502" t="s">
        <v>1941</v>
      </c>
      <c r="J123" s="429" t="s">
        <v>4646</v>
      </c>
      <c r="K123" s="1067">
        <v>31762.5</v>
      </c>
      <c r="L123" s="1067">
        <f t="shared" ref="L123:L129" si="27">K123/100*7.09</f>
        <v>2251.9612499999998</v>
      </c>
      <c r="M123" s="1067">
        <v>31762.5</v>
      </c>
      <c r="N123" s="402"/>
      <c r="O123" s="402"/>
      <c r="P123" s="402">
        <f t="shared" ref="P123:P129" si="28">K123/100*3.04</f>
        <v>965.58</v>
      </c>
      <c r="Q123" s="402">
        <f t="shared" ref="Q123:Q129" si="29">K123/100*2.87</f>
        <v>911.58375000000001</v>
      </c>
      <c r="R123" s="402"/>
      <c r="S123" s="402"/>
      <c r="T123" s="402"/>
      <c r="U123" s="402">
        <f t="shared" ref="U123:U129" si="30">+O123+P123+Q123+R123</f>
        <v>1877.1637500000002</v>
      </c>
      <c r="V123" s="402">
        <f t="shared" ref="V123:V129" si="31">K123-U123</f>
        <v>29885.33625</v>
      </c>
      <c r="W123" s="504"/>
      <c r="X123" s="505"/>
      <c r="Y123" s="402"/>
      <c r="Z123" s="402"/>
      <c r="AA123" s="402"/>
      <c r="AB123" s="429"/>
      <c r="AC123" s="429"/>
      <c r="AD123" s="402"/>
      <c r="AE123" s="402"/>
      <c r="AF123" s="402"/>
      <c r="AG123" s="594" t="e">
        <f>#REF!-#REF!</f>
        <v>#REF!</v>
      </c>
      <c r="AH123" s="1004"/>
      <c r="AI123" s="537"/>
      <c r="AJ123" s="537"/>
      <c r="AK123" s="537"/>
      <c r="AL123" s="537"/>
      <c r="AM123" s="537"/>
      <c r="AN123" s="537"/>
      <c r="AO123" s="537"/>
      <c r="AP123" s="537"/>
      <c r="AQ123" s="537"/>
      <c r="AR123" s="537"/>
      <c r="AS123" s="537"/>
      <c r="AT123" s="537"/>
      <c r="AU123" s="537"/>
      <c r="AV123" s="537"/>
      <c r="AW123" s="537"/>
      <c r="AX123" s="537"/>
      <c r="AY123" s="537"/>
      <c r="AZ123" s="537"/>
      <c r="BA123" s="537"/>
      <c r="BB123" s="1028"/>
    </row>
    <row r="124" spans="1:107" s="1054" customFormat="1" x14ac:dyDescent="0.25">
      <c r="A124" s="537"/>
      <c r="B124" s="1095">
        <v>2</v>
      </c>
      <c r="C124" s="444"/>
      <c r="D124" s="444"/>
      <c r="E124" s="445"/>
      <c r="F124" s="446"/>
      <c r="G124" s="1066"/>
      <c r="H124" s="429"/>
      <c r="I124" s="502" t="s">
        <v>1941</v>
      </c>
      <c r="J124" s="429" t="s">
        <v>4646</v>
      </c>
      <c r="K124" s="1067">
        <v>31762.5</v>
      </c>
      <c r="L124" s="1067">
        <f t="shared" si="27"/>
        <v>2251.9612499999998</v>
      </c>
      <c r="M124" s="1067">
        <v>31762.5</v>
      </c>
      <c r="N124" s="402"/>
      <c r="O124" s="402"/>
      <c r="P124" s="402">
        <f t="shared" si="28"/>
        <v>965.58</v>
      </c>
      <c r="Q124" s="402">
        <f t="shared" si="29"/>
        <v>911.58375000000001</v>
      </c>
      <c r="R124" s="402"/>
      <c r="S124" s="402"/>
      <c r="T124" s="402"/>
      <c r="U124" s="402">
        <f t="shared" si="30"/>
        <v>1877.1637500000002</v>
      </c>
      <c r="V124" s="402">
        <f t="shared" si="31"/>
        <v>29885.33625</v>
      </c>
      <c r="W124" s="504"/>
      <c r="X124" s="505"/>
      <c r="Y124" s="402"/>
      <c r="Z124" s="402"/>
      <c r="AA124" s="402"/>
      <c r="AB124" s="429"/>
      <c r="AC124" s="429"/>
      <c r="AD124" s="402"/>
      <c r="AE124" s="402"/>
      <c r="AF124" s="402"/>
      <c r="AG124" s="594" t="e">
        <f>#REF!-#REF!</f>
        <v>#REF!</v>
      </c>
      <c r="AH124" s="1004"/>
      <c r="AI124" s="537"/>
      <c r="AJ124" s="537"/>
      <c r="AK124" s="537"/>
      <c r="AL124" s="537"/>
      <c r="AM124" s="537"/>
      <c r="AN124" s="537"/>
      <c r="AO124" s="537"/>
      <c r="AP124" s="537"/>
      <c r="AQ124" s="537"/>
      <c r="AR124" s="537"/>
      <c r="AS124" s="537"/>
      <c r="AT124" s="537"/>
      <c r="AU124" s="537"/>
      <c r="AV124" s="537"/>
      <c r="AW124" s="537"/>
      <c r="AX124" s="537"/>
      <c r="AY124" s="537"/>
      <c r="AZ124" s="537"/>
      <c r="BA124" s="537"/>
      <c r="BB124" s="1028"/>
    </row>
    <row r="125" spans="1:107" s="1054" customFormat="1" x14ac:dyDescent="0.25">
      <c r="A125" s="537"/>
      <c r="B125" s="444">
        <v>3</v>
      </c>
      <c r="C125" s="444"/>
      <c r="D125" s="444"/>
      <c r="E125" s="445"/>
      <c r="F125" s="446"/>
      <c r="G125" s="1066"/>
      <c r="H125" s="429"/>
      <c r="I125" s="502" t="s">
        <v>1941</v>
      </c>
      <c r="J125" s="429" t="s">
        <v>4646</v>
      </c>
      <c r="K125" s="1067">
        <v>31762.5</v>
      </c>
      <c r="L125" s="1067">
        <f t="shared" si="27"/>
        <v>2251.9612499999998</v>
      </c>
      <c r="M125" s="1067">
        <v>31762.5</v>
      </c>
      <c r="N125" s="402"/>
      <c r="O125" s="402"/>
      <c r="P125" s="402">
        <f t="shared" si="28"/>
        <v>965.58</v>
      </c>
      <c r="Q125" s="402">
        <f t="shared" si="29"/>
        <v>911.58375000000001</v>
      </c>
      <c r="R125" s="402"/>
      <c r="S125" s="402"/>
      <c r="T125" s="402"/>
      <c r="U125" s="402">
        <f t="shared" si="30"/>
        <v>1877.1637500000002</v>
      </c>
      <c r="V125" s="402">
        <f t="shared" si="31"/>
        <v>29885.33625</v>
      </c>
      <c r="W125" s="504"/>
      <c r="X125" s="505"/>
      <c r="Y125" s="402"/>
      <c r="Z125" s="402"/>
      <c r="AA125" s="402"/>
      <c r="AB125" s="429"/>
      <c r="AC125" s="429"/>
      <c r="AD125" s="402"/>
      <c r="AE125" s="402"/>
      <c r="AF125" s="402"/>
      <c r="AG125" s="594" t="e">
        <f>#REF!-#REF!</f>
        <v>#REF!</v>
      </c>
      <c r="AH125" s="1004"/>
      <c r="AI125" s="537"/>
      <c r="AJ125" s="537"/>
      <c r="AK125" s="537"/>
      <c r="AL125" s="537"/>
      <c r="AM125" s="537"/>
      <c r="AN125" s="537"/>
      <c r="AO125" s="537"/>
      <c r="AP125" s="537"/>
      <c r="AQ125" s="537"/>
      <c r="AR125" s="537"/>
      <c r="AS125" s="537"/>
      <c r="AT125" s="537"/>
      <c r="AU125" s="537"/>
      <c r="AV125" s="537"/>
      <c r="AW125" s="537"/>
      <c r="AX125" s="537"/>
      <c r="AY125" s="537"/>
      <c r="AZ125" s="537"/>
      <c r="BA125" s="537"/>
      <c r="BB125" s="1028"/>
    </row>
    <row r="126" spans="1:107" s="1054" customFormat="1" x14ac:dyDescent="0.25">
      <c r="A126" s="537"/>
      <c r="B126" s="1095">
        <v>4</v>
      </c>
      <c r="C126" s="444"/>
      <c r="D126" s="444"/>
      <c r="E126" s="445"/>
      <c r="F126" s="446"/>
      <c r="G126" s="1066"/>
      <c r="H126" s="429"/>
      <c r="I126" s="502" t="s">
        <v>1941</v>
      </c>
      <c r="J126" s="429" t="s">
        <v>4646</v>
      </c>
      <c r="K126" s="1067">
        <v>31762.5</v>
      </c>
      <c r="L126" s="1067">
        <f t="shared" si="27"/>
        <v>2251.9612499999998</v>
      </c>
      <c r="M126" s="1067">
        <v>31762.5</v>
      </c>
      <c r="N126" s="402"/>
      <c r="O126" s="402"/>
      <c r="P126" s="402">
        <f t="shared" si="28"/>
        <v>965.58</v>
      </c>
      <c r="Q126" s="402">
        <f t="shared" si="29"/>
        <v>911.58375000000001</v>
      </c>
      <c r="R126" s="402"/>
      <c r="S126" s="402"/>
      <c r="T126" s="402"/>
      <c r="U126" s="402">
        <f t="shared" si="30"/>
        <v>1877.1637500000002</v>
      </c>
      <c r="V126" s="402">
        <f t="shared" si="31"/>
        <v>29885.33625</v>
      </c>
      <c r="W126" s="504"/>
      <c r="X126" s="505"/>
      <c r="Y126" s="402"/>
      <c r="Z126" s="402"/>
      <c r="AA126" s="402"/>
      <c r="AB126" s="429"/>
      <c r="AC126" s="429"/>
      <c r="AD126" s="402"/>
      <c r="AE126" s="402"/>
      <c r="AF126" s="402"/>
      <c r="AG126" s="594" t="e">
        <f>#REF!-#REF!</f>
        <v>#REF!</v>
      </c>
      <c r="AH126" s="1004"/>
      <c r="AI126" s="537"/>
      <c r="AJ126" s="537"/>
      <c r="AK126" s="537"/>
      <c r="AL126" s="537"/>
      <c r="AM126" s="537"/>
      <c r="AN126" s="537"/>
      <c r="AO126" s="537"/>
      <c r="AP126" s="537"/>
      <c r="AQ126" s="537"/>
      <c r="AR126" s="537"/>
      <c r="AS126" s="537"/>
      <c r="AT126" s="537"/>
      <c r="AU126" s="537"/>
      <c r="AV126" s="537"/>
      <c r="AW126" s="537"/>
      <c r="AX126" s="537"/>
      <c r="AY126" s="537"/>
      <c r="AZ126" s="537"/>
      <c r="BA126" s="537"/>
      <c r="BB126" s="1028"/>
    </row>
    <row r="127" spans="1:107" s="1054" customFormat="1" x14ac:dyDescent="0.25">
      <c r="A127" s="537"/>
      <c r="B127" s="444">
        <v>1</v>
      </c>
      <c r="C127" s="444"/>
      <c r="D127" s="444"/>
      <c r="E127" s="445"/>
      <c r="F127" s="446"/>
      <c r="G127" s="1066"/>
      <c r="H127" s="429"/>
      <c r="I127" s="502" t="s">
        <v>1941</v>
      </c>
      <c r="J127" s="429" t="s">
        <v>3654</v>
      </c>
      <c r="K127" s="1067">
        <v>19057.5</v>
      </c>
      <c r="L127" s="1067">
        <f t="shared" si="27"/>
        <v>1351.1767499999999</v>
      </c>
      <c r="M127" s="1067">
        <v>24351.25</v>
      </c>
      <c r="N127" s="402"/>
      <c r="O127" s="402"/>
      <c r="P127" s="402">
        <f t="shared" si="28"/>
        <v>579.34799999999996</v>
      </c>
      <c r="Q127" s="402">
        <f t="shared" si="29"/>
        <v>546.95024999999998</v>
      </c>
      <c r="R127" s="402"/>
      <c r="S127" s="402"/>
      <c r="T127" s="402"/>
      <c r="U127" s="402">
        <f t="shared" si="30"/>
        <v>1126.2982499999998</v>
      </c>
      <c r="V127" s="402">
        <f t="shared" si="31"/>
        <v>17931.20175</v>
      </c>
      <c r="W127" s="504"/>
      <c r="X127" s="505"/>
      <c r="Y127" s="402"/>
      <c r="Z127" s="402"/>
      <c r="AA127" s="402"/>
      <c r="AB127" s="429"/>
      <c r="AC127" s="429"/>
      <c r="AD127" s="402"/>
      <c r="AE127" s="402"/>
      <c r="AF127" s="402"/>
      <c r="AG127" s="594" t="e">
        <f>#REF!-#REF!</f>
        <v>#REF!</v>
      </c>
      <c r="AH127" s="1004"/>
      <c r="AI127" s="537"/>
      <c r="AJ127" s="537"/>
      <c r="AK127" s="537"/>
      <c r="AL127" s="537"/>
      <c r="AM127" s="537"/>
      <c r="AN127" s="537"/>
      <c r="AO127" s="537"/>
      <c r="AP127" s="537"/>
      <c r="AQ127" s="537"/>
      <c r="AR127" s="537"/>
      <c r="AS127" s="537"/>
      <c r="AT127" s="537"/>
      <c r="AU127" s="537"/>
      <c r="AV127" s="537"/>
      <c r="AW127" s="537"/>
      <c r="AX127" s="537"/>
      <c r="AY127" s="537"/>
      <c r="AZ127" s="537"/>
      <c r="BA127" s="537"/>
      <c r="BB127" s="1028"/>
    </row>
    <row r="128" spans="1:107" s="1054" customFormat="1" x14ac:dyDescent="0.25">
      <c r="A128" s="537"/>
      <c r="B128" s="444">
        <v>2</v>
      </c>
      <c r="C128" s="444"/>
      <c r="D128" s="444"/>
      <c r="E128" s="445"/>
      <c r="F128" s="446"/>
      <c r="G128" s="1066"/>
      <c r="H128" s="429"/>
      <c r="I128" s="502" t="s">
        <v>1941</v>
      </c>
      <c r="J128" s="429" t="s">
        <v>3654</v>
      </c>
      <c r="K128" s="1067">
        <v>19057.5</v>
      </c>
      <c r="L128" s="1067">
        <f t="shared" si="27"/>
        <v>1351.1767499999999</v>
      </c>
      <c r="M128" s="1067">
        <v>24351.25</v>
      </c>
      <c r="N128" s="402"/>
      <c r="O128" s="402"/>
      <c r="P128" s="402">
        <f t="shared" si="28"/>
        <v>579.34799999999996</v>
      </c>
      <c r="Q128" s="402">
        <f t="shared" si="29"/>
        <v>546.95024999999998</v>
      </c>
      <c r="R128" s="402"/>
      <c r="S128" s="402"/>
      <c r="T128" s="402"/>
      <c r="U128" s="402">
        <f t="shared" si="30"/>
        <v>1126.2982499999998</v>
      </c>
      <c r="V128" s="402">
        <f t="shared" si="31"/>
        <v>17931.20175</v>
      </c>
      <c r="W128" s="504"/>
      <c r="X128" s="505"/>
      <c r="Y128" s="402"/>
      <c r="Z128" s="402"/>
      <c r="AA128" s="402"/>
      <c r="AB128" s="429"/>
      <c r="AC128" s="429"/>
      <c r="AD128" s="402"/>
      <c r="AE128" s="402"/>
      <c r="AF128" s="402"/>
      <c r="AG128" s="594" t="e">
        <f>#REF!-#REF!</f>
        <v>#REF!</v>
      </c>
      <c r="AH128" s="1004"/>
      <c r="AI128" s="537"/>
      <c r="AJ128" s="537"/>
      <c r="AK128" s="537"/>
      <c r="AL128" s="537"/>
      <c r="AM128" s="537"/>
      <c r="AN128" s="537"/>
      <c r="AO128" s="537"/>
      <c r="AP128" s="537"/>
      <c r="AQ128" s="537"/>
      <c r="AR128" s="537"/>
      <c r="AS128" s="537"/>
      <c r="AT128" s="537"/>
      <c r="AU128" s="537"/>
      <c r="AV128" s="537"/>
      <c r="AW128" s="537"/>
      <c r="AX128" s="537"/>
      <c r="AY128" s="537"/>
      <c r="AZ128" s="537"/>
      <c r="BA128" s="537"/>
      <c r="BB128" s="1028"/>
    </row>
    <row r="129" spans="1:54" s="1054" customFormat="1" x14ac:dyDescent="0.25">
      <c r="A129" s="537"/>
      <c r="B129" s="444">
        <v>3</v>
      </c>
      <c r="C129" s="444"/>
      <c r="D129" s="444"/>
      <c r="E129" s="445"/>
      <c r="F129" s="446"/>
      <c r="G129" s="1066"/>
      <c r="H129" s="429"/>
      <c r="I129" s="502" t="s">
        <v>1941</v>
      </c>
      <c r="J129" s="429" t="s">
        <v>3654</v>
      </c>
      <c r="K129" s="1067">
        <v>19057.5</v>
      </c>
      <c r="L129" s="1067">
        <f t="shared" si="27"/>
        <v>1351.1767499999999</v>
      </c>
      <c r="M129" s="1067">
        <v>24351.25</v>
      </c>
      <c r="N129" s="402"/>
      <c r="O129" s="402"/>
      <c r="P129" s="402">
        <f t="shared" si="28"/>
        <v>579.34799999999996</v>
      </c>
      <c r="Q129" s="402">
        <f t="shared" si="29"/>
        <v>546.95024999999998</v>
      </c>
      <c r="R129" s="402"/>
      <c r="S129" s="402"/>
      <c r="T129" s="402"/>
      <c r="U129" s="402">
        <f t="shared" si="30"/>
        <v>1126.2982499999998</v>
      </c>
      <c r="V129" s="402">
        <f t="shared" si="31"/>
        <v>17931.20175</v>
      </c>
      <c r="W129" s="504"/>
      <c r="X129" s="505"/>
      <c r="Y129" s="402"/>
      <c r="Z129" s="402"/>
      <c r="AA129" s="402"/>
      <c r="AB129" s="429"/>
      <c r="AC129" s="429"/>
      <c r="AD129" s="402"/>
      <c r="AE129" s="402"/>
      <c r="AF129" s="402"/>
      <c r="AG129" s="594" t="e">
        <f>#REF!-#REF!</f>
        <v>#REF!</v>
      </c>
      <c r="AH129" s="1004"/>
      <c r="AI129" s="537"/>
      <c r="AJ129" s="537"/>
      <c r="AK129" s="537"/>
      <c r="AL129" s="537"/>
      <c r="AM129" s="537"/>
      <c r="AN129" s="537"/>
      <c r="AO129" s="537"/>
      <c r="AP129" s="537"/>
      <c r="AQ129" s="537"/>
      <c r="AR129" s="537"/>
      <c r="AS129" s="537"/>
      <c r="AT129" s="537"/>
      <c r="AU129" s="537"/>
      <c r="AV129" s="537"/>
      <c r="AW129" s="537"/>
      <c r="AX129" s="537"/>
      <c r="AY129" s="537"/>
      <c r="AZ129" s="537"/>
      <c r="BA129" s="537"/>
      <c r="BB129" s="1028"/>
    </row>
    <row r="130" spans="1:54" ht="12.75" customHeight="1" x14ac:dyDescent="0.25">
      <c r="B130" s="1776" t="s">
        <v>3656</v>
      </c>
      <c r="C130" s="1776"/>
      <c r="D130" s="1776"/>
      <c r="E130" s="1776"/>
      <c r="F130" s="1776"/>
      <c r="G130" s="1776"/>
      <c r="H130" s="1776"/>
      <c r="I130" s="1776"/>
      <c r="J130" s="1776"/>
      <c r="K130" s="405">
        <f>+K123+K124+K125+K126+K127+K128+K129</f>
        <v>184222.5</v>
      </c>
      <c r="L130" s="1067"/>
      <c r="M130" s="1067"/>
      <c r="N130" s="1067"/>
      <c r="O130" s="403">
        <f>SUM(O123:O123)</f>
        <v>0</v>
      </c>
      <c r="P130" s="405">
        <f>SUM(P123:P129)</f>
        <v>5600.3639999999996</v>
      </c>
      <c r="Q130" s="405">
        <f>SUM(Q123:Q129)</f>
        <v>5287.1857499999996</v>
      </c>
      <c r="R130" s="407"/>
      <c r="S130" s="407"/>
      <c r="T130" s="407"/>
      <c r="U130" s="407">
        <f>SUM(U123:U129)</f>
        <v>10887.54975</v>
      </c>
      <c r="V130" s="407">
        <f>SUM(V123:V129)</f>
        <v>173334.95025000002</v>
      </c>
    </row>
    <row r="131" spans="1:54" ht="15" customHeight="1" x14ac:dyDescent="0.25">
      <c r="B131" s="1084"/>
      <c r="C131" s="1774" t="s">
        <v>102</v>
      </c>
      <c r="D131" s="1774"/>
      <c r="E131" s="1774"/>
      <c r="F131" s="1774"/>
      <c r="G131" s="1774"/>
      <c r="H131" s="1774"/>
      <c r="I131" s="1774"/>
      <c r="J131" s="1774"/>
      <c r="K131" s="1085">
        <f>+K20+K25+K28+K33+K38+K45+K55+K61+K67+K70+K74+K80+K121+K130</f>
        <v>2437977.5</v>
      </c>
      <c r="L131" s="1085">
        <f>SUM(L11:L130)</f>
        <v>135474.12474999996</v>
      </c>
      <c r="M131" s="1085">
        <f>SUM(M10:M130)</f>
        <v>1956248.25</v>
      </c>
      <c r="N131" s="1086">
        <f>+N50+N70</f>
        <v>0</v>
      </c>
      <c r="O131" s="1085">
        <f>+O45+O55+O67+O70+O74+O121</f>
        <v>32438.730000000003</v>
      </c>
      <c r="P131" s="1085">
        <f>+P20+P25+P28+P33+P38+P45+P55+P61+P67+P70+P74+P80+P121+P130</f>
        <v>74114.516000000003</v>
      </c>
      <c r="Q131" s="1085">
        <f>+Q20+Q25+Q28+Q33+Q38+Q45+Q55+Q61+Q67+Q70+Q74+Q80+Q121+Q130</f>
        <v>69969.95425000001</v>
      </c>
      <c r="R131" s="1085"/>
      <c r="S131" s="1085">
        <f>+S20+S25+S28+S33+S38+S45+S55+S61+S67+S80+S121+S130</f>
        <v>0</v>
      </c>
      <c r="T131" s="1085"/>
      <c r="U131" s="1098">
        <f>+U20+U25+U28+U33+U38+U45+U55+U61+U67+U70+U74+U80+U121+U130</f>
        <v>176523.20025000002</v>
      </c>
      <c r="V131" s="1085">
        <f>+V20+V25+V28+V33+V38+V45+V55+V61+V67+V70+V74+V80+V121+V130</f>
        <v>2261454.2997500002</v>
      </c>
    </row>
    <row r="132" spans="1:54" x14ac:dyDescent="0.25">
      <c r="B132" s="6"/>
      <c r="C132" s="6"/>
      <c r="D132" s="6"/>
      <c r="E132" s="6"/>
      <c r="F132" s="6"/>
      <c r="G132" s="6"/>
      <c r="N132" s="632"/>
      <c r="O132" s="6"/>
      <c r="R132" s="6"/>
      <c r="S132" s="6"/>
      <c r="T132" s="6"/>
    </row>
    <row r="133" spans="1:54" x14ac:dyDescent="0.25">
      <c r="B133" s="6"/>
      <c r="C133" s="6"/>
      <c r="D133" s="6"/>
      <c r="E133" s="6"/>
      <c r="F133" s="6"/>
      <c r="G133" s="6"/>
      <c r="N133" s="632"/>
      <c r="O133" s="6"/>
      <c r="R133" s="6"/>
      <c r="S133" s="6"/>
      <c r="T133" s="6"/>
    </row>
    <row r="134" spans="1:54" x14ac:dyDescent="0.25">
      <c r="B134" s="6"/>
      <c r="C134" s="6"/>
      <c r="D134" s="6"/>
      <c r="E134" s="6"/>
      <c r="F134" s="6"/>
      <c r="G134" s="6"/>
      <c r="N134" s="632"/>
      <c r="O134" s="6"/>
      <c r="R134" s="6"/>
      <c r="S134" s="6"/>
      <c r="T134" s="6"/>
    </row>
    <row r="135" spans="1:54" x14ac:dyDescent="0.25">
      <c r="B135" s="6"/>
      <c r="C135" s="6"/>
      <c r="D135" s="6"/>
      <c r="E135" s="6"/>
      <c r="F135" s="6"/>
      <c r="G135" s="6"/>
      <c r="N135" s="632"/>
      <c r="O135" s="6"/>
      <c r="R135" s="6"/>
      <c r="S135" s="6"/>
      <c r="T135" s="6"/>
    </row>
    <row r="136" spans="1:54" x14ac:dyDescent="0.25">
      <c r="B136" s="6"/>
      <c r="C136" s="6"/>
      <c r="D136" s="6"/>
      <c r="E136" s="6"/>
      <c r="F136" s="6"/>
      <c r="G136" s="6"/>
      <c r="N136" s="632"/>
      <c r="O136" s="6"/>
      <c r="R136" s="6"/>
      <c r="S136" s="6"/>
      <c r="T136" s="6"/>
    </row>
    <row r="137" spans="1:54" x14ac:dyDescent="0.25">
      <c r="B137" s="6"/>
      <c r="C137" s="6"/>
      <c r="D137" s="6"/>
      <c r="E137" s="6"/>
      <c r="F137" s="6"/>
      <c r="G137" s="6"/>
      <c r="N137" s="632"/>
      <c r="O137" s="6"/>
      <c r="R137" s="6"/>
      <c r="S137" s="6"/>
      <c r="T137" s="6"/>
    </row>
    <row r="138" spans="1:54" x14ac:dyDescent="0.25">
      <c r="B138" s="6"/>
      <c r="C138" s="6"/>
      <c r="D138" s="6"/>
      <c r="E138" s="6"/>
      <c r="F138" s="6"/>
      <c r="G138" s="6"/>
      <c r="N138" s="632"/>
      <c r="O138" s="6"/>
      <c r="R138" s="6"/>
      <c r="S138" s="6"/>
      <c r="T138" s="6"/>
    </row>
    <row r="139" spans="1:54" x14ac:dyDescent="0.25">
      <c r="B139" s="6"/>
      <c r="C139" s="6"/>
      <c r="D139" s="6"/>
      <c r="E139" s="6"/>
      <c r="F139" s="6"/>
      <c r="G139" s="6"/>
      <c r="N139" s="632"/>
      <c r="O139" s="6"/>
      <c r="R139" s="6"/>
      <c r="S139" s="6"/>
      <c r="T139" s="6"/>
    </row>
    <row r="140" spans="1:54" x14ac:dyDescent="0.25">
      <c r="B140" s="6"/>
      <c r="C140" s="6"/>
      <c r="D140" s="6"/>
      <c r="E140" s="6"/>
      <c r="F140" s="6"/>
      <c r="G140" s="6"/>
      <c r="N140" s="632"/>
      <c r="O140" s="6"/>
      <c r="R140" s="6"/>
      <c r="S140" s="6"/>
      <c r="T140" s="6"/>
    </row>
    <row r="141" spans="1:54" x14ac:dyDescent="0.25">
      <c r="B141" s="6"/>
      <c r="C141" s="6"/>
      <c r="D141" s="6"/>
      <c r="E141" s="6"/>
      <c r="F141" s="6"/>
      <c r="G141" s="6"/>
      <c r="N141" s="632"/>
      <c r="O141" s="6"/>
      <c r="R141" s="6"/>
      <c r="S141" s="6"/>
      <c r="T141" s="6"/>
    </row>
    <row r="142" spans="1:54" x14ac:dyDescent="0.25">
      <c r="B142" s="6"/>
      <c r="C142" s="6"/>
      <c r="D142" s="6"/>
      <c r="E142" s="6"/>
      <c r="F142" s="6"/>
      <c r="G142" s="6"/>
      <c r="N142" s="632"/>
      <c r="O142" s="6"/>
      <c r="R142" s="6"/>
      <c r="S142" s="6"/>
      <c r="T142" s="6"/>
    </row>
    <row r="143" spans="1:54" x14ac:dyDescent="0.25">
      <c r="B143" s="6"/>
      <c r="C143" s="6"/>
      <c r="D143" s="6"/>
      <c r="E143" s="6"/>
      <c r="F143" s="6"/>
      <c r="G143" s="6"/>
      <c r="N143" s="632"/>
      <c r="O143" s="6"/>
      <c r="R143" s="6"/>
      <c r="S143" s="6"/>
      <c r="T143" s="6"/>
    </row>
    <row r="144" spans="1:54" x14ac:dyDescent="0.25">
      <c r="B144" s="6"/>
      <c r="C144" s="6"/>
      <c r="D144" s="6"/>
      <c r="E144" s="6"/>
      <c r="F144" s="6"/>
      <c r="G144" s="6"/>
      <c r="N144" s="632"/>
      <c r="O144" s="6"/>
      <c r="R144" s="6"/>
      <c r="S144" s="6"/>
      <c r="T144" s="6"/>
    </row>
    <row r="145" spans="2:20" x14ac:dyDescent="0.25">
      <c r="B145" s="6"/>
      <c r="C145" s="6"/>
      <c r="D145" s="6"/>
      <c r="E145" s="6"/>
      <c r="F145" s="6"/>
      <c r="G145" s="6"/>
      <c r="N145" s="632"/>
      <c r="O145" s="6"/>
      <c r="R145" s="6"/>
      <c r="S145" s="6"/>
      <c r="T145" s="6"/>
    </row>
    <row r="146" spans="2:20" x14ac:dyDescent="0.25">
      <c r="B146" s="6"/>
      <c r="C146" s="6"/>
      <c r="D146" s="6"/>
      <c r="E146" s="6"/>
      <c r="F146" s="6"/>
      <c r="G146" s="6"/>
      <c r="N146" s="632"/>
      <c r="O146" s="6"/>
      <c r="R146" s="6"/>
      <c r="S146" s="6"/>
      <c r="T146" s="6"/>
    </row>
    <row r="147" spans="2:20" x14ac:dyDescent="0.25">
      <c r="B147" s="6"/>
      <c r="C147" s="6"/>
      <c r="D147" s="6"/>
      <c r="E147" s="6"/>
      <c r="F147" s="6"/>
      <c r="G147" s="6"/>
      <c r="N147" s="632"/>
      <c r="O147" s="6"/>
      <c r="R147" s="6"/>
      <c r="S147" s="6"/>
      <c r="T147" s="6"/>
    </row>
    <row r="148" spans="2:20" x14ac:dyDescent="0.25">
      <c r="B148" s="6"/>
      <c r="C148" s="6"/>
      <c r="D148" s="6"/>
      <c r="E148" s="6"/>
      <c r="F148" s="6"/>
      <c r="G148" s="6"/>
      <c r="N148" s="632"/>
      <c r="O148" s="6"/>
      <c r="R148" s="6"/>
      <c r="S148" s="6"/>
      <c r="T148" s="6"/>
    </row>
    <row r="149" spans="2:20" x14ac:dyDescent="0.25">
      <c r="B149" s="6"/>
      <c r="C149" s="6"/>
      <c r="D149" s="6"/>
      <c r="E149" s="6"/>
      <c r="F149" s="6"/>
      <c r="G149" s="6"/>
      <c r="N149" s="632"/>
      <c r="O149" s="6"/>
      <c r="R149" s="6"/>
      <c r="S149" s="6"/>
      <c r="T149" s="6"/>
    </row>
    <row r="150" spans="2:20" x14ac:dyDescent="0.25">
      <c r="B150" s="6"/>
      <c r="C150" s="6"/>
      <c r="D150" s="6"/>
      <c r="E150" s="6"/>
      <c r="F150" s="6"/>
      <c r="G150" s="6"/>
      <c r="N150" s="632"/>
      <c r="O150" s="6"/>
      <c r="R150" s="6"/>
      <c r="S150" s="6"/>
      <c r="T150" s="6"/>
    </row>
    <row r="151" spans="2:20" x14ac:dyDescent="0.25">
      <c r="B151" s="6"/>
      <c r="C151" s="6"/>
      <c r="D151" s="6"/>
      <c r="E151" s="6"/>
      <c r="F151" s="6"/>
      <c r="G151" s="6"/>
      <c r="N151" s="632"/>
      <c r="O151" s="6"/>
      <c r="R151" s="6"/>
      <c r="S151" s="6"/>
      <c r="T151" s="6"/>
    </row>
    <row r="152" spans="2:20" x14ac:dyDescent="0.25">
      <c r="B152" s="6"/>
      <c r="C152" s="6"/>
      <c r="D152" s="6"/>
      <c r="E152" s="6"/>
      <c r="F152" s="6"/>
      <c r="G152" s="6"/>
      <c r="N152" s="632"/>
      <c r="O152" s="6"/>
      <c r="R152" s="6"/>
      <c r="S152" s="6"/>
      <c r="T152" s="6"/>
    </row>
    <row r="153" spans="2:20" x14ac:dyDescent="0.25">
      <c r="B153" s="6"/>
      <c r="C153" s="6"/>
      <c r="D153" s="6"/>
      <c r="E153" s="6"/>
      <c r="F153" s="6"/>
      <c r="G153" s="6"/>
      <c r="N153" s="632"/>
      <c r="O153" s="6"/>
      <c r="R153" s="6"/>
      <c r="S153" s="6"/>
      <c r="T153" s="6"/>
    </row>
    <row r="154" spans="2:20" x14ac:dyDescent="0.25">
      <c r="B154" s="6"/>
      <c r="C154" s="6"/>
      <c r="D154" s="6"/>
      <c r="E154" s="6"/>
      <c r="F154" s="6"/>
      <c r="G154" s="6"/>
      <c r="N154" s="632"/>
      <c r="O154" s="6"/>
      <c r="R154" s="6"/>
      <c r="S154" s="6"/>
      <c r="T154" s="6"/>
    </row>
    <row r="155" spans="2:20" x14ac:dyDescent="0.25">
      <c r="B155" s="6"/>
      <c r="C155" s="6"/>
      <c r="D155" s="6"/>
      <c r="E155" s="6"/>
      <c r="F155" s="6"/>
      <c r="G155" s="6"/>
      <c r="N155" s="632"/>
      <c r="O155" s="6"/>
      <c r="R155" s="6"/>
      <c r="S155" s="6"/>
      <c r="T155" s="6"/>
    </row>
    <row r="156" spans="2:20" x14ac:dyDescent="0.25">
      <c r="B156" s="6"/>
      <c r="C156" s="6"/>
      <c r="D156" s="6"/>
      <c r="E156" s="6"/>
      <c r="F156" s="6"/>
      <c r="G156" s="6"/>
      <c r="N156" s="632"/>
      <c r="O156" s="6"/>
      <c r="R156" s="6"/>
      <c r="S156" s="6"/>
      <c r="T156" s="6"/>
    </row>
    <row r="157" spans="2:20" x14ac:dyDescent="0.25">
      <c r="B157" s="6"/>
      <c r="C157" s="6"/>
      <c r="D157" s="6"/>
      <c r="E157" s="6"/>
      <c r="F157" s="6"/>
      <c r="G157" s="6"/>
      <c r="N157" s="632"/>
      <c r="O157" s="6"/>
      <c r="R157" s="6"/>
      <c r="S157" s="6"/>
      <c r="T157" s="6"/>
    </row>
    <row r="158" spans="2:20" x14ac:dyDescent="0.25">
      <c r="B158" s="6"/>
      <c r="C158" s="6"/>
      <c r="D158" s="6"/>
      <c r="E158" s="6"/>
      <c r="F158" s="6"/>
      <c r="G158" s="6"/>
      <c r="N158" s="632"/>
      <c r="O158" s="6"/>
      <c r="R158" s="6"/>
      <c r="S158" s="6"/>
      <c r="T158" s="6"/>
    </row>
    <row r="159" spans="2:20" x14ac:dyDescent="0.25">
      <c r="B159" s="6"/>
      <c r="C159" s="6"/>
      <c r="D159" s="6"/>
      <c r="E159" s="6"/>
      <c r="F159" s="6"/>
      <c r="G159" s="6"/>
      <c r="N159" s="632"/>
      <c r="O159" s="6"/>
      <c r="R159" s="6"/>
      <c r="S159" s="6"/>
      <c r="T159" s="6"/>
    </row>
    <row r="160" spans="2:20" x14ac:dyDescent="0.25">
      <c r="B160" s="6"/>
      <c r="C160" s="6"/>
      <c r="D160" s="6"/>
      <c r="E160" s="6"/>
      <c r="F160" s="6"/>
      <c r="G160" s="6"/>
      <c r="N160" s="632"/>
      <c r="O160" s="6"/>
      <c r="R160" s="6"/>
      <c r="S160" s="6"/>
      <c r="T160" s="6"/>
    </row>
    <row r="161" spans="2:20" x14ac:dyDescent="0.25">
      <c r="B161" s="6"/>
      <c r="C161" s="6"/>
      <c r="D161" s="6"/>
      <c r="E161" s="6"/>
      <c r="F161" s="6"/>
      <c r="G161" s="6"/>
      <c r="N161" s="632"/>
      <c r="O161" s="6"/>
      <c r="R161" s="6"/>
      <c r="S161" s="6"/>
      <c r="T161" s="6"/>
    </row>
    <row r="162" spans="2:20" x14ac:dyDescent="0.25">
      <c r="B162" s="6"/>
      <c r="C162" s="6"/>
      <c r="D162" s="6"/>
      <c r="E162" s="6"/>
      <c r="F162" s="6"/>
      <c r="G162" s="6"/>
      <c r="N162" s="632"/>
      <c r="O162" s="6"/>
      <c r="R162" s="6"/>
      <c r="S162" s="6"/>
      <c r="T162" s="6"/>
    </row>
    <row r="163" spans="2:20" x14ac:dyDescent="0.25">
      <c r="B163" s="6"/>
      <c r="C163" s="6"/>
      <c r="D163" s="6"/>
      <c r="E163" s="6"/>
      <c r="F163" s="6"/>
      <c r="G163" s="6"/>
      <c r="N163" s="632"/>
      <c r="O163" s="6"/>
      <c r="R163" s="6"/>
      <c r="S163" s="6"/>
      <c r="T163" s="6"/>
    </row>
    <row r="164" spans="2:20" x14ac:dyDescent="0.25">
      <c r="B164" s="6"/>
      <c r="C164" s="6"/>
      <c r="D164" s="6"/>
      <c r="E164" s="6"/>
      <c r="F164" s="6"/>
      <c r="G164" s="6"/>
      <c r="N164" s="632"/>
      <c r="O164" s="6"/>
      <c r="R164" s="6"/>
      <c r="S164" s="6"/>
      <c r="T164" s="6"/>
    </row>
    <row r="165" spans="2:20" x14ac:dyDescent="0.25">
      <c r="B165" s="6"/>
      <c r="C165" s="6"/>
      <c r="D165" s="6"/>
      <c r="E165" s="6"/>
      <c r="F165" s="6"/>
      <c r="G165" s="6"/>
      <c r="N165" s="632"/>
      <c r="O165" s="6"/>
      <c r="R165" s="6"/>
      <c r="S165" s="6"/>
      <c r="T165" s="6"/>
    </row>
    <row r="166" spans="2:20" x14ac:dyDescent="0.25">
      <c r="B166" s="6"/>
      <c r="C166" s="6"/>
      <c r="D166" s="6"/>
      <c r="E166" s="6"/>
      <c r="F166" s="6"/>
      <c r="G166" s="6"/>
      <c r="N166" s="632"/>
      <c r="O166" s="6"/>
      <c r="R166" s="6"/>
      <c r="S166" s="6"/>
      <c r="T166" s="6"/>
    </row>
    <row r="167" spans="2:20" x14ac:dyDescent="0.25">
      <c r="B167" s="6"/>
      <c r="C167" s="6"/>
      <c r="D167" s="6"/>
      <c r="E167" s="6"/>
      <c r="F167" s="6"/>
      <c r="G167" s="6"/>
      <c r="N167" s="632"/>
      <c r="O167" s="6"/>
      <c r="R167" s="6"/>
      <c r="S167" s="6"/>
      <c r="T167" s="6"/>
    </row>
    <row r="168" spans="2:20" x14ac:dyDescent="0.25">
      <c r="B168" s="6"/>
      <c r="C168" s="6"/>
      <c r="D168" s="6"/>
      <c r="E168" s="6"/>
      <c r="F168" s="6"/>
      <c r="G168" s="6"/>
      <c r="N168" s="748"/>
      <c r="O168" s="6"/>
      <c r="R168" s="6"/>
      <c r="S168" s="6"/>
      <c r="T168" s="6"/>
    </row>
    <row r="169" spans="2:20" x14ac:dyDescent="0.25">
      <c r="B169" s="6"/>
      <c r="C169" s="6"/>
      <c r="D169" s="6"/>
      <c r="E169" s="6"/>
      <c r="F169" s="6"/>
      <c r="G169" s="6"/>
      <c r="N169" s="632"/>
      <c r="O169" s="6"/>
      <c r="R169" s="6"/>
      <c r="S169" s="6"/>
      <c r="T169" s="6"/>
    </row>
    <row r="170" spans="2:20" x14ac:dyDescent="0.25">
      <c r="B170" s="6"/>
      <c r="C170" s="6"/>
      <c r="D170" s="6"/>
      <c r="E170" s="6"/>
      <c r="F170" s="6"/>
      <c r="G170" s="6"/>
      <c r="N170" s="632"/>
      <c r="O170" s="6"/>
      <c r="R170" s="6"/>
      <c r="S170" s="6"/>
      <c r="T170" s="6"/>
    </row>
    <row r="171" spans="2:20" x14ac:dyDescent="0.25">
      <c r="B171" s="6"/>
      <c r="C171" s="6"/>
      <c r="D171" s="6"/>
      <c r="E171" s="6"/>
      <c r="F171" s="6"/>
      <c r="G171" s="6"/>
      <c r="N171" s="632"/>
      <c r="O171" s="6"/>
      <c r="R171" s="6"/>
      <c r="S171" s="6"/>
      <c r="T171" s="6"/>
    </row>
    <row r="172" spans="2:20" x14ac:dyDescent="0.25">
      <c r="B172" s="6"/>
      <c r="C172" s="6"/>
      <c r="D172" s="6"/>
      <c r="E172" s="6"/>
      <c r="F172" s="6"/>
      <c r="G172" s="6"/>
      <c r="N172" s="632"/>
      <c r="O172" s="6"/>
      <c r="R172" s="6"/>
      <c r="S172" s="6"/>
      <c r="T172" s="6"/>
    </row>
    <row r="173" spans="2:20" x14ac:dyDescent="0.25">
      <c r="B173" s="6"/>
      <c r="C173" s="6"/>
      <c r="D173" s="6"/>
      <c r="E173" s="6"/>
      <c r="F173" s="6"/>
      <c r="G173" s="6"/>
      <c r="N173" s="632"/>
      <c r="O173" s="6"/>
      <c r="R173" s="6"/>
      <c r="S173" s="6"/>
      <c r="T173" s="6"/>
    </row>
    <row r="174" spans="2:20" x14ac:dyDescent="0.25">
      <c r="B174" s="6"/>
      <c r="C174" s="6"/>
      <c r="D174" s="6"/>
      <c r="E174" s="6"/>
      <c r="F174" s="6"/>
      <c r="G174" s="6"/>
      <c r="N174" s="632"/>
      <c r="O174" s="6"/>
      <c r="R174" s="6"/>
      <c r="S174" s="6"/>
      <c r="T174" s="6"/>
    </row>
    <row r="175" spans="2:20" x14ac:dyDescent="0.25">
      <c r="B175" s="6"/>
      <c r="C175" s="6"/>
      <c r="D175" s="6"/>
      <c r="E175" s="6"/>
      <c r="F175" s="6"/>
      <c r="G175" s="6"/>
      <c r="N175" s="632"/>
      <c r="O175" s="6"/>
      <c r="R175" s="6"/>
      <c r="S175" s="6"/>
      <c r="T175" s="6"/>
    </row>
    <row r="176" spans="2:20" x14ac:dyDescent="0.25">
      <c r="B176" s="6"/>
      <c r="C176" s="6"/>
      <c r="D176" s="6"/>
      <c r="E176" s="6"/>
      <c r="F176" s="6"/>
      <c r="G176" s="6"/>
      <c r="N176" s="632"/>
      <c r="O176" s="6"/>
      <c r="R176" s="6"/>
      <c r="S176" s="6"/>
      <c r="T176" s="6"/>
    </row>
    <row r="177" spans="2:20" x14ac:dyDescent="0.25">
      <c r="B177" s="6"/>
      <c r="C177" s="6"/>
      <c r="D177" s="6"/>
      <c r="E177" s="6"/>
      <c r="F177" s="6"/>
      <c r="G177" s="6"/>
      <c r="N177" s="749"/>
      <c r="O177" s="6"/>
      <c r="R177" s="6"/>
      <c r="S177" s="6"/>
      <c r="T177" s="6"/>
    </row>
    <row r="178" spans="2:20" x14ac:dyDescent="0.25">
      <c r="B178" s="6"/>
      <c r="C178" s="6"/>
      <c r="D178" s="6"/>
      <c r="E178" s="6"/>
      <c r="F178" s="6"/>
      <c r="G178" s="6"/>
      <c r="N178" s="749"/>
      <c r="O178" s="6"/>
      <c r="R178" s="6"/>
      <c r="S178" s="6"/>
      <c r="T178" s="6"/>
    </row>
    <row r="179" spans="2:20" x14ac:dyDescent="0.25">
      <c r="B179" s="6"/>
      <c r="C179" s="6"/>
      <c r="D179" s="6"/>
      <c r="E179" s="6"/>
      <c r="F179" s="6"/>
      <c r="G179" s="6"/>
      <c r="N179" s="632"/>
      <c r="O179" s="6"/>
      <c r="R179" s="6"/>
      <c r="S179" s="6"/>
      <c r="T179" s="6"/>
    </row>
    <row r="180" spans="2:20" x14ac:dyDescent="0.25">
      <c r="B180" s="6"/>
      <c r="C180" s="6"/>
      <c r="D180" s="6"/>
      <c r="E180" s="6"/>
      <c r="F180" s="6"/>
      <c r="G180" s="6"/>
      <c r="N180" s="632"/>
      <c r="O180" s="6"/>
      <c r="R180" s="6"/>
      <c r="S180" s="6"/>
      <c r="T180" s="6"/>
    </row>
    <row r="181" spans="2:20" x14ac:dyDescent="0.25">
      <c r="B181" s="6"/>
      <c r="C181" s="6"/>
      <c r="D181" s="6"/>
      <c r="E181" s="6"/>
      <c r="F181" s="6"/>
      <c r="G181" s="6"/>
      <c r="N181" s="748">
        <v>0</v>
      </c>
      <c r="O181" s="6"/>
      <c r="R181" s="6"/>
      <c r="S181" s="6"/>
      <c r="T181" s="6"/>
    </row>
    <row r="182" spans="2:20" x14ac:dyDescent="0.25">
      <c r="B182" s="6"/>
      <c r="C182" s="6"/>
      <c r="D182" s="6"/>
      <c r="E182" s="6"/>
      <c r="F182" s="6"/>
      <c r="G182" s="6"/>
      <c r="N182" s="632"/>
      <c r="O182" s="6"/>
      <c r="R182" s="6"/>
      <c r="S182" s="6"/>
      <c r="T182" s="6"/>
    </row>
    <row r="183" spans="2:20" x14ac:dyDescent="0.25">
      <c r="B183" s="6"/>
      <c r="C183" s="6"/>
      <c r="D183" s="6"/>
      <c r="E183" s="6"/>
      <c r="F183" s="6"/>
      <c r="G183" s="6"/>
      <c r="N183" s="632"/>
      <c r="O183" s="6"/>
      <c r="R183" s="6"/>
      <c r="S183" s="6"/>
      <c r="T183" s="6"/>
    </row>
    <row r="184" spans="2:20" x14ac:dyDescent="0.25">
      <c r="B184" s="6"/>
      <c r="C184" s="6"/>
      <c r="D184" s="6"/>
      <c r="E184" s="6"/>
      <c r="F184" s="6"/>
      <c r="G184" s="6"/>
      <c r="N184" s="632"/>
      <c r="O184" s="6"/>
      <c r="R184" s="6"/>
      <c r="S184" s="6"/>
      <c r="T184" s="6"/>
    </row>
    <row r="185" spans="2:20" x14ac:dyDescent="0.25">
      <c r="B185" s="6"/>
      <c r="C185" s="6"/>
      <c r="D185" s="6"/>
      <c r="E185" s="6"/>
      <c r="F185" s="6"/>
      <c r="G185" s="6"/>
      <c r="N185" s="749">
        <v>0</v>
      </c>
      <c r="O185" s="6"/>
      <c r="R185" s="6"/>
      <c r="S185" s="6"/>
      <c r="T185" s="6"/>
    </row>
    <row r="186" spans="2:20" x14ac:dyDescent="0.25">
      <c r="B186" s="6"/>
      <c r="C186" s="6"/>
      <c r="D186" s="6"/>
      <c r="E186" s="6"/>
      <c r="F186" s="6"/>
      <c r="G186" s="6"/>
      <c r="N186" s="632"/>
      <c r="O186" s="6"/>
      <c r="R186" s="6"/>
      <c r="S186" s="6"/>
      <c r="T186" s="6"/>
    </row>
    <row r="187" spans="2:20" x14ac:dyDescent="0.25">
      <c r="B187" s="6"/>
      <c r="C187" s="6"/>
      <c r="D187" s="6"/>
      <c r="E187" s="6"/>
      <c r="F187" s="6"/>
      <c r="G187" s="6"/>
      <c r="N187" s="632">
        <v>245.46</v>
      </c>
      <c r="O187" s="6"/>
      <c r="R187" s="6"/>
      <c r="S187" s="6"/>
      <c r="T187" s="6"/>
    </row>
    <row r="188" spans="2:20" x14ac:dyDescent="0.25">
      <c r="B188" s="6"/>
      <c r="C188" s="6"/>
      <c r="D188" s="6"/>
      <c r="E188" s="6"/>
      <c r="F188" s="6"/>
      <c r="G188" s="6"/>
      <c r="N188" s="632"/>
      <c r="O188" s="6"/>
      <c r="R188" s="6"/>
      <c r="S188" s="6"/>
      <c r="T188" s="6"/>
    </row>
    <row r="189" spans="2:20" x14ac:dyDescent="0.25">
      <c r="B189" s="6"/>
      <c r="C189" s="6"/>
      <c r="D189" s="6"/>
      <c r="E189" s="6"/>
      <c r="F189" s="6"/>
      <c r="G189" s="6"/>
      <c r="N189" s="632"/>
      <c r="O189" s="6"/>
      <c r="R189" s="6"/>
      <c r="S189" s="6"/>
      <c r="T189" s="6"/>
    </row>
    <row r="190" spans="2:20" x14ac:dyDescent="0.25">
      <c r="B190" s="6"/>
      <c r="C190" s="6"/>
      <c r="D190" s="6"/>
      <c r="E190" s="6"/>
      <c r="F190" s="6"/>
      <c r="G190" s="6"/>
      <c r="N190" s="632"/>
      <c r="O190" s="6"/>
      <c r="R190" s="6"/>
      <c r="S190" s="6"/>
      <c r="T190" s="6"/>
    </row>
    <row r="191" spans="2:20" x14ac:dyDescent="0.25">
      <c r="B191" s="6"/>
      <c r="C191" s="6"/>
      <c r="D191" s="6"/>
      <c r="E191" s="6"/>
      <c r="F191" s="6"/>
      <c r="G191" s="6"/>
      <c r="N191" s="632"/>
      <c r="O191" s="6"/>
      <c r="R191" s="6"/>
      <c r="S191" s="6"/>
      <c r="T191" s="6"/>
    </row>
    <row r="192" spans="2:20" x14ac:dyDescent="0.25">
      <c r="B192" s="6"/>
      <c r="C192" s="6"/>
      <c r="D192" s="6"/>
      <c r="E192" s="6"/>
      <c r="F192" s="6"/>
      <c r="G192" s="6"/>
      <c r="N192" s="632"/>
      <c r="O192" s="6"/>
      <c r="R192" s="6"/>
      <c r="S192" s="6"/>
      <c r="T192" s="6"/>
    </row>
    <row r="193" spans="2:20" x14ac:dyDescent="0.25">
      <c r="B193" s="6"/>
      <c r="C193" s="6"/>
      <c r="D193" s="6"/>
      <c r="E193" s="6"/>
      <c r="F193" s="6"/>
      <c r="G193" s="6"/>
      <c r="N193" s="632"/>
      <c r="O193" s="6"/>
      <c r="R193" s="6"/>
      <c r="S193" s="6"/>
      <c r="T193" s="6"/>
    </row>
    <row r="194" spans="2:20" x14ac:dyDescent="0.25">
      <c r="B194" s="6"/>
      <c r="C194" s="6"/>
      <c r="D194" s="6"/>
      <c r="E194" s="6"/>
      <c r="F194" s="6"/>
      <c r="G194" s="6"/>
      <c r="N194" s="632"/>
      <c r="O194" s="6"/>
      <c r="R194" s="6"/>
      <c r="S194" s="6"/>
      <c r="T194" s="6"/>
    </row>
    <row r="195" spans="2:20" x14ac:dyDescent="0.25">
      <c r="B195" s="6"/>
      <c r="C195" s="6"/>
      <c r="D195" s="6"/>
      <c r="E195" s="6"/>
      <c r="F195" s="6"/>
      <c r="G195" s="6"/>
      <c r="N195" s="632"/>
      <c r="O195" s="6"/>
      <c r="R195" s="6"/>
      <c r="S195" s="6"/>
      <c r="T195" s="6"/>
    </row>
    <row r="196" spans="2:20" x14ac:dyDescent="0.25">
      <c r="B196" s="6"/>
      <c r="C196" s="6"/>
      <c r="D196" s="6"/>
      <c r="E196" s="6"/>
      <c r="F196" s="6"/>
      <c r="G196" s="6"/>
      <c r="N196" s="632"/>
      <c r="O196" s="6"/>
      <c r="R196" s="6"/>
      <c r="S196" s="6"/>
      <c r="T196" s="6"/>
    </row>
    <row r="197" spans="2:20" x14ac:dyDescent="0.25">
      <c r="B197" s="6"/>
      <c r="C197" s="6"/>
      <c r="D197" s="6"/>
      <c r="E197" s="6"/>
      <c r="F197" s="6"/>
      <c r="G197" s="6"/>
      <c r="N197" s="632"/>
      <c r="O197" s="6"/>
      <c r="R197" s="6"/>
      <c r="S197" s="6"/>
      <c r="T197" s="6"/>
    </row>
    <row r="198" spans="2:20" x14ac:dyDescent="0.25">
      <c r="B198" s="6"/>
      <c r="C198" s="6"/>
      <c r="D198" s="6"/>
      <c r="E198" s="6"/>
      <c r="F198" s="6"/>
      <c r="G198" s="6"/>
      <c r="N198" s="748">
        <f>SUM(N196:N197)</f>
        <v>0</v>
      </c>
      <c r="O198" s="6"/>
      <c r="R198" s="6"/>
      <c r="S198" s="6"/>
      <c r="T198" s="6"/>
    </row>
    <row r="199" spans="2:20" x14ac:dyDescent="0.25">
      <c r="B199" s="6"/>
      <c r="C199" s="6"/>
      <c r="D199" s="6"/>
      <c r="E199" s="6"/>
      <c r="F199" s="6"/>
      <c r="G199" s="6"/>
      <c r="N199" s="748"/>
      <c r="O199" s="6"/>
      <c r="R199" s="6"/>
      <c r="S199" s="6"/>
      <c r="T199" s="6"/>
    </row>
    <row r="200" spans="2:20" x14ac:dyDescent="0.25">
      <c r="B200" s="6"/>
      <c r="C200" s="6"/>
      <c r="D200" s="6"/>
      <c r="E200" s="6"/>
      <c r="F200" s="6"/>
      <c r="G200" s="6"/>
      <c r="N200" s="632"/>
      <c r="O200" s="6"/>
      <c r="R200" s="6"/>
      <c r="S200" s="6"/>
      <c r="T200" s="6"/>
    </row>
    <row r="201" spans="2:20" x14ac:dyDescent="0.25">
      <c r="B201" s="6"/>
      <c r="C201" s="6"/>
      <c r="D201" s="6"/>
      <c r="E201" s="6"/>
      <c r="F201" s="6"/>
      <c r="G201" s="6"/>
      <c r="N201" s="632"/>
      <c r="O201" s="6"/>
      <c r="R201" s="6"/>
      <c r="S201" s="6"/>
      <c r="T201" s="6"/>
    </row>
    <row r="202" spans="2:20" x14ac:dyDescent="0.25">
      <c r="B202" s="6"/>
      <c r="C202" s="6"/>
      <c r="D202" s="6"/>
      <c r="E202" s="6"/>
      <c r="F202" s="6"/>
      <c r="G202" s="6"/>
      <c r="N202" s="632"/>
      <c r="O202" s="6"/>
      <c r="R202" s="6"/>
      <c r="S202" s="6"/>
      <c r="T202" s="6"/>
    </row>
    <row r="203" spans="2:20" x14ac:dyDescent="0.25">
      <c r="B203" s="6"/>
      <c r="C203" s="6"/>
      <c r="D203" s="6"/>
      <c r="E203" s="6"/>
      <c r="F203" s="6"/>
      <c r="G203" s="6"/>
      <c r="N203" s="632"/>
      <c r="O203" s="6"/>
      <c r="R203" s="6"/>
      <c r="S203" s="6"/>
      <c r="T203" s="6"/>
    </row>
    <row r="204" spans="2:20" x14ac:dyDescent="0.25">
      <c r="B204" s="6"/>
      <c r="C204" s="6"/>
      <c r="D204" s="6"/>
      <c r="E204" s="6"/>
      <c r="F204" s="6"/>
      <c r="G204" s="6"/>
      <c r="N204" s="632"/>
      <c r="O204" s="6"/>
      <c r="R204" s="6"/>
      <c r="S204" s="6"/>
      <c r="T204" s="6"/>
    </row>
    <row r="205" spans="2:20" x14ac:dyDescent="0.25">
      <c r="B205" s="6"/>
      <c r="C205" s="6"/>
      <c r="D205" s="6"/>
      <c r="E205" s="6"/>
      <c r="F205" s="6"/>
      <c r="G205" s="6"/>
      <c r="N205" s="632"/>
      <c r="O205" s="6"/>
      <c r="R205" s="6"/>
      <c r="S205" s="6"/>
      <c r="T205" s="6"/>
    </row>
    <row r="206" spans="2:20" x14ac:dyDescent="0.25">
      <c r="B206" s="6"/>
      <c r="C206" s="6"/>
      <c r="D206" s="6"/>
      <c r="E206" s="6"/>
      <c r="F206" s="6"/>
      <c r="G206" s="6"/>
      <c r="N206" s="632"/>
      <c r="O206" s="6"/>
      <c r="R206" s="6"/>
      <c r="S206" s="6"/>
      <c r="T206" s="6"/>
    </row>
    <row r="207" spans="2:20" x14ac:dyDescent="0.25">
      <c r="B207" s="6"/>
      <c r="C207" s="6"/>
      <c r="D207" s="6"/>
      <c r="E207" s="6"/>
      <c r="F207" s="6"/>
      <c r="G207" s="6"/>
      <c r="N207" s="632"/>
      <c r="O207" s="6"/>
      <c r="R207" s="6"/>
      <c r="S207" s="6"/>
      <c r="T207" s="6"/>
    </row>
    <row r="208" spans="2:20" x14ac:dyDescent="0.25">
      <c r="B208" s="6"/>
      <c r="C208" s="6"/>
      <c r="D208" s="6"/>
      <c r="E208" s="6"/>
      <c r="F208" s="6"/>
      <c r="G208" s="6"/>
      <c r="N208" s="632"/>
      <c r="O208" s="6"/>
      <c r="R208" s="6"/>
      <c r="S208" s="6"/>
      <c r="T208" s="6"/>
    </row>
    <row r="209" spans="2:20" x14ac:dyDescent="0.25">
      <c r="B209" s="6"/>
      <c r="C209" s="6"/>
      <c r="D209" s="6"/>
      <c r="E209" s="6"/>
      <c r="F209" s="6"/>
      <c r="G209" s="6"/>
      <c r="N209" s="632"/>
      <c r="O209" s="6"/>
      <c r="R209" s="6"/>
      <c r="S209" s="6"/>
      <c r="T209" s="6"/>
    </row>
    <row r="210" spans="2:20" x14ac:dyDescent="0.25">
      <c r="B210" s="6"/>
      <c r="C210" s="6"/>
      <c r="D210" s="6"/>
      <c r="E210" s="6"/>
      <c r="F210" s="6"/>
      <c r="G210" s="6"/>
      <c r="N210" s="632"/>
      <c r="O210" s="6"/>
      <c r="R210" s="6"/>
      <c r="S210" s="6"/>
      <c r="T210" s="6"/>
    </row>
    <row r="211" spans="2:20" x14ac:dyDescent="0.25">
      <c r="B211" s="6"/>
      <c r="C211" s="6"/>
      <c r="D211" s="6"/>
      <c r="E211" s="6"/>
      <c r="F211" s="6"/>
      <c r="G211" s="6"/>
      <c r="N211" s="632"/>
      <c r="O211" s="6"/>
      <c r="R211" s="6"/>
      <c r="S211" s="6"/>
      <c r="T211" s="6"/>
    </row>
    <row r="212" spans="2:20" x14ac:dyDescent="0.25">
      <c r="B212" s="6"/>
      <c r="C212" s="6"/>
      <c r="D212" s="6"/>
      <c r="E212" s="6"/>
      <c r="F212" s="6"/>
      <c r="G212" s="6"/>
      <c r="N212" s="632"/>
      <c r="O212" s="6"/>
      <c r="R212" s="6"/>
      <c r="S212" s="6"/>
      <c r="T212" s="6"/>
    </row>
    <row r="213" spans="2:20" x14ac:dyDescent="0.25">
      <c r="B213" s="6"/>
      <c r="C213" s="6"/>
      <c r="D213" s="6"/>
      <c r="E213" s="6"/>
      <c r="F213" s="6"/>
      <c r="G213" s="6"/>
      <c r="N213" s="632"/>
      <c r="O213" s="6"/>
      <c r="R213" s="6"/>
      <c r="S213" s="6"/>
      <c r="T213" s="6"/>
    </row>
    <row r="214" spans="2:20" x14ac:dyDescent="0.25">
      <c r="B214" s="6"/>
      <c r="C214" s="6"/>
      <c r="D214" s="6"/>
      <c r="E214" s="6"/>
      <c r="F214" s="6"/>
      <c r="G214" s="6"/>
      <c r="N214" s="632"/>
      <c r="O214" s="6"/>
      <c r="R214" s="6"/>
      <c r="S214" s="6"/>
      <c r="T214" s="6"/>
    </row>
    <row r="215" spans="2:20" x14ac:dyDescent="0.25">
      <c r="B215" s="6"/>
      <c r="C215" s="6"/>
      <c r="D215" s="6"/>
      <c r="E215" s="6"/>
      <c r="F215" s="6"/>
      <c r="G215" s="6"/>
      <c r="N215" s="632"/>
      <c r="O215" s="6"/>
      <c r="R215" s="6"/>
      <c r="S215" s="6"/>
      <c r="T215" s="6"/>
    </row>
    <row r="216" spans="2:20" x14ac:dyDescent="0.25">
      <c r="B216" s="6"/>
      <c r="C216" s="6"/>
      <c r="D216" s="6"/>
      <c r="E216" s="6"/>
      <c r="F216" s="6"/>
      <c r="G216" s="6"/>
      <c r="N216" s="632"/>
      <c r="O216" s="6"/>
      <c r="R216" s="6"/>
      <c r="S216" s="6"/>
      <c r="T216" s="6"/>
    </row>
    <row r="217" spans="2:20" x14ac:dyDescent="0.25">
      <c r="B217" s="6"/>
      <c r="C217" s="6"/>
      <c r="D217" s="6"/>
      <c r="E217" s="6"/>
      <c r="F217" s="6"/>
      <c r="G217" s="6"/>
      <c r="N217" s="632"/>
      <c r="O217" s="6"/>
      <c r="R217" s="6"/>
      <c r="S217" s="6"/>
      <c r="T217" s="6"/>
    </row>
    <row r="218" spans="2:20" x14ac:dyDescent="0.25">
      <c r="B218" s="6"/>
      <c r="C218" s="6"/>
      <c r="D218" s="6"/>
      <c r="E218" s="6"/>
      <c r="F218" s="6"/>
      <c r="G218" s="6"/>
      <c r="N218" s="632"/>
      <c r="O218" s="6"/>
      <c r="R218" s="6"/>
      <c r="S218" s="6"/>
      <c r="T218" s="6"/>
    </row>
    <row r="219" spans="2:20" x14ac:dyDescent="0.25">
      <c r="B219" s="6"/>
      <c r="C219" s="6"/>
      <c r="D219" s="6"/>
      <c r="E219" s="6"/>
      <c r="F219" s="6"/>
      <c r="G219" s="6"/>
      <c r="N219" s="632"/>
      <c r="O219" s="6"/>
      <c r="R219" s="6"/>
      <c r="S219" s="6"/>
      <c r="T219" s="6"/>
    </row>
    <row r="220" spans="2:20" x14ac:dyDescent="0.25">
      <c r="B220" s="6"/>
      <c r="C220" s="6"/>
      <c r="D220" s="6"/>
      <c r="E220" s="6"/>
      <c r="F220" s="6"/>
      <c r="G220" s="6"/>
      <c r="N220" s="632"/>
      <c r="O220" s="6"/>
      <c r="R220" s="6"/>
      <c r="S220" s="6"/>
      <c r="T220" s="6"/>
    </row>
    <row r="221" spans="2:20" x14ac:dyDescent="0.25">
      <c r="B221" s="6"/>
      <c r="C221" s="6"/>
      <c r="D221" s="6"/>
      <c r="E221" s="6"/>
      <c r="F221" s="6"/>
      <c r="G221" s="6"/>
      <c r="N221" s="632"/>
      <c r="O221" s="6"/>
      <c r="R221" s="6"/>
      <c r="S221" s="6"/>
      <c r="T221" s="6"/>
    </row>
    <row r="222" spans="2:20" x14ac:dyDescent="0.25">
      <c r="B222" s="6"/>
      <c r="C222" s="6"/>
      <c r="D222" s="6"/>
      <c r="E222" s="6"/>
      <c r="F222" s="6"/>
      <c r="G222" s="6"/>
      <c r="N222" s="632"/>
      <c r="O222" s="6"/>
      <c r="R222" s="6"/>
      <c r="S222" s="6"/>
      <c r="T222" s="6"/>
    </row>
    <row r="223" spans="2:20" x14ac:dyDescent="0.25">
      <c r="B223" s="6"/>
      <c r="C223" s="6"/>
      <c r="D223" s="6"/>
      <c r="E223" s="6"/>
      <c r="F223" s="6"/>
      <c r="G223" s="6"/>
      <c r="N223" s="632"/>
      <c r="O223" s="6"/>
      <c r="R223" s="6"/>
      <c r="S223" s="6"/>
      <c r="T223" s="6"/>
    </row>
    <row r="224" spans="2:20" x14ac:dyDescent="0.25">
      <c r="B224" s="6"/>
      <c r="C224" s="6"/>
      <c r="D224" s="6"/>
      <c r="E224" s="6"/>
      <c r="F224" s="6"/>
      <c r="G224" s="6"/>
      <c r="N224" s="632"/>
      <c r="O224" s="6"/>
      <c r="R224" s="6"/>
      <c r="S224" s="6"/>
      <c r="T224" s="6"/>
    </row>
    <row r="225" spans="2:20" x14ac:dyDescent="0.25">
      <c r="B225" s="6"/>
      <c r="C225" s="6"/>
      <c r="D225" s="6"/>
      <c r="E225" s="6"/>
      <c r="F225" s="6"/>
      <c r="G225" s="6"/>
      <c r="N225" s="632"/>
      <c r="O225" s="6"/>
      <c r="R225" s="6"/>
      <c r="S225" s="6"/>
      <c r="T225" s="6"/>
    </row>
    <row r="226" spans="2:20" x14ac:dyDescent="0.25">
      <c r="B226" s="6"/>
      <c r="C226" s="6"/>
      <c r="D226" s="6"/>
      <c r="E226" s="6"/>
      <c r="F226" s="6"/>
      <c r="G226" s="6"/>
      <c r="N226" s="632"/>
      <c r="O226" s="6"/>
      <c r="R226" s="6"/>
      <c r="S226" s="6"/>
      <c r="T226" s="6"/>
    </row>
    <row r="227" spans="2:20" x14ac:dyDescent="0.25">
      <c r="B227" s="6"/>
      <c r="C227" s="6"/>
      <c r="D227" s="6"/>
      <c r="E227" s="6"/>
      <c r="F227" s="6"/>
      <c r="G227" s="6"/>
      <c r="N227" s="632"/>
      <c r="O227" s="6"/>
      <c r="R227" s="6"/>
      <c r="S227" s="6"/>
      <c r="T227" s="6"/>
    </row>
    <row r="228" spans="2:20" x14ac:dyDescent="0.25">
      <c r="B228" s="6"/>
      <c r="C228" s="6"/>
      <c r="D228" s="6"/>
      <c r="E228" s="6"/>
      <c r="F228" s="6"/>
      <c r="G228" s="6"/>
      <c r="N228" s="632"/>
      <c r="O228" s="6"/>
      <c r="R228" s="6"/>
      <c r="S228" s="6"/>
      <c r="T228" s="6"/>
    </row>
    <row r="229" spans="2:20" x14ac:dyDescent="0.25">
      <c r="B229" s="6"/>
      <c r="C229" s="6"/>
      <c r="D229" s="6"/>
      <c r="E229" s="6"/>
      <c r="F229" s="6"/>
      <c r="G229" s="6"/>
      <c r="N229" s="632"/>
      <c r="O229" s="6"/>
      <c r="R229" s="6"/>
      <c r="S229" s="6"/>
      <c r="T229" s="6"/>
    </row>
    <row r="230" spans="2:20" x14ac:dyDescent="0.25">
      <c r="B230" s="6"/>
      <c r="C230" s="6"/>
      <c r="D230" s="6"/>
      <c r="E230" s="6"/>
      <c r="F230" s="6"/>
      <c r="G230" s="6"/>
      <c r="N230" s="632"/>
      <c r="O230" s="6"/>
      <c r="R230" s="6"/>
      <c r="S230" s="6"/>
      <c r="T230" s="6"/>
    </row>
    <row r="231" spans="2:20" x14ac:dyDescent="0.25">
      <c r="B231" s="6"/>
      <c r="C231" s="6"/>
      <c r="D231" s="6"/>
      <c r="E231" s="6"/>
      <c r="F231" s="6"/>
      <c r="G231" s="6"/>
      <c r="N231" s="632"/>
      <c r="O231" s="6"/>
      <c r="R231" s="6"/>
      <c r="S231" s="6"/>
      <c r="T231" s="6"/>
    </row>
    <row r="232" spans="2:20" x14ac:dyDescent="0.25">
      <c r="B232" s="6"/>
      <c r="C232" s="6"/>
      <c r="D232" s="6"/>
      <c r="E232" s="6"/>
      <c r="F232" s="6"/>
      <c r="G232" s="6"/>
      <c r="N232" s="632"/>
      <c r="O232" s="6"/>
      <c r="R232" s="6"/>
      <c r="S232" s="6"/>
      <c r="T232" s="6"/>
    </row>
    <row r="233" spans="2:20" x14ac:dyDescent="0.25">
      <c r="B233" s="6"/>
      <c r="C233" s="6"/>
      <c r="D233" s="6"/>
      <c r="E233" s="6"/>
      <c r="F233" s="6"/>
      <c r="G233" s="6"/>
      <c r="N233" s="632"/>
      <c r="O233" s="6"/>
      <c r="R233" s="6"/>
      <c r="S233" s="6"/>
      <c r="T233" s="6"/>
    </row>
    <row r="234" spans="2:20" x14ac:dyDescent="0.25">
      <c r="B234" s="6"/>
      <c r="C234" s="6"/>
      <c r="D234" s="6"/>
      <c r="E234" s="6"/>
      <c r="F234" s="6"/>
      <c r="G234" s="6"/>
      <c r="N234" s="632"/>
      <c r="O234" s="6"/>
      <c r="R234" s="6"/>
      <c r="S234" s="6"/>
      <c r="T234" s="6"/>
    </row>
    <row r="235" spans="2:20" x14ac:dyDescent="0.25">
      <c r="B235" s="6"/>
      <c r="C235" s="6"/>
      <c r="D235" s="6"/>
      <c r="E235" s="6"/>
      <c r="F235" s="6"/>
      <c r="G235" s="6"/>
      <c r="N235" s="632"/>
      <c r="O235" s="6"/>
      <c r="R235" s="6"/>
      <c r="S235" s="6"/>
      <c r="T235" s="6"/>
    </row>
    <row r="236" spans="2:20" x14ac:dyDescent="0.25">
      <c r="B236" s="6"/>
      <c r="C236" s="6"/>
      <c r="D236" s="6"/>
      <c r="E236" s="6"/>
      <c r="F236" s="6"/>
      <c r="G236" s="6"/>
      <c r="N236" s="632"/>
      <c r="O236" s="6"/>
      <c r="R236" s="6"/>
      <c r="S236" s="6"/>
      <c r="T236" s="6"/>
    </row>
    <row r="237" spans="2:20" x14ac:dyDescent="0.25">
      <c r="B237" s="6"/>
      <c r="C237" s="6"/>
      <c r="D237" s="6"/>
      <c r="E237" s="6"/>
      <c r="F237" s="6"/>
      <c r="G237" s="6"/>
      <c r="N237" s="632"/>
      <c r="O237" s="6"/>
      <c r="R237" s="6"/>
      <c r="S237" s="6"/>
      <c r="T237" s="6"/>
    </row>
    <row r="238" spans="2:20" x14ac:dyDescent="0.25">
      <c r="B238" s="6"/>
      <c r="C238" s="6"/>
      <c r="D238" s="6"/>
      <c r="E238" s="6"/>
      <c r="F238" s="6"/>
      <c r="G238" s="6"/>
      <c r="N238" s="632"/>
      <c r="O238" s="6"/>
      <c r="R238" s="6"/>
      <c r="S238" s="6"/>
      <c r="T238" s="6"/>
    </row>
    <row r="239" spans="2:20" x14ac:dyDescent="0.25">
      <c r="B239" s="6"/>
      <c r="C239" s="6"/>
      <c r="D239" s="6"/>
      <c r="E239" s="6"/>
      <c r="F239" s="6"/>
      <c r="G239" s="6"/>
      <c r="N239" s="632"/>
      <c r="O239" s="6"/>
      <c r="R239" s="6"/>
      <c r="S239" s="6"/>
      <c r="T239" s="6"/>
    </row>
    <row r="240" spans="2:20" x14ac:dyDescent="0.25">
      <c r="B240" s="6"/>
      <c r="C240" s="6"/>
      <c r="D240" s="6"/>
      <c r="E240" s="6"/>
      <c r="F240" s="6"/>
      <c r="G240" s="6"/>
      <c r="N240" s="632"/>
      <c r="O240" s="6"/>
      <c r="R240" s="6"/>
      <c r="S240" s="6"/>
      <c r="T240" s="6"/>
    </row>
    <row r="241" spans="2:20" x14ac:dyDescent="0.25">
      <c r="B241" s="6"/>
      <c r="C241" s="6"/>
      <c r="D241" s="6"/>
      <c r="E241" s="6"/>
      <c r="F241" s="6"/>
      <c r="G241" s="6"/>
      <c r="N241" s="632"/>
      <c r="O241" s="6"/>
      <c r="R241" s="6"/>
      <c r="S241" s="6"/>
      <c r="T241" s="6"/>
    </row>
    <row r="242" spans="2:20" x14ac:dyDescent="0.25">
      <c r="B242" s="6"/>
      <c r="C242" s="6"/>
      <c r="D242" s="6"/>
      <c r="E242" s="6"/>
      <c r="F242" s="6"/>
      <c r="G242" s="6"/>
      <c r="N242" s="632"/>
      <c r="O242" s="6"/>
      <c r="R242" s="6"/>
      <c r="S242" s="6"/>
      <c r="T242" s="6"/>
    </row>
    <row r="243" spans="2:20" x14ac:dyDescent="0.25">
      <c r="B243" s="6"/>
      <c r="C243" s="6"/>
      <c r="D243" s="6"/>
      <c r="E243" s="6"/>
      <c r="F243" s="6"/>
      <c r="G243" s="6"/>
      <c r="N243" s="632"/>
      <c r="O243" s="6"/>
      <c r="R243" s="6"/>
      <c r="S243" s="6"/>
      <c r="T243" s="6"/>
    </row>
    <row r="244" spans="2:20" x14ac:dyDescent="0.25">
      <c r="B244" s="6"/>
      <c r="C244" s="6"/>
      <c r="D244" s="6"/>
      <c r="E244" s="6"/>
      <c r="F244" s="6"/>
      <c r="G244" s="6"/>
      <c r="N244" s="632"/>
      <c r="O244" s="6"/>
      <c r="R244" s="6"/>
      <c r="S244" s="6"/>
      <c r="T244" s="6"/>
    </row>
    <row r="245" spans="2:20" x14ac:dyDescent="0.25">
      <c r="B245" s="6"/>
      <c r="C245" s="6"/>
      <c r="D245" s="6"/>
      <c r="E245" s="6"/>
      <c r="F245" s="6"/>
      <c r="G245" s="6"/>
      <c r="N245" s="632"/>
      <c r="O245" s="6"/>
      <c r="R245" s="6"/>
      <c r="S245" s="6"/>
      <c r="T245" s="6"/>
    </row>
    <row r="246" spans="2:20" x14ac:dyDescent="0.25">
      <c r="B246" s="6"/>
      <c r="C246" s="6"/>
      <c r="D246" s="6"/>
      <c r="E246" s="6"/>
      <c r="F246" s="6"/>
      <c r="G246" s="6"/>
      <c r="N246" s="632"/>
      <c r="O246" s="6"/>
      <c r="R246" s="6"/>
      <c r="S246" s="6"/>
      <c r="T246" s="6"/>
    </row>
    <row r="247" spans="2:20" x14ac:dyDescent="0.25">
      <c r="B247" s="6"/>
      <c r="C247" s="6"/>
      <c r="D247" s="6"/>
      <c r="E247" s="6"/>
      <c r="F247" s="6"/>
      <c r="G247" s="6"/>
      <c r="N247" s="632"/>
      <c r="O247" s="6"/>
      <c r="R247" s="6"/>
      <c r="S247" s="6"/>
      <c r="T247" s="6"/>
    </row>
    <row r="248" spans="2:20" x14ac:dyDescent="0.25">
      <c r="B248" s="6"/>
      <c r="C248" s="6"/>
      <c r="D248" s="6"/>
      <c r="E248" s="6"/>
      <c r="F248" s="6"/>
      <c r="G248" s="6"/>
      <c r="N248" s="632"/>
      <c r="O248" s="6"/>
      <c r="R248" s="6"/>
      <c r="S248" s="6"/>
      <c r="T248" s="6"/>
    </row>
    <row r="249" spans="2:20" x14ac:dyDescent="0.25">
      <c r="B249" s="6"/>
      <c r="C249" s="6"/>
      <c r="D249" s="6"/>
      <c r="E249" s="6"/>
      <c r="F249" s="6"/>
      <c r="G249" s="6"/>
      <c r="N249" s="632"/>
      <c r="O249" s="6"/>
      <c r="R249" s="6"/>
      <c r="S249" s="6"/>
      <c r="T249" s="6"/>
    </row>
    <row r="250" spans="2:20" x14ac:dyDescent="0.25">
      <c r="B250" s="6"/>
      <c r="C250" s="6"/>
      <c r="D250" s="6"/>
      <c r="E250" s="6"/>
      <c r="F250" s="6"/>
      <c r="G250" s="6"/>
      <c r="N250" s="632"/>
      <c r="O250" s="6"/>
      <c r="R250" s="6"/>
      <c r="S250" s="6"/>
      <c r="T250" s="6"/>
    </row>
    <row r="251" spans="2:20" x14ac:dyDescent="0.25">
      <c r="B251" s="6"/>
      <c r="C251" s="6"/>
      <c r="D251" s="6"/>
      <c r="E251" s="6"/>
      <c r="F251" s="6"/>
      <c r="G251" s="6"/>
      <c r="N251" s="632"/>
      <c r="O251" s="6"/>
      <c r="R251" s="6"/>
      <c r="S251" s="6"/>
      <c r="T251" s="6"/>
    </row>
    <row r="252" spans="2:20" x14ac:dyDescent="0.25">
      <c r="B252" s="6"/>
      <c r="C252" s="6"/>
      <c r="D252" s="6"/>
      <c r="E252" s="6"/>
      <c r="F252" s="6"/>
      <c r="G252" s="6"/>
      <c r="N252" s="632"/>
      <c r="O252" s="6"/>
      <c r="R252" s="6"/>
      <c r="S252" s="6"/>
      <c r="T252" s="6"/>
    </row>
    <row r="253" spans="2:20" x14ac:dyDescent="0.25">
      <c r="B253" s="6"/>
      <c r="C253" s="6"/>
      <c r="D253" s="6"/>
      <c r="E253" s="6"/>
      <c r="F253" s="6"/>
      <c r="G253" s="6"/>
      <c r="N253" s="632"/>
      <c r="O253" s="6"/>
      <c r="R253" s="6"/>
      <c r="S253" s="6"/>
      <c r="T253" s="6"/>
    </row>
    <row r="254" spans="2:20" x14ac:dyDescent="0.25">
      <c r="B254" s="6"/>
      <c r="C254" s="6"/>
      <c r="D254" s="6"/>
      <c r="E254" s="6"/>
      <c r="F254" s="6"/>
      <c r="G254" s="6"/>
      <c r="N254" s="632"/>
      <c r="O254" s="6"/>
      <c r="R254" s="6"/>
      <c r="S254" s="6"/>
      <c r="T254" s="6"/>
    </row>
    <row r="255" spans="2:20" x14ac:dyDescent="0.25">
      <c r="B255" s="6"/>
      <c r="C255" s="6"/>
      <c r="D255" s="6"/>
      <c r="E255" s="6"/>
      <c r="F255" s="6"/>
      <c r="G255" s="6"/>
      <c r="N255" s="632"/>
      <c r="O255" s="6"/>
      <c r="R255" s="6"/>
      <c r="S255" s="6"/>
      <c r="T255" s="6"/>
    </row>
    <row r="256" spans="2:20" x14ac:dyDescent="0.25">
      <c r="B256" s="6"/>
      <c r="C256" s="6"/>
      <c r="D256" s="6"/>
      <c r="E256" s="6"/>
      <c r="F256" s="6"/>
      <c r="G256" s="6"/>
      <c r="N256" s="632"/>
      <c r="O256" s="6"/>
      <c r="R256" s="6"/>
      <c r="S256" s="6"/>
      <c r="T256" s="6"/>
    </row>
    <row r="257" spans="2:20" x14ac:dyDescent="0.25">
      <c r="B257" s="6"/>
      <c r="C257" s="6"/>
      <c r="D257" s="6"/>
      <c r="E257" s="6"/>
      <c r="F257" s="6"/>
      <c r="G257" s="6"/>
      <c r="N257" s="632"/>
      <c r="O257" s="6"/>
      <c r="R257" s="6"/>
      <c r="S257" s="6"/>
      <c r="T257" s="6"/>
    </row>
    <row r="258" spans="2:20" x14ac:dyDescent="0.25">
      <c r="B258" s="6"/>
      <c r="C258" s="6"/>
      <c r="D258" s="6"/>
      <c r="E258" s="6"/>
      <c r="F258" s="6"/>
      <c r="G258" s="6"/>
      <c r="N258" s="632"/>
      <c r="O258" s="6"/>
      <c r="R258" s="6"/>
      <c r="S258" s="6"/>
      <c r="T258" s="6"/>
    </row>
    <row r="259" spans="2:20" x14ac:dyDescent="0.25">
      <c r="B259" s="6"/>
      <c r="C259" s="6"/>
      <c r="D259" s="6"/>
      <c r="E259" s="6"/>
      <c r="F259" s="6"/>
      <c r="G259" s="6"/>
      <c r="N259" s="632"/>
      <c r="O259" s="6"/>
      <c r="R259" s="6"/>
      <c r="S259" s="6"/>
      <c r="T259" s="6"/>
    </row>
    <row r="260" spans="2:20" x14ac:dyDescent="0.25">
      <c r="B260" s="6"/>
      <c r="C260" s="6"/>
      <c r="D260" s="6"/>
      <c r="E260" s="6"/>
      <c r="F260" s="6"/>
      <c r="G260" s="6"/>
      <c r="N260" s="632"/>
      <c r="O260" s="6"/>
      <c r="R260" s="6"/>
      <c r="S260" s="6"/>
      <c r="T260" s="6"/>
    </row>
    <row r="261" spans="2:20" x14ac:dyDescent="0.25">
      <c r="B261" s="6"/>
      <c r="C261" s="6"/>
      <c r="D261" s="6"/>
      <c r="E261" s="6"/>
      <c r="F261" s="6"/>
      <c r="G261" s="6"/>
      <c r="N261" s="632"/>
      <c r="O261" s="6"/>
      <c r="R261" s="6"/>
      <c r="S261" s="6"/>
      <c r="T261" s="6"/>
    </row>
    <row r="262" spans="2:20" x14ac:dyDescent="0.25">
      <c r="B262" s="6"/>
      <c r="C262" s="6"/>
      <c r="D262" s="6"/>
      <c r="E262" s="6"/>
      <c r="F262" s="6"/>
      <c r="G262" s="6"/>
      <c r="N262" s="632"/>
      <c r="O262" s="6"/>
      <c r="R262" s="6"/>
      <c r="S262" s="6"/>
      <c r="T262" s="6"/>
    </row>
    <row r="263" spans="2:20" x14ac:dyDescent="0.25">
      <c r="B263" s="6"/>
      <c r="C263" s="6"/>
      <c r="D263" s="6"/>
      <c r="E263" s="6"/>
      <c r="F263" s="6"/>
      <c r="G263" s="6"/>
      <c r="N263" s="748">
        <v>0</v>
      </c>
      <c r="O263" s="6"/>
      <c r="R263" s="6"/>
      <c r="S263" s="6"/>
      <c r="T263" s="6"/>
    </row>
    <row r="264" spans="2:20" x14ac:dyDescent="0.25">
      <c r="B264" s="6"/>
      <c r="C264" s="6"/>
      <c r="D264" s="6"/>
      <c r="E264" s="6"/>
      <c r="F264" s="6"/>
      <c r="G264" s="6"/>
      <c r="N264" s="632"/>
      <c r="O264" s="6"/>
      <c r="R264" s="6"/>
      <c r="S264" s="6"/>
      <c r="T264" s="6"/>
    </row>
    <row r="265" spans="2:20" x14ac:dyDescent="0.25">
      <c r="B265" s="6"/>
      <c r="C265" s="6"/>
      <c r="D265" s="6"/>
      <c r="E265" s="6"/>
      <c r="F265" s="6"/>
      <c r="G265" s="6"/>
      <c r="N265" s="632"/>
      <c r="O265" s="6"/>
      <c r="R265" s="6"/>
      <c r="S265" s="6"/>
      <c r="T265" s="6"/>
    </row>
    <row r="266" spans="2:20" x14ac:dyDescent="0.25">
      <c r="B266" s="6"/>
      <c r="C266" s="6"/>
      <c r="D266" s="6"/>
      <c r="E266" s="6"/>
      <c r="F266" s="6"/>
      <c r="G266" s="6"/>
      <c r="N266" s="632"/>
      <c r="O266" s="6"/>
      <c r="R266" s="6"/>
      <c r="S266" s="6"/>
      <c r="T266" s="6"/>
    </row>
    <row r="267" spans="2:20" x14ac:dyDescent="0.25">
      <c r="B267" s="6"/>
      <c r="C267" s="6"/>
      <c r="D267" s="6"/>
      <c r="E267" s="6"/>
      <c r="F267" s="6"/>
      <c r="G267" s="6"/>
      <c r="N267" s="632"/>
      <c r="O267" s="6"/>
      <c r="R267" s="6"/>
      <c r="S267" s="6"/>
      <c r="T267" s="6"/>
    </row>
    <row r="268" spans="2:20" x14ac:dyDescent="0.25">
      <c r="B268" s="6"/>
      <c r="C268" s="6"/>
      <c r="D268" s="6"/>
      <c r="E268" s="6"/>
      <c r="F268" s="6"/>
      <c r="G268" s="6"/>
      <c r="N268" s="632"/>
      <c r="O268" s="6"/>
      <c r="R268" s="6"/>
      <c r="S268" s="6"/>
      <c r="T268" s="6"/>
    </row>
    <row r="269" spans="2:20" x14ac:dyDescent="0.25">
      <c r="B269" s="6"/>
      <c r="C269" s="6"/>
      <c r="D269" s="6"/>
      <c r="E269" s="6"/>
      <c r="F269" s="6"/>
      <c r="G269" s="6"/>
      <c r="N269" s="632"/>
      <c r="O269" s="6"/>
      <c r="R269" s="6"/>
      <c r="S269" s="6"/>
      <c r="T269" s="6"/>
    </row>
    <row r="270" spans="2:20" x14ac:dyDescent="0.25">
      <c r="B270" s="6"/>
      <c r="C270" s="6"/>
      <c r="D270" s="6"/>
      <c r="E270" s="6"/>
      <c r="F270" s="6"/>
      <c r="G270" s="6"/>
      <c r="N270" s="632"/>
      <c r="O270" s="6"/>
      <c r="R270" s="6"/>
      <c r="S270" s="6"/>
      <c r="T270" s="6"/>
    </row>
    <row r="271" spans="2:20" x14ac:dyDescent="0.25">
      <c r="B271" s="6"/>
      <c r="C271" s="6"/>
      <c r="D271" s="6"/>
      <c r="E271" s="6"/>
      <c r="F271" s="6"/>
      <c r="G271" s="6"/>
      <c r="N271" s="632"/>
      <c r="O271" s="6"/>
      <c r="R271" s="6"/>
      <c r="S271" s="6"/>
      <c r="T271" s="6"/>
    </row>
    <row r="272" spans="2:20" x14ac:dyDescent="0.25">
      <c r="B272" s="6"/>
      <c r="C272" s="6"/>
      <c r="D272" s="6"/>
      <c r="E272" s="6"/>
      <c r="F272" s="6"/>
      <c r="G272" s="6"/>
      <c r="N272" s="632"/>
      <c r="O272" s="6"/>
      <c r="R272" s="6"/>
      <c r="S272" s="6"/>
      <c r="T272" s="6"/>
    </row>
    <row r="273" spans="2:20" x14ac:dyDescent="0.25">
      <c r="B273" s="6"/>
      <c r="C273" s="6"/>
      <c r="D273" s="6"/>
      <c r="E273" s="6"/>
      <c r="F273" s="6"/>
      <c r="G273" s="6"/>
      <c r="N273" s="632"/>
      <c r="O273" s="6"/>
      <c r="R273" s="6"/>
      <c r="S273" s="6"/>
      <c r="T273" s="6"/>
    </row>
    <row r="274" spans="2:20" x14ac:dyDescent="0.25">
      <c r="B274" s="6"/>
      <c r="C274" s="6"/>
      <c r="D274" s="6"/>
      <c r="E274" s="6"/>
      <c r="F274" s="6"/>
      <c r="G274" s="6"/>
      <c r="N274" s="632"/>
      <c r="O274" s="6"/>
      <c r="R274" s="6"/>
      <c r="S274" s="6"/>
      <c r="T274" s="6"/>
    </row>
    <row r="275" spans="2:20" x14ac:dyDescent="0.25">
      <c r="B275" s="6"/>
      <c r="C275" s="6"/>
      <c r="D275" s="6"/>
      <c r="E275" s="6"/>
      <c r="F275" s="6"/>
      <c r="G275" s="6"/>
      <c r="N275" s="632"/>
      <c r="O275" s="6"/>
      <c r="R275" s="6"/>
      <c r="S275" s="6"/>
      <c r="T275" s="6"/>
    </row>
    <row r="276" spans="2:20" x14ac:dyDescent="0.25">
      <c r="B276" s="6"/>
      <c r="C276" s="6"/>
      <c r="D276" s="6"/>
      <c r="E276" s="6"/>
      <c r="F276" s="6"/>
      <c r="G276" s="6"/>
      <c r="N276" s="632"/>
      <c r="O276" s="6"/>
      <c r="R276" s="6"/>
      <c r="S276" s="6"/>
      <c r="T276" s="6"/>
    </row>
    <row r="277" spans="2:20" x14ac:dyDescent="0.25">
      <c r="B277" s="6"/>
      <c r="C277" s="6"/>
      <c r="D277" s="6"/>
      <c r="E277" s="6"/>
      <c r="F277" s="6"/>
      <c r="G277" s="6"/>
      <c r="N277" s="632"/>
      <c r="O277" s="6"/>
      <c r="R277" s="6"/>
      <c r="S277" s="6"/>
      <c r="T277" s="6"/>
    </row>
    <row r="278" spans="2:20" x14ac:dyDescent="0.25">
      <c r="B278" s="6"/>
      <c r="C278" s="6"/>
      <c r="D278" s="6"/>
      <c r="E278" s="6"/>
      <c r="F278" s="6"/>
      <c r="G278" s="6"/>
      <c r="N278" s="632"/>
      <c r="O278" s="6"/>
      <c r="R278" s="6"/>
      <c r="S278" s="6"/>
      <c r="T278" s="6"/>
    </row>
    <row r="279" spans="2:20" x14ac:dyDescent="0.25">
      <c r="B279" s="6"/>
      <c r="C279" s="6"/>
      <c r="D279" s="6"/>
      <c r="E279" s="6"/>
      <c r="F279" s="6"/>
      <c r="G279" s="6"/>
      <c r="N279" s="632"/>
      <c r="O279" s="6"/>
      <c r="R279" s="6"/>
      <c r="S279" s="6"/>
      <c r="T279" s="6"/>
    </row>
    <row r="280" spans="2:20" x14ac:dyDescent="0.25">
      <c r="B280" s="6"/>
      <c r="C280" s="6"/>
      <c r="D280" s="6"/>
      <c r="E280" s="6"/>
      <c r="F280" s="6"/>
      <c r="G280" s="6"/>
      <c r="N280" s="632"/>
      <c r="O280" s="6"/>
      <c r="R280" s="6"/>
      <c r="S280" s="6"/>
      <c r="T280" s="6"/>
    </row>
    <row r="281" spans="2:20" x14ac:dyDescent="0.25">
      <c r="B281" s="6"/>
      <c r="C281" s="6"/>
      <c r="D281" s="6"/>
      <c r="E281" s="6"/>
      <c r="F281" s="6"/>
      <c r="G281" s="6"/>
      <c r="N281" s="632"/>
      <c r="O281" s="6"/>
      <c r="R281" s="6"/>
      <c r="S281" s="6"/>
      <c r="T281" s="6"/>
    </row>
    <row r="282" spans="2:20" x14ac:dyDescent="0.25">
      <c r="B282" s="6"/>
      <c r="C282" s="6"/>
      <c r="D282" s="6"/>
      <c r="E282" s="6"/>
      <c r="F282" s="6"/>
      <c r="G282" s="6"/>
      <c r="N282" s="632"/>
      <c r="O282" s="6"/>
      <c r="R282" s="6"/>
      <c r="S282" s="6"/>
      <c r="T282" s="6"/>
    </row>
    <row r="283" spans="2:20" x14ac:dyDescent="0.25">
      <c r="B283" s="6"/>
      <c r="C283" s="6"/>
      <c r="D283" s="6"/>
      <c r="E283" s="6"/>
      <c r="F283" s="6"/>
      <c r="G283" s="6"/>
      <c r="N283" s="632"/>
      <c r="O283" s="6"/>
      <c r="R283" s="6"/>
      <c r="S283" s="6"/>
      <c r="T283" s="6"/>
    </row>
    <row r="284" spans="2:20" x14ac:dyDescent="0.25">
      <c r="B284" s="6"/>
      <c r="C284" s="6"/>
      <c r="D284" s="6"/>
      <c r="E284" s="6"/>
      <c r="F284" s="6"/>
      <c r="G284" s="6"/>
      <c r="N284" s="632"/>
      <c r="O284" s="6"/>
      <c r="R284" s="6"/>
      <c r="S284" s="6"/>
      <c r="T284" s="6"/>
    </row>
    <row r="285" spans="2:20" x14ac:dyDescent="0.25">
      <c r="B285" s="6"/>
      <c r="C285" s="6"/>
      <c r="D285" s="6"/>
      <c r="E285" s="6"/>
      <c r="F285" s="6"/>
      <c r="G285" s="6"/>
      <c r="N285" s="632"/>
      <c r="O285" s="6"/>
      <c r="R285" s="6"/>
      <c r="S285" s="6"/>
      <c r="T285" s="6"/>
    </row>
    <row r="286" spans="2:20" x14ac:dyDescent="0.25">
      <c r="B286" s="6"/>
      <c r="C286" s="6"/>
      <c r="D286" s="6"/>
      <c r="E286" s="6"/>
      <c r="F286" s="6"/>
      <c r="G286" s="6"/>
      <c r="N286" s="632"/>
      <c r="O286" s="6"/>
      <c r="R286" s="6"/>
      <c r="S286" s="6"/>
      <c r="T286" s="6"/>
    </row>
    <row r="287" spans="2:20" x14ac:dyDescent="0.25">
      <c r="B287" s="6"/>
      <c r="C287" s="6"/>
      <c r="D287" s="6"/>
      <c r="E287" s="6"/>
      <c r="F287" s="6"/>
      <c r="G287" s="6"/>
      <c r="N287" s="632"/>
      <c r="O287" s="6"/>
      <c r="R287" s="6"/>
      <c r="S287" s="6"/>
      <c r="T287" s="6"/>
    </row>
    <row r="288" spans="2:20" x14ac:dyDescent="0.25">
      <c r="B288" s="6"/>
      <c r="C288" s="6"/>
      <c r="D288" s="6"/>
      <c r="E288" s="6"/>
      <c r="F288" s="6"/>
      <c r="G288" s="6"/>
      <c r="N288" s="632"/>
      <c r="O288" s="6"/>
      <c r="R288" s="6"/>
      <c r="S288" s="6"/>
      <c r="T288" s="6"/>
    </row>
    <row r="289" spans="2:20" x14ac:dyDescent="0.25">
      <c r="B289" s="6"/>
      <c r="C289" s="6"/>
      <c r="D289" s="6"/>
      <c r="E289" s="6"/>
      <c r="F289" s="6"/>
      <c r="G289" s="6"/>
      <c r="N289" s="632"/>
      <c r="O289" s="6"/>
      <c r="R289" s="6"/>
      <c r="S289" s="6"/>
      <c r="T289" s="6"/>
    </row>
    <row r="290" spans="2:20" x14ac:dyDescent="0.25">
      <c r="B290" s="6"/>
      <c r="C290" s="6"/>
      <c r="D290" s="6"/>
      <c r="E290" s="6"/>
      <c r="F290" s="6"/>
      <c r="G290" s="6"/>
      <c r="N290" s="632"/>
      <c r="O290" s="6"/>
      <c r="R290" s="6"/>
      <c r="S290" s="6"/>
      <c r="T290" s="6"/>
    </row>
    <row r="291" spans="2:20" x14ac:dyDescent="0.25">
      <c r="B291" s="6"/>
      <c r="C291" s="6"/>
      <c r="D291" s="6"/>
      <c r="E291" s="6"/>
      <c r="F291" s="6"/>
      <c r="G291" s="6"/>
      <c r="N291" s="632"/>
      <c r="O291" s="6"/>
      <c r="R291" s="6"/>
      <c r="S291" s="6"/>
      <c r="T291" s="6"/>
    </row>
    <row r="292" spans="2:20" x14ac:dyDescent="0.25">
      <c r="B292" s="6"/>
      <c r="C292" s="6"/>
      <c r="D292" s="6"/>
      <c r="E292" s="6"/>
      <c r="F292" s="6"/>
      <c r="G292" s="6"/>
      <c r="N292" s="632"/>
      <c r="O292" s="6"/>
      <c r="R292" s="6"/>
      <c r="S292" s="6"/>
      <c r="T292" s="6"/>
    </row>
    <row r="293" spans="2:20" x14ac:dyDescent="0.25">
      <c r="B293" s="6"/>
      <c r="C293" s="6"/>
      <c r="D293" s="6"/>
      <c r="E293" s="6"/>
      <c r="F293" s="6"/>
      <c r="G293" s="6"/>
      <c r="N293" s="632"/>
      <c r="O293" s="6"/>
      <c r="R293" s="6"/>
      <c r="S293" s="6"/>
      <c r="T293" s="6"/>
    </row>
    <row r="294" spans="2:20" x14ac:dyDescent="0.25">
      <c r="B294" s="6"/>
      <c r="C294" s="6"/>
      <c r="D294" s="6"/>
      <c r="E294" s="6"/>
      <c r="F294" s="6"/>
      <c r="G294" s="6"/>
      <c r="N294" s="632"/>
      <c r="O294" s="6"/>
      <c r="R294" s="6"/>
      <c r="S294" s="6"/>
      <c r="T294" s="6"/>
    </row>
    <row r="295" spans="2:20" x14ac:dyDescent="0.25">
      <c r="B295" s="6"/>
      <c r="C295" s="6"/>
      <c r="D295" s="6"/>
      <c r="E295" s="6"/>
      <c r="F295" s="6"/>
      <c r="G295" s="6"/>
      <c r="N295" s="632"/>
      <c r="O295" s="6"/>
      <c r="R295" s="6"/>
      <c r="S295" s="6"/>
      <c r="T295" s="6"/>
    </row>
    <row r="296" spans="2:20" x14ac:dyDescent="0.25">
      <c r="B296" s="6"/>
      <c r="C296" s="6"/>
      <c r="D296" s="6"/>
      <c r="E296" s="6"/>
      <c r="F296" s="6"/>
      <c r="G296" s="6"/>
      <c r="N296" s="632"/>
      <c r="O296" s="6"/>
      <c r="R296" s="6"/>
      <c r="S296" s="6"/>
      <c r="T296" s="6"/>
    </row>
    <row r="297" spans="2:20" x14ac:dyDescent="0.25">
      <c r="B297" s="6"/>
      <c r="C297" s="6"/>
      <c r="D297" s="6"/>
      <c r="E297" s="6"/>
      <c r="F297" s="6"/>
      <c r="G297" s="6"/>
      <c r="N297" s="632"/>
      <c r="O297" s="6"/>
      <c r="R297" s="6"/>
      <c r="S297" s="6"/>
      <c r="T297" s="6"/>
    </row>
    <row r="298" spans="2:20" x14ac:dyDescent="0.25">
      <c r="B298" s="6"/>
      <c r="C298" s="6"/>
      <c r="D298" s="6"/>
      <c r="E298" s="6"/>
      <c r="F298" s="6"/>
      <c r="G298" s="6"/>
      <c r="N298" s="632"/>
      <c r="O298" s="6"/>
      <c r="R298" s="6"/>
      <c r="S298" s="6"/>
      <c r="T298" s="6"/>
    </row>
    <row r="299" spans="2:20" x14ac:dyDescent="0.25">
      <c r="B299" s="6"/>
      <c r="C299" s="6"/>
      <c r="D299" s="6"/>
      <c r="E299" s="6"/>
      <c r="F299" s="6"/>
      <c r="G299" s="6"/>
      <c r="N299" s="632"/>
      <c r="O299" s="6"/>
      <c r="R299" s="6"/>
      <c r="S299" s="6"/>
      <c r="T299" s="6"/>
    </row>
    <row r="300" spans="2:20" x14ac:dyDescent="0.25">
      <c r="B300" s="6"/>
      <c r="C300" s="6"/>
      <c r="D300" s="6"/>
      <c r="E300" s="6"/>
      <c r="F300" s="6"/>
      <c r="G300" s="6"/>
      <c r="N300" s="632"/>
      <c r="O300" s="6"/>
      <c r="R300" s="6"/>
      <c r="S300" s="6"/>
      <c r="T300" s="6"/>
    </row>
    <row r="301" spans="2:20" x14ac:dyDescent="0.25">
      <c r="B301" s="6"/>
      <c r="C301" s="6"/>
      <c r="D301" s="6"/>
      <c r="E301" s="6"/>
      <c r="F301" s="6"/>
      <c r="G301" s="6"/>
      <c r="N301" s="632"/>
      <c r="O301" s="6"/>
      <c r="R301" s="6"/>
      <c r="S301" s="6"/>
      <c r="T301" s="6"/>
    </row>
    <row r="302" spans="2:20" x14ac:dyDescent="0.25">
      <c r="B302" s="6"/>
      <c r="C302" s="6"/>
      <c r="D302" s="6"/>
      <c r="E302" s="6"/>
      <c r="F302" s="6"/>
      <c r="G302" s="6"/>
      <c r="N302" s="632"/>
      <c r="O302" s="6"/>
      <c r="R302" s="6"/>
      <c r="S302" s="6"/>
      <c r="T302" s="6"/>
    </row>
    <row r="303" spans="2:20" x14ac:dyDescent="0.25">
      <c r="B303" s="6"/>
      <c r="C303" s="6"/>
      <c r="D303" s="6"/>
      <c r="E303" s="6"/>
      <c r="F303" s="6"/>
      <c r="G303" s="6"/>
      <c r="N303" s="632"/>
      <c r="O303" s="6"/>
      <c r="R303" s="6"/>
      <c r="S303" s="6"/>
      <c r="T303" s="6"/>
    </row>
    <row r="304" spans="2:20" x14ac:dyDescent="0.25">
      <c r="B304" s="6"/>
      <c r="C304" s="6"/>
      <c r="D304" s="6"/>
      <c r="E304" s="6"/>
      <c r="F304" s="6"/>
      <c r="G304" s="6"/>
      <c r="N304" s="632"/>
      <c r="O304" s="6"/>
      <c r="R304" s="6"/>
      <c r="S304" s="6"/>
      <c r="T304" s="6"/>
    </row>
    <row r="305" spans="2:20" x14ac:dyDescent="0.25">
      <c r="B305" s="6"/>
      <c r="C305" s="6"/>
      <c r="D305" s="6"/>
      <c r="E305" s="6"/>
      <c r="F305" s="6"/>
      <c r="G305" s="6"/>
      <c r="N305" s="632"/>
      <c r="O305" s="6"/>
      <c r="R305" s="6"/>
      <c r="S305" s="6"/>
      <c r="T305" s="6"/>
    </row>
    <row r="306" spans="2:20" x14ac:dyDescent="0.25">
      <c r="B306" s="6"/>
      <c r="C306" s="6"/>
      <c r="D306" s="6"/>
      <c r="E306" s="6"/>
      <c r="F306" s="6"/>
      <c r="G306" s="6"/>
      <c r="N306" s="632"/>
      <c r="O306" s="6"/>
      <c r="R306" s="6"/>
      <c r="S306" s="6"/>
      <c r="T306" s="6"/>
    </row>
    <row r="307" spans="2:20" x14ac:dyDescent="0.25">
      <c r="B307" s="6"/>
      <c r="C307" s="6"/>
      <c r="D307" s="6"/>
      <c r="E307" s="6"/>
      <c r="F307" s="6"/>
      <c r="G307" s="6"/>
      <c r="N307" s="632"/>
      <c r="O307" s="6"/>
      <c r="R307" s="6"/>
      <c r="S307" s="6"/>
      <c r="T307" s="6"/>
    </row>
    <row r="308" spans="2:20" x14ac:dyDescent="0.25">
      <c r="B308" s="6"/>
      <c r="C308" s="6"/>
      <c r="D308" s="6"/>
      <c r="E308" s="6"/>
      <c r="F308" s="6"/>
      <c r="G308" s="6"/>
      <c r="N308" s="632"/>
      <c r="O308" s="6"/>
      <c r="R308" s="6"/>
      <c r="S308" s="6"/>
      <c r="T308" s="6"/>
    </row>
    <row r="309" spans="2:20" x14ac:dyDescent="0.25">
      <c r="B309" s="6"/>
      <c r="C309" s="6"/>
      <c r="D309" s="6"/>
      <c r="E309" s="6"/>
      <c r="F309" s="6"/>
      <c r="G309" s="6"/>
      <c r="N309" s="632"/>
      <c r="O309" s="6"/>
      <c r="R309" s="6"/>
      <c r="S309" s="6"/>
      <c r="T309" s="6"/>
    </row>
    <row r="310" spans="2:20" x14ac:dyDescent="0.25">
      <c r="B310" s="6"/>
      <c r="C310" s="6"/>
      <c r="D310" s="6"/>
      <c r="E310" s="6"/>
      <c r="F310" s="6"/>
      <c r="G310" s="6"/>
      <c r="N310" s="632"/>
      <c r="O310" s="6"/>
      <c r="R310" s="6"/>
      <c r="S310" s="6"/>
      <c r="T310" s="6"/>
    </row>
    <row r="311" spans="2:20" x14ac:dyDescent="0.25">
      <c r="B311" s="6"/>
      <c r="C311" s="6"/>
      <c r="D311" s="6"/>
      <c r="E311" s="6"/>
      <c r="F311" s="6"/>
      <c r="G311" s="6"/>
      <c r="N311" s="632"/>
      <c r="O311" s="6"/>
      <c r="R311" s="6"/>
      <c r="S311" s="6"/>
      <c r="T311" s="6"/>
    </row>
    <row r="312" spans="2:20" x14ac:dyDescent="0.25">
      <c r="B312" s="6"/>
      <c r="C312" s="6"/>
      <c r="D312" s="6"/>
      <c r="E312" s="6"/>
      <c r="F312" s="6"/>
      <c r="G312" s="6"/>
      <c r="N312" s="632"/>
      <c r="O312" s="6"/>
      <c r="R312" s="6"/>
      <c r="S312" s="6"/>
      <c r="T312" s="6"/>
    </row>
    <row r="313" spans="2:20" x14ac:dyDescent="0.25">
      <c r="B313" s="6"/>
      <c r="C313" s="6"/>
      <c r="D313" s="6"/>
      <c r="E313" s="6"/>
      <c r="F313" s="6"/>
      <c r="G313" s="6"/>
      <c r="N313" s="632"/>
      <c r="O313" s="6"/>
      <c r="R313" s="6"/>
      <c r="S313" s="6"/>
      <c r="T313" s="6"/>
    </row>
    <row r="314" spans="2:20" x14ac:dyDescent="0.25">
      <c r="B314" s="6"/>
      <c r="C314" s="6"/>
      <c r="D314" s="6"/>
      <c r="E314" s="6"/>
      <c r="F314" s="6"/>
      <c r="G314" s="6"/>
      <c r="N314" s="632"/>
      <c r="O314" s="6"/>
      <c r="R314" s="6"/>
      <c r="S314" s="6"/>
      <c r="T314" s="6"/>
    </row>
    <row r="315" spans="2:20" x14ac:dyDescent="0.25">
      <c r="B315" s="6"/>
      <c r="C315" s="6"/>
      <c r="D315" s="6"/>
      <c r="E315" s="6"/>
      <c r="F315" s="6"/>
      <c r="G315" s="6"/>
      <c r="N315" s="632"/>
      <c r="O315" s="6"/>
      <c r="R315" s="6"/>
      <c r="S315" s="6"/>
      <c r="T315" s="6"/>
    </row>
    <row r="316" spans="2:20" x14ac:dyDescent="0.25">
      <c r="B316" s="6"/>
      <c r="C316" s="6"/>
      <c r="D316" s="6"/>
      <c r="E316" s="6"/>
      <c r="F316" s="6"/>
      <c r="G316" s="6"/>
      <c r="N316" s="632"/>
      <c r="O316" s="6"/>
      <c r="R316" s="6"/>
      <c r="S316" s="6"/>
      <c r="T316" s="6"/>
    </row>
    <row r="317" spans="2:20" x14ac:dyDescent="0.25">
      <c r="B317" s="6"/>
      <c r="C317" s="6"/>
      <c r="D317" s="6"/>
      <c r="E317" s="6"/>
      <c r="F317" s="6"/>
      <c r="G317" s="6"/>
      <c r="N317" s="632"/>
      <c r="O317" s="6"/>
      <c r="R317" s="6"/>
      <c r="S317" s="6"/>
      <c r="T317" s="6"/>
    </row>
    <row r="318" spans="2:20" x14ac:dyDescent="0.25">
      <c r="B318" s="6"/>
      <c r="C318" s="6"/>
      <c r="D318" s="6"/>
      <c r="E318" s="6"/>
      <c r="F318" s="6"/>
      <c r="G318" s="6"/>
      <c r="N318" s="632"/>
      <c r="O318" s="6"/>
      <c r="R318" s="6"/>
      <c r="S318" s="6"/>
      <c r="T318" s="6"/>
    </row>
    <row r="319" spans="2:20" x14ac:dyDescent="0.25">
      <c r="B319" s="6"/>
      <c r="C319" s="6"/>
      <c r="D319" s="6"/>
      <c r="E319" s="6"/>
      <c r="F319" s="6"/>
      <c r="G319" s="6"/>
      <c r="N319" s="632"/>
      <c r="O319" s="6"/>
      <c r="R319" s="6"/>
      <c r="S319" s="6"/>
      <c r="T319" s="6"/>
    </row>
    <row r="320" spans="2:20" x14ac:dyDescent="0.25">
      <c r="B320" s="6"/>
      <c r="C320" s="6"/>
      <c r="D320" s="6"/>
      <c r="E320" s="6"/>
      <c r="F320" s="6"/>
      <c r="G320" s="6"/>
      <c r="N320" s="632"/>
      <c r="O320" s="6"/>
      <c r="R320" s="6"/>
      <c r="S320" s="6"/>
      <c r="T320" s="6"/>
    </row>
    <row r="321" spans="2:20" x14ac:dyDescent="0.25">
      <c r="B321" s="6"/>
      <c r="C321" s="6"/>
      <c r="D321" s="6"/>
      <c r="E321" s="6"/>
      <c r="F321" s="6"/>
      <c r="G321" s="6"/>
      <c r="N321" s="632"/>
      <c r="O321" s="6"/>
      <c r="R321" s="6"/>
      <c r="S321" s="6"/>
      <c r="T321" s="6"/>
    </row>
    <row r="322" spans="2:20" x14ac:dyDescent="0.25">
      <c r="B322" s="6"/>
      <c r="C322" s="6"/>
      <c r="D322" s="6"/>
      <c r="E322" s="6"/>
      <c r="F322" s="6"/>
      <c r="G322" s="6"/>
      <c r="N322" s="632"/>
      <c r="O322" s="6"/>
      <c r="R322" s="6"/>
      <c r="S322" s="6"/>
      <c r="T322" s="6"/>
    </row>
    <row r="323" spans="2:20" x14ac:dyDescent="0.25">
      <c r="B323" s="6"/>
      <c r="C323" s="6"/>
      <c r="D323" s="6"/>
      <c r="E323" s="6"/>
      <c r="F323" s="6"/>
      <c r="G323" s="6"/>
      <c r="N323" s="632"/>
      <c r="O323" s="6"/>
      <c r="R323" s="6"/>
      <c r="S323" s="6"/>
      <c r="T323" s="6"/>
    </row>
    <row r="324" spans="2:20" x14ac:dyDescent="0.25">
      <c r="B324" s="6"/>
      <c r="C324" s="6"/>
      <c r="D324" s="6"/>
      <c r="E324" s="6"/>
      <c r="F324" s="6"/>
      <c r="G324" s="6"/>
      <c r="N324" s="632"/>
      <c r="O324" s="6"/>
      <c r="R324" s="6"/>
      <c r="S324" s="6"/>
      <c r="T324" s="6"/>
    </row>
    <row r="325" spans="2:20" x14ac:dyDescent="0.25">
      <c r="B325" s="6"/>
      <c r="C325" s="6"/>
      <c r="D325" s="6"/>
      <c r="E325" s="6"/>
      <c r="F325" s="6"/>
      <c r="G325" s="6"/>
      <c r="N325" s="632"/>
      <c r="O325" s="6"/>
      <c r="R325" s="6"/>
      <c r="S325" s="6"/>
      <c r="T325" s="6"/>
    </row>
    <row r="326" spans="2:20" x14ac:dyDescent="0.25">
      <c r="B326" s="6"/>
      <c r="C326" s="6"/>
      <c r="D326" s="6"/>
      <c r="E326" s="6"/>
      <c r="F326" s="6"/>
      <c r="G326" s="6"/>
      <c r="N326" s="632"/>
      <c r="O326" s="6"/>
      <c r="R326" s="6"/>
      <c r="S326" s="6"/>
      <c r="T326" s="6"/>
    </row>
    <row r="327" spans="2:20" x14ac:dyDescent="0.25">
      <c r="B327" s="6"/>
      <c r="C327" s="6"/>
      <c r="D327" s="6"/>
      <c r="E327" s="6"/>
      <c r="F327" s="6"/>
      <c r="G327" s="6"/>
      <c r="N327" s="533"/>
      <c r="O327" s="6"/>
      <c r="R327" s="6"/>
      <c r="S327" s="6"/>
      <c r="T327" s="6"/>
    </row>
    <row r="328" spans="2:20" x14ac:dyDescent="0.25">
      <c r="B328" s="6"/>
      <c r="C328" s="6"/>
      <c r="D328" s="6"/>
      <c r="E328" s="6"/>
      <c r="F328" s="6"/>
      <c r="G328" s="6"/>
      <c r="N328" s="632"/>
      <c r="O328" s="6"/>
      <c r="R328" s="6"/>
      <c r="S328" s="6"/>
      <c r="T328" s="6"/>
    </row>
    <row r="329" spans="2:20" x14ac:dyDescent="0.25">
      <c r="B329" s="6"/>
      <c r="C329" s="6"/>
      <c r="D329" s="6"/>
      <c r="E329" s="6"/>
      <c r="F329" s="6"/>
      <c r="G329" s="6"/>
      <c r="N329" s="632"/>
      <c r="O329" s="6"/>
      <c r="R329" s="6"/>
      <c r="S329" s="6"/>
      <c r="T329" s="6"/>
    </row>
    <row r="330" spans="2:20" x14ac:dyDescent="0.25">
      <c r="B330" s="6"/>
      <c r="C330" s="6"/>
      <c r="D330" s="6"/>
      <c r="E330" s="6"/>
      <c r="F330" s="6"/>
      <c r="G330" s="6"/>
      <c r="N330" s="632"/>
      <c r="O330" s="6"/>
      <c r="R330" s="6"/>
      <c r="S330" s="6"/>
      <c r="T330" s="6"/>
    </row>
    <row r="331" spans="2:20" x14ac:dyDescent="0.25">
      <c r="B331" s="6"/>
      <c r="C331" s="6"/>
      <c r="D331" s="6"/>
      <c r="E331" s="6"/>
      <c r="F331" s="6"/>
      <c r="G331" s="6"/>
      <c r="N331" s="632"/>
      <c r="O331" s="6"/>
      <c r="R331" s="6"/>
      <c r="S331" s="6"/>
      <c r="T331" s="6"/>
    </row>
    <row r="332" spans="2:20" x14ac:dyDescent="0.25">
      <c r="B332" s="6"/>
      <c r="C332" s="6"/>
      <c r="D332" s="6"/>
      <c r="E332" s="6"/>
      <c r="F332" s="6"/>
      <c r="G332" s="6"/>
      <c r="N332" s="632"/>
      <c r="O332" s="6"/>
      <c r="R332" s="6"/>
      <c r="S332" s="6"/>
      <c r="T332" s="6"/>
    </row>
    <row r="333" spans="2:20" x14ac:dyDescent="0.25">
      <c r="B333" s="6"/>
      <c r="C333" s="6"/>
      <c r="D333" s="6"/>
      <c r="E333" s="6"/>
      <c r="F333" s="6"/>
      <c r="G333" s="6"/>
      <c r="N333" s="632"/>
      <c r="O333" s="6"/>
      <c r="R333" s="6"/>
      <c r="S333" s="6"/>
      <c r="T333" s="6"/>
    </row>
    <row r="334" spans="2:20" x14ac:dyDescent="0.25">
      <c r="B334" s="6"/>
      <c r="C334" s="6"/>
      <c r="D334" s="6"/>
      <c r="E334" s="6"/>
      <c r="F334" s="6"/>
      <c r="G334" s="6"/>
      <c r="N334" s="632"/>
      <c r="O334" s="6"/>
      <c r="R334" s="6"/>
      <c r="S334" s="6"/>
      <c r="T334" s="6"/>
    </row>
    <row r="335" spans="2:20" x14ac:dyDescent="0.25">
      <c r="B335" s="6"/>
      <c r="C335" s="6"/>
      <c r="D335" s="6"/>
      <c r="E335" s="6"/>
      <c r="F335" s="6"/>
      <c r="G335" s="6"/>
      <c r="N335" s="632"/>
      <c r="O335" s="6"/>
      <c r="R335" s="6"/>
      <c r="S335" s="6"/>
      <c r="T335" s="6"/>
    </row>
    <row r="336" spans="2:20" x14ac:dyDescent="0.25">
      <c r="B336" s="6"/>
      <c r="C336" s="6"/>
      <c r="D336" s="6"/>
      <c r="E336" s="6"/>
      <c r="F336" s="6"/>
      <c r="G336" s="6"/>
      <c r="N336" s="632">
        <v>308.14999999999998</v>
      </c>
      <c r="O336" s="6"/>
      <c r="R336" s="6"/>
      <c r="S336" s="6"/>
      <c r="T336" s="6"/>
    </row>
    <row r="337" spans="2:20" x14ac:dyDescent="0.25">
      <c r="B337" s="6"/>
      <c r="C337" s="6"/>
      <c r="D337" s="6"/>
      <c r="E337" s="6"/>
      <c r="F337" s="6"/>
      <c r="G337" s="6"/>
      <c r="N337" s="632"/>
      <c r="O337" s="6"/>
      <c r="R337" s="6"/>
      <c r="S337" s="6"/>
      <c r="T337" s="6"/>
    </row>
    <row r="338" spans="2:20" x14ac:dyDescent="0.25">
      <c r="B338" s="6"/>
      <c r="C338" s="6"/>
      <c r="D338" s="6"/>
      <c r="E338" s="6"/>
      <c r="F338" s="6"/>
      <c r="G338" s="6"/>
      <c r="N338" s="632"/>
      <c r="O338" s="6"/>
      <c r="R338" s="6"/>
      <c r="S338" s="6"/>
      <c r="T338" s="6"/>
    </row>
    <row r="339" spans="2:20" x14ac:dyDescent="0.25">
      <c r="B339" s="6"/>
      <c r="C339" s="6"/>
      <c r="D339" s="6"/>
      <c r="E339" s="6"/>
      <c r="F339" s="6"/>
      <c r="G339" s="6"/>
      <c r="N339" s="632"/>
      <c r="O339" s="6"/>
      <c r="R339" s="6"/>
      <c r="S339" s="6"/>
      <c r="T339" s="6"/>
    </row>
    <row r="340" spans="2:20" x14ac:dyDescent="0.25">
      <c r="B340" s="6"/>
      <c r="C340" s="6"/>
      <c r="D340" s="6"/>
      <c r="E340" s="6"/>
      <c r="F340" s="6"/>
      <c r="G340" s="6"/>
      <c r="N340" s="632"/>
      <c r="O340" s="6"/>
      <c r="R340" s="6"/>
      <c r="S340" s="6"/>
      <c r="T340" s="6"/>
    </row>
    <row r="341" spans="2:20" x14ac:dyDescent="0.25">
      <c r="B341" s="6"/>
      <c r="C341" s="6"/>
      <c r="D341" s="6"/>
      <c r="E341" s="6"/>
      <c r="F341" s="6"/>
      <c r="G341" s="6"/>
      <c r="N341" s="632"/>
      <c r="O341" s="6"/>
      <c r="R341" s="6"/>
      <c r="S341" s="6"/>
      <c r="T341" s="6"/>
    </row>
    <row r="342" spans="2:20" x14ac:dyDescent="0.25">
      <c r="B342" s="6"/>
      <c r="C342" s="6"/>
      <c r="D342" s="6"/>
      <c r="E342" s="6"/>
      <c r="F342" s="6"/>
      <c r="G342" s="6"/>
      <c r="N342" s="632"/>
      <c r="O342" s="6"/>
      <c r="R342" s="6"/>
      <c r="S342" s="6"/>
      <c r="T342" s="6"/>
    </row>
    <row r="343" spans="2:20" x14ac:dyDescent="0.25">
      <c r="B343" s="6"/>
      <c r="C343" s="6"/>
      <c r="D343" s="6"/>
      <c r="E343" s="6"/>
      <c r="F343" s="6"/>
      <c r="G343" s="6"/>
      <c r="N343" s="632"/>
      <c r="O343" s="6"/>
      <c r="R343" s="6"/>
      <c r="S343" s="6"/>
      <c r="T343" s="6"/>
    </row>
    <row r="344" spans="2:20" x14ac:dyDescent="0.25">
      <c r="B344" s="6"/>
      <c r="C344" s="6"/>
      <c r="D344" s="6"/>
      <c r="E344" s="6"/>
      <c r="F344" s="6"/>
      <c r="G344" s="6"/>
      <c r="N344" s="632"/>
      <c r="O344" s="6"/>
      <c r="R344" s="6"/>
      <c r="S344" s="6"/>
      <c r="T344" s="6"/>
    </row>
    <row r="345" spans="2:20" x14ac:dyDescent="0.25">
      <c r="B345" s="6"/>
      <c r="C345" s="6"/>
      <c r="D345" s="6"/>
      <c r="E345" s="6"/>
      <c r="F345" s="6"/>
      <c r="G345" s="6"/>
      <c r="N345" s="632"/>
      <c r="O345" s="6"/>
      <c r="R345" s="6"/>
      <c r="S345" s="6"/>
      <c r="T345" s="6"/>
    </row>
    <row r="346" spans="2:20" x14ac:dyDescent="0.25">
      <c r="B346" s="6"/>
      <c r="C346" s="6"/>
      <c r="D346" s="6"/>
      <c r="E346" s="6"/>
      <c r="F346" s="6"/>
      <c r="G346" s="6"/>
      <c r="N346" s="632"/>
      <c r="O346" s="6"/>
      <c r="R346" s="6"/>
      <c r="S346" s="6"/>
      <c r="T346" s="6"/>
    </row>
    <row r="347" spans="2:20" x14ac:dyDescent="0.25">
      <c r="B347" s="6"/>
      <c r="C347" s="6"/>
      <c r="D347" s="6"/>
      <c r="E347" s="6"/>
      <c r="F347" s="6"/>
      <c r="G347" s="6"/>
      <c r="N347" s="632"/>
      <c r="O347" s="6"/>
      <c r="R347" s="6"/>
      <c r="S347" s="6"/>
      <c r="T347" s="6"/>
    </row>
    <row r="348" spans="2:20" x14ac:dyDescent="0.25">
      <c r="B348" s="6"/>
      <c r="C348" s="6"/>
      <c r="D348" s="6"/>
      <c r="E348" s="6"/>
      <c r="F348" s="6"/>
      <c r="G348" s="6"/>
      <c r="N348" s="632"/>
      <c r="O348" s="6"/>
      <c r="R348" s="6"/>
      <c r="S348" s="6"/>
      <c r="T348" s="6"/>
    </row>
    <row r="349" spans="2:20" x14ac:dyDescent="0.25">
      <c r="B349" s="6"/>
      <c r="C349" s="6"/>
      <c r="D349" s="6"/>
      <c r="E349" s="6"/>
      <c r="F349" s="6"/>
      <c r="G349" s="6"/>
      <c r="N349" s="632"/>
      <c r="O349" s="6"/>
      <c r="R349" s="6"/>
      <c r="S349" s="6"/>
      <c r="T349" s="6"/>
    </row>
    <row r="350" spans="2:20" x14ac:dyDescent="0.25">
      <c r="B350" s="6"/>
      <c r="C350" s="6"/>
      <c r="D350" s="6"/>
      <c r="E350" s="6"/>
      <c r="F350" s="6"/>
      <c r="G350" s="6"/>
      <c r="N350" s="632"/>
      <c r="O350" s="6"/>
      <c r="R350" s="6"/>
      <c r="S350" s="6"/>
      <c r="T350" s="6"/>
    </row>
    <row r="351" spans="2:20" x14ac:dyDescent="0.25">
      <c r="B351" s="6"/>
      <c r="C351" s="6"/>
      <c r="D351" s="6"/>
      <c r="E351" s="6"/>
      <c r="F351" s="6"/>
      <c r="G351" s="6"/>
      <c r="N351" s="632"/>
      <c r="O351" s="6"/>
      <c r="R351" s="6"/>
      <c r="S351" s="6"/>
      <c r="T351" s="6"/>
    </row>
    <row r="352" spans="2:20" x14ac:dyDescent="0.25">
      <c r="B352" s="6"/>
      <c r="C352" s="6"/>
      <c r="D352" s="6"/>
      <c r="E352" s="6"/>
      <c r="F352" s="6"/>
      <c r="G352" s="6"/>
      <c r="N352" s="632"/>
      <c r="O352" s="6"/>
      <c r="R352" s="6"/>
      <c r="S352" s="6"/>
      <c r="T352" s="6"/>
    </row>
    <row r="353" spans="2:20" x14ac:dyDescent="0.25">
      <c r="B353" s="6"/>
      <c r="C353" s="6"/>
      <c r="D353" s="6"/>
      <c r="E353" s="6"/>
      <c r="F353" s="6"/>
      <c r="G353" s="6"/>
      <c r="N353" s="632"/>
      <c r="O353" s="6"/>
      <c r="R353" s="6"/>
      <c r="S353" s="6"/>
      <c r="T353" s="6"/>
    </row>
    <row r="354" spans="2:20" x14ac:dyDescent="0.25">
      <c r="B354" s="6"/>
      <c r="C354" s="6"/>
      <c r="D354" s="6"/>
      <c r="E354" s="6"/>
      <c r="F354" s="6"/>
      <c r="G354" s="6"/>
      <c r="N354" s="632"/>
      <c r="O354" s="6"/>
      <c r="R354" s="6"/>
      <c r="S354" s="6"/>
      <c r="T354" s="6"/>
    </row>
    <row r="355" spans="2:20" x14ac:dyDescent="0.25">
      <c r="B355" s="6"/>
      <c r="C355" s="6"/>
      <c r="D355" s="6"/>
      <c r="E355" s="6"/>
      <c r="F355" s="6"/>
      <c r="G355" s="6"/>
      <c r="N355" s="632"/>
      <c r="O355" s="6"/>
      <c r="R355" s="6"/>
      <c r="S355" s="6"/>
      <c r="T355" s="6"/>
    </row>
    <row r="356" spans="2:20" x14ac:dyDescent="0.25">
      <c r="B356" s="6"/>
      <c r="C356" s="6"/>
      <c r="D356" s="6"/>
      <c r="E356" s="6"/>
      <c r="F356" s="6"/>
      <c r="G356" s="6"/>
      <c r="N356" s="632"/>
      <c r="O356" s="6"/>
      <c r="R356" s="6"/>
      <c r="S356" s="6"/>
      <c r="T356" s="6"/>
    </row>
    <row r="357" spans="2:20" x14ac:dyDescent="0.25">
      <c r="B357" s="6"/>
      <c r="C357" s="6"/>
      <c r="D357" s="6"/>
      <c r="E357" s="6"/>
      <c r="F357" s="6"/>
      <c r="G357" s="6"/>
      <c r="N357" s="632"/>
      <c r="O357" s="6"/>
      <c r="R357" s="6"/>
      <c r="S357" s="6"/>
      <c r="T357" s="6"/>
    </row>
    <row r="358" spans="2:20" x14ac:dyDescent="0.25">
      <c r="B358" s="6"/>
      <c r="C358" s="6"/>
      <c r="D358" s="6"/>
      <c r="E358" s="6"/>
      <c r="F358" s="6"/>
      <c r="G358" s="6"/>
      <c r="N358" s="632"/>
      <c r="O358" s="6"/>
      <c r="R358" s="6"/>
      <c r="S358" s="6"/>
      <c r="T358" s="6"/>
    </row>
    <row r="359" spans="2:20" x14ac:dyDescent="0.25">
      <c r="B359" s="6"/>
      <c r="C359" s="6"/>
      <c r="D359" s="6"/>
      <c r="E359" s="6"/>
      <c r="F359" s="6"/>
      <c r="G359" s="6"/>
      <c r="N359" s="632"/>
      <c r="O359" s="6"/>
      <c r="R359" s="6"/>
      <c r="S359" s="6"/>
      <c r="T359" s="6"/>
    </row>
    <row r="360" spans="2:20" x14ac:dyDescent="0.25">
      <c r="B360" s="6"/>
      <c r="C360" s="6"/>
      <c r="D360" s="6"/>
      <c r="E360" s="6"/>
      <c r="F360" s="6"/>
      <c r="G360" s="6"/>
      <c r="N360" s="632"/>
      <c r="O360" s="6"/>
      <c r="R360" s="6"/>
      <c r="S360" s="6"/>
      <c r="T360" s="6"/>
    </row>
    <row r="361" spans="2:20" x14ac:dyDescent="0.25">
      <c r="B361" s="6"/>
      <c r="C361" s="6"/>
      <c r="D361" s="6"/>
      <c r="E361" s="6"/>
      <c r="F361" s="6"/>
      <c r="G361" s="6"/>
      <c r="N361" s="632"/>
      <c r="O361" s="6"/>
      <c r="R361" s="6"/>
      <c r="S361" s="6"/>
      <c r="T361" s="6"/>
    </row>
    <row r="362" spans="2:20" x14ac:dyDescent="0.25">
      <c r="B362" s="6"/>
      <c r="C362" s="6"/>
      <c r="D362" s="6"/>
      <c r="E362" s="6"/>
      <c r="F362" s="6"/>
      <c r="G362" s="6"/>
      <c r="N362" s="632"/>
      <c r="O362" s="6"/>
      <c r="R362" s="6"/>
      <c r="S362" s="6"/>
      <c r="T362" s="6"/>
    </row>
    <row r="363" spans="2:20" x14ac:dyDescent="0.25">
      <c r="B363" s="6"/>
      <c r="C363" s="6"/>
      <c r="D363" s="6"/>
      <c r="E363" s="6"/>
      <c r="F363" s="6"/>
      <c r="G363" s="6"/>
      <c r="N363" s="632"/>
      <c r="O363" s="6"/>
      <c r="R363" s="6"/>
      <c r="S363" s="6"/>
      <c r="T363" s="6"/>
    </row>
    <row r="364" spans="2:20" x14ac:dyDescent="0.25">
      <c r="B364" s="6"/>
      <c r="C364" s="6"/>
      <c r="D364" s="6"/>
      <c r="E364" s="6"/>
      <c r="F364" s="6"/>
      <c r="G364" s="6"/>
      <c r="N364" s="632"/>
      <c r="O364" s="6"/>
      <c r="R364" s="6"/>
      <c r="S364" s="6"/>
      <c r="T364" s="6"/>
    </row>
    <row r="365" spans="2:20" x14ac:dyDescent="0.25">
      <c r="B365" s="6"/>
      <c r="C365" s="6"/>
      <c r="D365" s="6"/>
      <c r="E365" s="6"/>
      <c r="F365" s="6"/>
      <c r="G365" s="6"/>
      <c r="N365" s="632"/>
      <c r="O365" s="6"/>
      <c r="R365" s="6"/>
      <c r="S365" s="6"/>
      <c r="T365" s="6"/>
    </row>
    <row r="366" spans="2:20" x14ac:dyDescent="0.25">
      <c r="B366" s="6"/>
      <c r="C366" s="6"/>
      <c r="D366" s="6"/>
      <c r="E366" s="6"/>
      <c r="F366" s="6"/>
      <c r="G366" s="6"/>
      <c r="N366" s="632"/>
      <c r="O366" s="6"/>
      <c r="R366" s="6"/>
      <c r="S366" s="6"/>
      <c r="T366" s="6"/>
    </row>
    <row r="367" spans="2:20" x14ac:dyDescent="0.25">
      <c r="B367" s="6"/>
      <c r="C367" s="6"/>
      <c r="D367" s="6"/>
      <c r="E367" s="6"/>
      <c r="F367" s="6"/>
      <c r="G367" s="6"/>
      <c r="N367" s="632"/>
      <c r="O367" s="6"/>
      <c r="R367" s="6"/>
      <c r="S367" s="6"/>
      <c r="T367" s="6"/>
    </row>
    <row r="368" spans="2:20" x14ac:dyDescent="0.25">
      <c r="B368" s="6"/>
      <c r="C368" s="6"/>
      <c r="D368" s="6"/>
      <c r="E368" s="6"/>
      <c r="F368" s="6"/>
      <c r="G368" s="6"/>
      <c r="N368" s="632"/>
      <c r="O368" s="6"/>
      <c r="R368" s="6"/>
      <c r="S368" s="6"/>
      <c r="T368" s="6"/>
    </row>
    <row r="369" spans="2:20" x14ac:dyDescent="0.25">
      <c r="B369" s="6"/>
      <c r="C369" s="6"/>
      <c r="D369" s="6"/>
      <c r="E369" s="6"/>
      <c r="F369" s="6"/>
      <c r="G369" s="6"/>
      <c r="N369" s="632"/>
      <c r="O369" s="6"/>
      <c r="R369" s="6"/>
      <c r="S369" s="6"/>
      <c r="T369" s="6"/>
    </row>
    <row r="370" spans="2:20" x14ac:dyDescent="0.25">
      <c r="B370" s="6"/>
      <c r="C370" s="6"/>
      <c r="D370" s="6"/>
      <c r="E370" s="6"/>
      <c r="F370" s="6"/>
      <c r="G370" s="6"/>
      <c r="N370" s="632"/>
      <c r="O370" s="6"/>
      <c r="R370" s="6"/>
      <c r="S370" s="6"/>
      <c r="T370" s="6"/>
    </row>
    <row r="371" spans="2:20" x14ac:dyDescent="0.25">
      <c r="B371" s="6"/>
      <c r="C371" s="6"/>
      <c r="D371" s="6"/>
      <c r="E371" s="6"/>
      <c r="F371" s="6"/>
      <c r="G371" s="6"/>
      <c r="N371" s="632"/>
      <c r="O371" s="6"/>
      <c r="R371" s="6"/>
      <c r="S371" s="6"/>
      <c r="T371" s="6"/>
    </row>
    <row r="372" spans="2:20" x14ac:dyDescent="0.25">
      <c r="B372" s="6"/>
      <c r="C372" s="6"/>
      <c r="D372" s="6"/>
      <c r="E372" s="6"/>
      <c r="F372" s="6"/>
      <c r="G372" s="6"/>
      <c r="N372" s="632"/>
      <c r="O372" s="6"/>
      <c r="R372" s="6"/>
      <c r="S372" s="6"/>
      <c r="T372" s="6"/>
    </row>
    <row r="373" spans="2:20" x14ac:dyDescent="0.25">
      <c r="B373" s="6"/>
      <c r="C373" s="6"/>
      <c r="D373" s="6"/>
      <c r="E373" s="6"/>
      <c r="F373" s="6"/>
      <c r="G373" s="6"/>
      <c r="N373" s="632"/>
      <c r="O373" s="6"/>
      <c r="R373" s="6"/>
      <c r="S373" s="6"/>
      <c r="T373" s="6"/>
    </row>
    <row r="374" spans="2:20" x14ac:dyDescent="0.25">
      <c r="B374" s="6"/>
      <c r="C374" s="6"/>
      <c r="D374" s="6"/>
      <c r="E374" s="6"/>
      <c r="F374" s="6"/>
      <c r="G374" s="6"/>
      <c r="N374" s="632"/>
      <c r="O374" s="6"/>
      <c r="R374" s="6"/>
      <c r="S374" s="6"/>
      <c r="T374" s="6"/>
    </row>
    <row r="375" spans="2:20" x14ac:dyDescent="0.25">
      <c r="B375" s="6"/>
      <c r="C375" s="6"/>
      <c r="D375" s="6"/>
      <c r="E375" s="6"/>
      <c r="F375" s="6"/>
      <c r="G375" s="6"/>
      <c r="N375" s="632"/>
      <c r="O375" s="6"/>
      <c r="R375" s="6"/>
      <c r="S375" s="6"/>
      <c r="T375" s="6"/>
    </row>
    <row r="376" spans="2:20" x14ac:dyDescent="0.25">
      <c r="B376" s="6"/>
      <c r="C376" s="6"/>
      <c r="D376" s="6"/>
      <c r="E376" s="6"/>
      <c r="F376" s="6"/>
      <c r="G376" s="6"/>
      <c r="N376" s="632"/>
      <c r="O376" s="6"/>
      <c r="R376" s="6"/>
      <c r="S376" s="6"/>
      <c r="T376" s="6"/>
    </row>
    <row r="377" spans="2:20" x14ac:dyDescent="0.25">
      <c r="B377" s="6"/>
      <c r="C377" s="6"/>
      <c r="D377" s="6"/>
      <c r="E377" s="6"/>
      <c r="F377" s="6"/>
      <c r="G377" s="6"/>
      <c r="N377" s="632"/>
      <c r="O377" s="6"/>
      <c r="R377" s="6"/>
      <c r="S377" s="6"/>
      <c r="T377" s="6"/>
    </row>
    <row r="378" spans="2:20" x14ac:dyDescent="0.25">
      <c r="B378" s="6"/>
      <c r="C378" s="6"/>
      <c r="D378" s="6"/>
      <c r="E378" s="6"/>
      <c r="F378" s="6"/>
      <c r="G378" s="6"/>
      <c r="N378" s="632"/>
      <c r="O378" s="6"/>
      <c r="R378" s="6"/>
      <c r="S378" s="6"/>
      <c r="T378" s="6"/>
    </row>
    <row r="379" spans="2:20" x14ac:dyDescent="0.25">
      <c r="B379" s="6"/>
      <c r="C379" s="6"/>
      <c r="D379" s="6"/>
      <c r="E379" s="6"/>
      <c r="F379" s="6"/>
      <c r="G379" s="6"/>
      <c r="N379" s="632"/>
      <c r="O379" s="6"/>
      <c r="R379" s="6"/>
      <c r="S379" s="6"/>
      <c r="T379" s="6"/>
    </row>
    <row r="380" spans="2:20" x14ac:dyDescent="0.25">
      <c r="B380" s="6"/>
      <c r="C380" s="6"/>
      <c r="D380" s="6"/>
      <c r="E380" s="6"/>
      <c r="F380" s="6"/>
      <c r="G380" s="6"/>
      <c r="N380" s="632"/>
      <c r="O380" s="6"/>
      <c r="R380" s="6"/>
      <c r="S380" s="6"/>
      <c r="T380" s="6"/>
    </row>
    <row r="381" spans="2:20" x14ac:dyDescent="0.25">
      <c r="B381" s="6"/>
      <c r="C381" s="6"/>
      <c r="D381" s="6"/>
      <c r="E381" s="6"/>
      <c r="F381" s="6"/>
      <c r="G381" s="6"/>
      <c r="N381" s="632"/>
      <c r="O381" s="6"/>
      <c r="R381" s="6"/>
      <c r="S381" s="6"/>
      <c r="T381" s="6"/>
    </row>
    <row r="382" spans="2:20" x14ac:dyDescent="0.25">
      <c r="B382" s="6"/>
      <c r="C382" s="6"/>
      <c r="D382" s="6"/>
      <c r="E382" s="6"/>
      <c r="F382" s="6"/>
      <c r="G382" s="6"/>
      <c r="N382" s="632"/>
      <c r="O382" s="6"/>
      <c r="R382" s="6"/>
      <c r="S382" s="6"/>
      <c r="T382" s="6"/>
    </row>
    <row r="383" spans="2:20" x14ac:dyDescent="0.25">
      <c r="B383" s="6"/>
      <c r="C383" s="6"/>
      <c r="D383" s="6"/>
      <c r="E383" s="6"/>
      <c r="F383" s="6"/>
      <c r="G383" s="6"/>
      <c r="N383" s="632"/>
      <c r="O383" s="6"/>
      <c r="R383" s="6"/>
      <c r="S383" s="6"/>
      <c r="T383" s="6"/>
    </row>
    <row r="384" spans="2:20" x14ac:dyDescent="0.25">
      <c r="B384" s="6"/>
      <c r="C384" s="6"/>
      <c r="D384" s="6"/>
      <c r="E384" s="6"/>
      <c r="F384" s="6"/>
      <c r="G384" s="6"/>
      <c r="N384" s="632"/>
      <c r="O384" s="6"/>
      <c r="R384" s="6"/>
      <c r="S384" s="6"/>
      <c r="T384" s="6"/>
    </row>
    <row r="385" spans="2:20" x14ac:dyDescent="0.25">
      <c r="B385" s="6"/>
      <c r="C385" s="6"/>
      <c r="D385" s="6"/>
      <c r="E385" s="6"/>
      <c r="F385" s="6"/>
      <c r="G385" s="6"/>
      <c r="N385" s="632"/>
      <c r="O385" s="6"/>
      <c r="R385" s="6"/>
      <c r="S385" s="6"/>
      <c r="T385" s="6"/>
    </row>
    <row r="386" spans="2:20" x14ac:dyDescent="0.25">
      <c r="B386" s="6"/>
      <c r="C386" s="6"/>
      <c r="D386" s="6"/>
      <c r="E386" s="6"/>
      <c r="F386" s="6"/>
      <c r="G386" s="6"/>
      <c r="N386" s="632"/>
      <c r="O386" s="6"/>
      <c r="R386" s="6"/>
      <c r="S386" s="6"/>
      <c r="T386" s="6"/>
    </row>
    <row r="387" spans="2:20" x14ac:dyDescent="0.25">
      <c r="B387" s="6"/>
      <c r="C387" s="6"/>
      <c r="D387" s="6"/>
      <c r="E387" s="6"/>
      <c r="F387" s="6"/>
      <c r="G387" s="6"/>
      <c r="N387" s="632"/>
      <c r="O387" s="6"/>
      <c r="R387" s="6"/>
      <c r="S387" s="6"/>
      <c r="T387" s="6"/>
    </row>
    <row r="388" spans="2:20" x14ac:dyDescent="0.25">
      <c r="B388" s="6"/>
      <c r="C388" s="6"/>
      <c r="D388" s="6"/>
      <c r="E388" s="6"/>
      <c r="F388" s="6"/>
      <c r="G388" s="6"/>
      <c r="N388" s="632"/>
      <c r="O388" s="6"/>
      <c r="R388" s="6"/>
      <c r="S388" s="6"/>
      <c r="T388" s="6"/>
    </row>
    <row r="389" spans="2:20" x14ac:dyDescent="0.25">
      <c r="B389" s="6"/>
      <c r="C389" s="6"/>
      <c r="D389" s="6"/>
      <c r="E389" s="6"/>
      <c r="F389" s="6"/>
      <c r="G389" s="6"/>
      <c r="N389" s="632"/>
      <c r="O389" s="6"/>
      <c r="R389" s="6"/>
      <c r="S389" s="6"/>
      <c r="T389" s="6"/>
    </row>
    <row r="390" spans="2:20" x14ac:dyDescent="0.25">
      <c r="B390" s="6"/>
      <c r="C390" s="6"/>
      <c r="D390" s="6"/>
      <c r="E390" s="6"/>
      <c r="F390" s="6"/>
      <c r="G390" s="6"/>
      <c r="N390" s="750">
        <f>SUM(N386:N389)</f>
        <v>0</v>
      </c>
      <c r="O390" s="6"/>
      <c r="R390" s="6"/>
      <c r="S390" s="6"/>
      <c r="T390" s="6"/>
    </row>
    <row r="391" spans="2:20" x14ac:dyDescent="0.25">
      <c r="B391" s="6"/>
      <c r="C391" s="6"/>
      <c r="D391" s="6"/>
      <c r="E391" s="6"/>
      <c r="F391" s="6"/>
      <c r="G391" s="6"/>
      <c r="N391" s="632"/>
      <c r="O391" s="6"/>
      <c r="R391" s="6"/>
      <c r="S391" s="6"/>
      <c r="T391" s="6"/>
    </row>
    <row r="392" spans="2:20" x14ac:dyDescent="0.25">
      <c r="B392" s="6"/>
      <c r="C392" s="6"/>
      <c r="D392" s="6"/>
      <c r="E392" s="6"/>
      <c r="F392" s="6"/>
      <c r="G392" s="6"/>
      <c r="N392" s="632"/>
      <c r="O392" s="6"/>
      <c r="R392" s="6"/>
      <c r="S392" s="6"/>
      <c r="T392" s="6"/>
    </row>
    <row r="393" spans="2:20" x14ac:dyDescent="0.25">
      <c r="B393" s="6"/>
      <c r="C393" s="6"/>
      <c r="D393" s="6"/>
      <c r="E393" s="6"/>
      <c r="F393" s="6"/>
      <c r="G393" s="6"/>
      <c r="N393" s="632"/>
      <c r="O393" s="6"/>
      <c r="R393" s="6"/>
      <c r="S393" s="6"/>
      <c r="T393" s="6"/>
    </row>
    <row r="394" spans="2:20" x14ac:dyDescent="0.25">
      <c r="B394" s="6"/>
      <c r="C394" s="6"/>
      <c r="D394" s="6"/>
      <c r="E394" s="6"/>
      <c r="F394" s="6"/>
      <c r="G394" s="6"/>
      <c r="N394" s="632"/>
      <c r="O394" s="6"/>
      <c r="R394" s="6"/>
      <c r="S394" s="6"/>
      <c r="T394" s="6"/>
    </row>
    <row r="395" spans="2:20" x14ac:dyDescent="0.25">
      <c r="B395" s="6"/>
      <c r="C395" s="6"/>
      <c r="D395" s="6"/>
      <c r="E395" s="6"/>
      <c r="F395" s="6"/>
      <c r="G395" s="6"/>
      <c r="N395" s="632"/>
      <c r="O395" s="6"/>
      <c r="R395" s="6"/>
      <c r="S395" s="6"/>
      <c r="T395" s="6"/>
    </row>
    <row r="396" spans="2:20" x14ac:dyDescent="0.25">
      <c r="B396" s="6"/>
      <c r="C396" s="6"/>
      <c r="D396" s="6"/>
      <c r="E396" s="6"/>
      <c r="F396" s="6"/>
      <c r="G396" s="6"/>
      <c r="N396" s="632"/>
      <c r="O396" s="6"/>
      <c r="R396" s="6"/>
      <c r="S396" s="6"/>
      <c r="T396" s="6"/>
    </row>
    <row r="397" spans="2:20" x14ac:dyDescent="0.25">
      <c r="B397" s="6"/>
      <c r="C397" s="6"/>
      <c r="D397" s="6"/>
      <c r="E397" s="6"/>
      <c r="F397" s="6"/>
      <c r="G397" s="6"/>
      <c r="N397" s="632"/>
      <c r="O397" s="6"/>
      <c r="R397" s="6"/>
      <c r="S397" s="6"/>
      <c r="T397" s="6"/>
    </row>
    <row r="398" spans="2:20" x14ac:dyDescent="0.25">
      <c r="B398" s="6"/>
      <c r="C398" s="6"/>
      <c r="D398" s="6"/>
      <c r="E398" s="6"/>
      <c r="F398" s="6"/>
      <c r="G398" s="6"/>
      <c r="N398" s="632"/>
      <c r="O398" s="6"/>
      <c r="R398" s="6"/>
      <c r="S398" s="6"/>
      <c r="T398" s="6"/>
    </row>
    <row r="399" spans="2:20" x14ac:dyDescent="0.25">
      <c r="B399" s="6"/>
      <c r="C399" s="6"/>
      <c r="D399" s="6"/>
      <c r="E399" s="6"/>
      <c r="F399" s="6"/>
      <c r="G399" s="6"/>
      <c r="N399" s="632"/>
      <c r="O399" s="6"/>
      <c r="R399" s="6"/>
      <c r="S399" s="6"/>
      <c r="T399" s="6"/>
    </row>
    <row r="400" spans="2:20" x14ac:dyDescent="0.25">
      <c r="B400" s="6"/>
      <c r="C400" s="6"/>
      <c r="D400" s="6"/>
      <c r="E400" s="6"/>
      <c r="F400" s="6"/>
      <c r="G400" s="6"/>
      <c r="N400" s="632"/>
      <c r="O400" s="6"/>
      <c r="R400" s="6"/>
      <c r="S400" s="6"/>
      <c r="T400" s="6"/>
    </row>
    <row r="401" spans="2:20" x14ac:dyDescent="0.25">
      <c r="B401" s="6"/>
      <c r="C401" s="6"/>
      <c r="D401" s="6"/>
      <c r="E401" s="6"/>
      <c r="F401" s="6"/>
      <c r="G401" s="6"/>
      <c r="N401" s="632"/>
      <c r="O401" s="6"/>
      <c r="R401" s="6"/>
      <c r="S401" s="6"/>
      <c r="T401" s="6"/>
    </row>
    <row r="402" spans="2:20" x14ac:dyDescent="0.25">
      <c r="B402" s="6"/>
      <c r="C402" s="6"/>
      <c r="D402" s="6"/>
      <c r="E402" s="6"/>
      <c r="F402" s="6"/>
      <c r="G402" s="6"/>
      <c r="N402" s="632"/>
      <c r="O402" s="6"/>
      <c r="R402" s="6"/>
      <c r="S402" s="6"/>
      <c r="T402" s="6"/>
    </row>
    <row r="403" spans="2:20" x14ac:dyDescent="0.25">
      <c r="B403" s="6"/>
      <c r="C403" s="6"/>
      <c r="D403" s="6"/>
      <c r="E403" s="6"/>
      <c r="F403" s="6"/>
      <c r="G403" s="6"/>
      <c r="N403" s="632"/>
      <c r="O403" s="6"/>
      <c r="R403" s="6"/>
      <c r="S403" s="6"/>
      <c r="T403" s="6"/>
    </row>
    <row r="404" spans="2:20" x14ac:dyDescent="0.25">
      <c r="B404" s="6"/>
      <c r="C404" s="6"/>
      <c r="D404" s="6"/>
      <c r="E404" s="6"/>
      <c r="F404" s="6"/>
      <c r="G404" s="6"/>
      <c r="N404" s="632"/>
      <c r="O404" s="6"/>
      <c r="R404" s="6"/>
      <c r="S404" s="6"/>
      <c r="T404" s="6"/>
    </row>
    <row r="405" spans="2:20" x14ac:dyDescent="0.25">
      <c r="B405" s="6"/>
      <c r="C405" s="6"/>
      <c r="D405" s="6"/>
      <c r="E405" s="6"/>
      <c r="F405" s="6"/>
      <c r="G405" s="6"/>
      <c r="N405" s="632"/>
      <c r="O405" s="6"/>
      <c r="R405" s="6"/>
      <c r="S405" s="6"/>
      <c r="T405" s="6"/>
    </row>
    <row r="406" spans="2:20" x14ac:dyDescent="0.25">
      <c r="B406" s="6"/>
      <c r="C406" s="6"/>
      <c r="D406" s="6"/>
      <c r="E406" s="6"/>
      <c r="F406" s="6"/>
      <c r="G406" s="6"/>
      <c r="N406" s="632"/>
      <c r="O406" s="6"/>
      <c r="R406" s="6"/>
      <c r="S406" s="6"/>
      <c r="T406" s="6"/>
    </row>
    <row r="407" spans="2:20" x14ac:dyDescent="0.25">
      <c r="B407" s="6"/>
      <c r="C407" s="6"/>
      <c r="D407" s="6"/>
      <c r="E407" s="6"/>
      <c r="F407" s="6"/>
      <c r="G407" s="6"/>
      <c r="N407" s="632"/>
      <c r="O407" s="6"/>
      <c r="R407" s="6"/>
      <c r="S407" s="6"/>
      <c r="T407" s="6"/>
    </row>
    <row r="408" spans="2:20" x14ac:dyDescent="0.25">
      <c r="B408" s="6"/>
      <c r="C408" s="6"/>
      <c r="D408" s="6"/>
      <c r="E408" s="6"/>
      <c r="F408" s="6"/>
      <c r="G408" s="6"/>
      <c r="N408" s="632"/>
      <c r="O408" s="6"/>
      <c r="R408" s="6"/>
      <c r="S408" s="6"/>
      <c r="T408" s="6"/>
    </row>
    <row r="409" spans="2:20" x14ac:dyDescent="0.25">
      <c r="B409" s="6"/>
      <c r="C409" s="6"/>
      <c r="D409" s="6"/>
      <c r="E409" s="6"/>
      <c r="F409" s="6"/>
      <c r="G409" s="6"/>
      <c r="N409" s="632"/>
      <c r="O409" s="6"/>
      <c r="R409" s="6"/>
      <c r="S409" s="6"/>
      <c r="T409" s="6"/>
    </row>
    <row r="410" spans="2:20" x14ac:dyDescent="0.25">
      <c r="B410" s="6"/>
      <c r="C410" s="6"/>
      <c r="D410" s="6"/>
      <c r="E410" s="6"/>
      <c r="F410" s="6"/>
      <c r="G410" s="6"/>
      <c r="N410" s="632"/>
      <c r="O410" s="6"/>
      <c r="R410" s="6"/>
      <c r="S410" s="6"/>
      <c r="T410" s="6"/>
    </row>
    <row r="411" spans="2:20" x14ac:dyDescent="0.25">
      <c r="B411" s="6"/>
      <c r="C411" s="6"/>
      <c r="D411" s="6"/>
      <c r="E411" s="6"/>
      <c r="F411" s="6"/>
      <c r="G411" s="6"/>
      <c r="N411" s="632"/>
      <c r="O411" s="6"/>
      <c r="R411" s="6"/>
      <c r="S411" s="6"/>
      <c r="T411" s="6"/>
    </row>
    <row r="412" spans="2:20" x14ac:dyDescent="0.25">
      <c r="B412" s="6"/>
      <c r="C412" s="6"/>
      <c r="D412" s="6"/>
      <c r="E412" s="6"/>
      <c r="F412" s="6"/>
      <c r="G412" s="6"/>
      <c r="N412" s="632"/>
      <c r="O412" s="6"/>
      <c r="R412" s="6"/>
      <c r="S412" s="6"/>
      <c r="T412" s="6"/>
    </row>
    <row r="413" spans="2:20" x14ac:dyDescent="0.25">
      <c r="B413" s="6"/>
      <c r="C413" s="6"/>
      <c r="D413" s="6"/>
      <c r="E413" s="6"/>
      <c r="F413" s="6"/>
      <c r="G413" s="6"/>
      <c r="N413" s="632"/>
      <c r="O413" s="6"/>
      <c r="R413" s="6"/>
      <c r="S413" s="6"/>
      <c r="T413" s="6"/>
    </row>
    <row r="414" spans="2:20" x14ac:dyDescent="0.25">
      <c r="B414" s="6"/>
      <c r="C414" s="6"/>
      <c r="D414" s="6"/>
      <c r="E414" s="6"/>
      <c r="F414" s="6"/>
      <c r="G414" s="6"/>
      <c r="N414" s="632"/>
      <c r="O414" s="6"/>
      <c r="R414" s="6"/>
      <c r="S414" s="6"/>
      <c r="T414" s="6"/>
    </row>
    <row r="415" spans="2:20" x14ac:dyDescent="0.25">
      <c r="B415" s="6"/>
      <c r="C415" s="6"/>
      <c r="D415" s="6"/>
      <c r="E415" s="6"/>
      <c r="F415" s="6"/>
      <c r="G415" s="6"/>
      <c r="N415" s="632"/>
      <c r="O415" s="6"/>
      <c r="R415" s="6"/>
      <c r="S415" s="6"/>
      <c r="T415" s="6"/>
    </row>
    <row r="416" spans="2:20" x14ac:dyDescent="0.25">
      <c r="B416" s="6"/>
      <c r="C416" s="6"/>
      <c r="D416" s="6"/>
      <c r="E416" s="6"/>
      <c r="F416" s="6"/>
      <c r="G416" s="6"/>
      <c r="N416" s="632"/>
      <c r="O416" s="6"/>
      <c r="R416" s="6"/>
      <c r="S416" s="6"/>
      <c r="T416" s="6"/>
    </row>
    <row r="417" spans="2:20" x14ac:dyDescent="0.25">
      <c r="B417" s="6"/>
      <c r="C417" s="6"/>
      <c r="D417" s="6"/>
      <c r="E417" s="6"/>
      <c r="F417" s="6"/>
      <c r="G417" s="6"/>
      <c r="N417" s="632"/>
      <c r="O417" s="6"/>
      <c r="R417" s="6"/>
      <c r="S417" s="6"/>
      <c r="T417" s="6"/>
    </row>
    <row r="418" spans="2:20" x14ac:dyDescent="0.25">
      <c r="B418" s="6"/>
      <c r="C418" s="6"/>
      <c r="D418" s="6"/>
      <c r="E418" s="6"/>
      <c r="F418" s="6"/>
      <c r="G418" s="6"/>
      <c r="N418" s="632"/>
      <c r="O418" s="6"/>
      <c r="R418" s="6"/>
      <c r="S418" s="6"/>
      <c r="T418" s="6"/>
    </row>
    <row r="419" spans="2:20" x14ac:dyDescent="0.25">
      <c r="B419" s="6"/>
      <c r="C419" s="6"/>
      <c r="D419" s="6"/>
      <c r="E419" s="6"/>
      <c r="F419" s="6"/>
      <c r="G419" s="6"/>
      <c r="N419" s="632"/>
      <c r="O419" s="6"/>
      <c r="R419" s="6"/>
      <c r="S419" s="6"/>
      <c r="T419" s="6"/>
    </row>
    <row r="420" spans="2:20" x14ac:dyDescent="0.25">
      <c r="B420" s="6"/>
      <c r="C420" s="6"/>
      <c r="D420" s="6"/>
      <c r="E420" s="6"/>
      <c r="F420" s="6"/>
      <c r="G420" s="6"/>
      <c r="N420" s="632"/>
      <c r="O420" s="6"/>
      <c r="R420" s="6"/>
      <c r="S420" s="6"/>
      <c r="T420" s="6"/>
    </row>
    <row r="421" spans="2:20" x14ac:dyDescent="0.25">
      <c r="B421" s="6"/>
      <c r="C421" s="6"/>
      <c r="D421" s="6"/>
      <c r="E421" s="6"/>
      <c r="F421" s="6"/>
      <c r="G421" s="6"/>
      <c r="N421" s="632"/>
      <c r="O421" s="6"/>
      <c r="R421" s="6"/>
      <c r="S421" s="6"/>
      <c r="T421" s="6"/>
    </row>
    <row r="422" spans="2:20" x14ac:dyDescent="0.25">
      <c r="B422" s="6"/>
      <c r="C422" s="6"/>
      <c r="D422" s="6"/>
      <c r="E422" s="6"/>
      <c r="F422" s="6"/>
      <c r="G422" s="6"/>
      <c r="N422" s="632"/>
      <c r="O422" s="6"/>
      <c r="R422" s="6"/>
      <c r="S422" s="6"/>
      <c r="T422" s="6"/>
    </row>
    <row r="423" spans="2:20" x14ac:dyDescent="0.25">
      <c r="B423" s="6"/>
      <c r="C423" s="6"/>
      <c r="D423" s="6"/>
      <c r="E423" s="6"/>
      <c r="F423" s="6"/>
      <c r="G423" s="6"/>
      <c r="N423" s="632"/>
      <c r="O423" s="6"/>
      <c r="R423" s="6"/>
      <c r="S423" s="6"/>
      <c r="T423" s="6"/>
    </row>
    <row r="424" spans="2:20" x14ac:dyDescent="0.25">
      <c r="B424" s="6"/>
      <c r="C424" s="6"/>
      <c r="D424" s="6"/>
      <c r="E424" s="6"/>
      <c r="F424" s="6"/>
      <c r="G424" s="6"/>
      <c r="N424" s="632"/>
      <c r="O424" s="6"/>
      <c r="R424" s="6"/>
      <c r="S424" s="6"/>
      <c r="T424" s="6"/>
    </row>
    <row r="425" spans="2:20" x14ac:dyDescent="0.25">
      <c r="B425" s="6"/>
      <c r="C425" s="6"/>
      <c r="D425" s="6"/>
      <c r="E425" s="6"/>
      <c r="F425" s="6"/>
      <c r="G425" s="6"/>
      <c r="N425" s="632"/>
      <c r="O425" s="6"/>
      <c r="R425" s="6"/>
      <c r="S425" s="6"/>
      <c r="T425" s="6"/>
    </row>
    <row r="426" spans="2:20" x14ac:dyDescent="0.25">
      <c r="B426" s="6"/>
      <c r="C426" s="6"/>
      <c r="D426" s="6"/>
      <c r="E426" s="6"/>
      <c r="F426" s="6"/>
      <c r="G426" s="6"/>
      <c r="N426" s="632"/>
      <c r="O426" s="6"/>
      <c r="R426" s="6"/>
      <c r="S426" s="6"/>
      <c r="T426" s="6"/>
    </row>
    <row r="427" spans="2:20" x14ac:dyDescent="0.25">
      <c r="B427" s="6"/>
      <c r="C427" s="6"/>
      <c r="D427" s="6"/>
      <c r="E427" s="6"/>
      <c r="F427" s="6"/>
      <c r="G427" s="6"/>
      <c r="N427" s="632"/>
      <c r="O427" s="6"/>
      <c r="R427" s="6"/>
      <c r="S427" s="6"/>
      <c r="T427" s="6"/>
    </row>
    <row r="428" spans="2:20" x14ac:dyDescent="0.25">
      <c r="B428" s="6"/>
      <c r="C428" s="6"/>
      <c r="D428" s="6"/>
      <c r="E428" s="6"/>
      <c r="F428" s="6"/>
      <c r="G428" s="6"/>
      <c r="N428" s="632"/>
      <c r="O428" s="6"/>
      <c r="R428" s="6"/>
      <c r="S428" s="6"/>
      <c r="T428" s="6"/>
    </row>
    <row r="429" spans="2:20" x14ac:dyDescent="0.25">
      <c r="B429" s="6"/>
      <c r="C429" s="6"/>
      <c r="D429" s="6"/>
      <c r="E429" s="6"/>
      <c r="F429" s="6"/>
      <c r="G429" s="6"/>
      <c r="N429" s="632"/>
      <c r="O429" s="6"/>
      <c r="R429" s="6"/>
      <c r="S429" s="6"/>
      <c r="T429" s="6"/>
    </row>
    <row r="430" spans="2:20" x14ac:dyDescent="0.25">
      <c r="B430" s="6"/>
      <c r="C430" s="6"/>
      <c r="D430" s="6"/>
      <c r="E430" s="6"/>
      <c r="F430" s="6"/>
      <c r="G430" s="6"/>
      <c r="N430" s="632"/>
      <c r="O430" s="6"/>
      <c r="R430" s="6"/>
      <c r="S430" s="6"/>
      <c r="T430" s="6"/>
    </row>
    <row r="431" spans="2:20" x14ac:dyDescent="0.25">
      <c r="B431" s="6"/>
      <c r="C431" s="6"/>
      <c r="D431" s="6"/>
      <c r="E431" s="6"/>
      <c r="F431" s="6"/>
      <c r="G431" s="6"/>
      <c r="N431" s="632"/>
      <c r="O431" s="6"/>
      <c r="R431" s="6"/>
      <c r="S431" s="6"/>
      <c r="T431" s="6"/>
    </row>
    <row r="432" spans="2:20" x14ac:dyDescent="0.25">
      <c r="B432" s="6"/>
      <c r="C432" s="6"/>
      <c r="D432" s="6"/>
      <c r="E432" s="6"/>
      <c r="F432" s="6"/>
      <c r="G432" s="6"/>
      <c r="N432" s="632"/>
      <c r="O432" s="6"/>
      <c r="R432" s="6"/>
      <c r="S432" s="6"/>
      <c r="T432" s="6"/>
    </row>
    <row r="433" spans="2:20" x14ac:dyDescent="0.25">
      <c r="B433" s="6"/>
      <c r="C433" s="6"/>
      <c r="D433" s="6"/>
      <c r="E433" s="6"/>
      <c r="F433" s="6"/>
      <c r="G433" s="6"/>
      <c r="N433" s="632"/>
      <c r="O433" s="6"/>
      <c r="R433" s="6"/>
      <c r="S433" s="6"/>
      <c r="T433" s="6"/>
    </row>
    <row r="434" spans="2:20" x14ac:dyDescent="0.25">
      <c r="B434" s="6"/>
      <c r="C434" s="6"/>
      <c r="D434" s="6"/>
      <c r="E434" s="6"/>
      <c r="F434" s="6"/>
      <c r="G434" s="6"/>
      <c r="N434" s="632"/>
      <c r="O434" s="6"/>
      <c r="R434" s="6"/>
      <c r="S434" s="6"/>
      <c r="T434" s="6"/>
    </row>
    <row r="435" spans="2:20" x14ac:dyDescent="0.25">
      <c r="B435" s="6"/>
      <c r="C435" s="6"/>
      <c r="D435" s="6"/>
      <c r="E435" s="6"/>
      <c r="F435" s="6"/>
      <c r="G435" s="6"/>
      <c r="N435" s="632"/>
      <c r="O435" s="6"/>
      <c r="R435" s="6"/>
      <c r="S435" s="6"/>
      <c r="T435" s="6"/>
    </row>
    <row r="436" spans="2:20" x14ac:dyDescent="0.25">
      <c r="B436" s="6"/>
      <c r="C436" s="6"/>
      <c r="D436" s="6"/>
      <c r="E436" s="6"/>
      <c r="F436" s="6"/>
      <c r="G436" s="6"/>
      <c r="N436" s="632"/>
      <c r="O436" s="6"/>
      <c r="R436" s="6"/>
      <c r="S436" s="6"/>
      <c r="T436" s="6"/>
    </row>
    <row r="437" spans="2:20" x14ac:dyDescent="0.25">
      <c r="B437" s="6"/>
      <c r="C437" s="6"/>
      <c r="D437" s="6"/>
      <c r="E437" s="6"/>
      <c r="F437" s="6"/>
      <c r="G437" s="6"/>
      <c r="N437" s="632"/>
      <c r="O437" s="6"/>
      <c r="R437" s="6"/>
      <c r="S437" s="6"/>
      <c r="T437" s="6"/>
    </row>
    <row r="438" spans="2:20" x14ac:dyDescent="0.25">
      <c r="B438" s="6"/>
      <c r="C438" s="6"/>
      <c r="D438" s="6"/>
      <c r="E438" s="6"/>
      <c r="F438" s="6"/>
      <c r="G438" s="6"/>
      <c r="N438" s="632"/>
      <c r="O438" s="6"/>
      <c r="R438" s="6"/>
      <c r="S438" s="6"/>
      <c r="T438" s="6"/>
    </row>
    <row r="439" spans="2:20" x14ac:dyDescent="0.25">
      <c r="B439" s="6"/>
      <c r="C439" s="6"/>
      <c r="D439" s="6"/>
      <c r="E439" s="6"/>
      <c r="F439" s="6"/>
      <c r="G439" s="6"/>
      <c r="N439" s="632"/>
      <c r="O439" s="6"/>
      <c r="R439" s="6"/>
      <c r="S439" s="6"/>
      <c r="T439" s="6"/>
    </row>
    <row r="440" spans="2:20" x14ac:dyDescent="0.25">
      <c r="B440" s="6"/>
      <c r="C440" s="6"/>
      <c r="D440" s="6"/>
      <c r="E440" s="6"/>
      <c r="F440" s="6"/>
      <c r="G440" s="6"/>
      <c r="N440" s="632"/>
      <c r="O440" s="6"/>
      <c r="R440" s="6"/>
      <c r="S440" s="6"/>
      <c r="T440" s="6"/>
    </row>
    <row r="441" spans="2:20" x14ac:dyDescent="0.25">
      <c r="B441" s="6"/>
      <c r="C441" s="6"/>
      <c r="D441" s="6"/>
      <c r="E441" s="6"/>
      <c r="F441" s="6"/>
      <c r="G441" s="6"/>
      <c r="N441" s="632"/>
      <c r="O441" s="6"/>
      <c r="R441" s="6"/>
      <c r="S441" s="6"/>
      <c r="T441" s="6"/>
    </row>
    <row r="442" spans="2:20" x14ac:dyDescent="0.25">
      <c r="B442" s="6"/>
      <c r="C442" s="6"/>
      <c r="D442" s="6"/>
      <c r="E442" s="6"/>
      <c r="F442" s="6"/>
      <c r="G442" s="6"/>
      <c r="N442" s="632"/>
      <c r="O442" s="6"/>
      <c r="R442" s="6"/>
      <c r="S442" s="6"/>
      <c r="T442" s="6"/>
    </row>
    <row r="443" spans="2:20" x14ac:dyDescent="0.25">
      <c r="B443" s="6"/>
      <c r="C443" s="6"/>
      <c r="D443" s="6"/>
      <c r="E443" s="6"/>
      <c r="F443" s="6"/>
      <c r="G443" s="6"/>
      <c r="N443" s="632"/>
      <c r="O443" s="6"/>
      <c r="R443" s="6"/>
      <c r="S443" s="6"/>
      <c r="T443" s="6"/>
    </row>
    <row r="444" spans="2:20" x14ac:dyDescent="0.25">
      <c r="B444" s="6"/>
      <c r="C444" s="6"/>
      <c r="D444" s="6"/>
      <c r="E444" s="6"/>
      <c r="F444" s="6"/>
      <c r="G444" s="6"/>
      <c r="N444" s="632"/>
      <c r="O444" s="6"/>
      <c r="R444" s="6"/>
      <c r="S444" s="6"/>
      <c r="T444" s="6"/>
    </row>
    <row r="445" spans="2:20" x14ac:dyDescent="0.25">
      <c r="B445" s="6"/>
      <c r="C445" s="6"/>
      <c r="D445" s="6"/>
      <c r="E445" s="6"/>
      <c r="F445" s="6"/>
      <c r="G445" s="6"/>
      <c r="N445" s="632"/>
      <c r="O445" s="6"/>
      <c r="R445" s="6"/>
      <c r="S445" s="6"/>
      <c r="T445" s="6"/>
    </row>
    <row r="446" spans="2:20" x14ac:dyDescent="0.25">
      <c r="B446" s="6"/>
      <c r="C446" s="6"/>
      <c r="D446" s="6"/>
      <c r="E446" s="6"/>
      <c r="F446" s="6"/>
      <c r="G446" s="6"/>
      <c r="N446" s="632"/>
      <c r="O446" s="6"/>
      <c r="R446" s="6"/>
      <c r="S446" s="6"/>
      <c r="T446" s="6"/>
    </row>
    <row r="447" spans="2:20" x14ac:dyDescent="0.25">
      <c r="B447" s="6"/>
      <c r="C447" s="6"/>
      <c r="D447" s="6"/>
      <c r="E447" s="6"/>
      <c r="F447" s="6"/>
      <c r="G447" s="6"/>
      <c r="N447" s="632"/>
      <c r="O447" s="6"/>
      <c r="R447" s="6"/>
      <c r="S447" s="6"/>
      <c r="T447" s="6"/>
    </row>
    <row r="448" spans="2:20" x14ac:dyDescent="0.25">
      <c r="B448" s="6"/>
      <c r="C448" s="6"/>
      <c r="D448" s="6"/>
      <c r="E448" s="6"/>
      <c r="F448" s="6"/>
      <c r="G448" s="6"/>
      <c r="N448" s="632"/>
      <c r="O448" s="6"/>
      <c r="R448" s="6"/>
      <c r="S448" s="6"/>
      <c r="T448" s="6"/>
    </row>
    <row r="449" spans="2:20" x14ac:dyDescent="0.25">
      <c r="B449" s="6"/>
      <c r="C449" s="6"/>
      <c r="D449" s="6"/>
      <c r="E449" s="6"/>
      <c r="F449" s="6"/>
      <c r="G449" s="6"/>
      <c r="N449" s="632"/>
      <c r="O449" s="6"/>
      <c r="R449" s="6"/>
      <c r="S449" s="6"/>
      <c r="T449" s="6"/>
    </row>
    <row r="450" spans="2:20" x14ac:dyDescent="0.25">
      <c r="B450" s="6"/>
      <c r="C450" s="6"/>
      <c r="D450" s="6"/>
      <c r="E450" s="6"/>
      <c r="F450" s="6"/>
      <c r="G450" s="6"/>
      <c r="N450" s="632"/>
      <c r="O450" s="6"/>
      <c r="R450" s="6"/>
      <c r="S450" s="6"/>
      <c r="T450" s="6"/>
    </row>
    <row r="451" spans="2:20" x14ac:dyDescent="0.25">
      <c r="B451" s="6"/>
      <c r="C451" s="6"/>
      <c r="D451" s="6"/>
      <c r="E451" s="6"/>
      <c r="F451" s="6"/>
      <c r="G451" s="6"/>
      <c r="N451" s="632"/>
      <c r="O451" s="6"/>
      <c r="R451" s="6"/>
      <c r="S451" s="6"/>
      <c r="T451" s="6"/>
    </row>
    <row r="452" spans="2:20" x14ac:dyDescent="0.25">
      <c r="B452" s="6"/>
      <c r="C452" s="6"/>
      <c r="D452" s="6"/>
      <c r="E452" s="6"/>
      <c r="F452" s="6"/>
      <c r="G452" s="6"/>
      <c r="N452" s="632"/>
      <c r="O452" s="6"/>
      <c r="R452" s="6"/>
      <c r="S452" s="6"/>
      <c r="T452" s="6"/>
    </row>
    <row r="453" spans="2:20" x14ac:dyDescent="0.25">
      <c r="B453" s="6"/>
      <c r="C453" s="6"/>
      <c r="D453" s="6"/>
      <c r="E453" s="6"/>
      <c r="F453" s="6"/>
      <c r="G453" s="6"/>
      <c r="N453" s="632"/>
      <c r="O453" s="6"/>
      <c r="R453" s="6"/>
      <c r="S453" s="6"/>
      <c r="T453" s="6"/>
    </row>
    <row r="454" spans="2:20" x14ac:dyDescent="0.25">
      <c r="B454" s="6"/>
      <c r="C454" s="6"/>
      <c r="D454" s="6"/>
      <c r="E454" s="6"/>
      <c r="F454" s="6"/>
      <c r="G454" s="6"/>
      <c r="N454" s="632"/>
      <c r="O454" s="6"/>
      <c r="R454" s="6"/>
      <c r="S454" s="6"/>
      <c r="T454" s="6"/>
    </row>
    <row r="455" spans="2:20" x14ac:dyDescent="0.25">
      <c r="B455" s="6"/>
      <c r="C455" s="6"/>
      <c r="D455" s="6"/>
      <c r="E455" s="6"/>
      <c r="F455" s="6"/>
      <c r="G455" s="6"/>
      <c r="N455" s="632"/>
      <c r="O455" s="6"/>
      <c r="R455" s="6"/>
      <c r="S455" s="6"/>
      <c r="T455" s="6"/>
    </row>
    <row r="456" spans="2:20" x14ac:dyDescent="0.25">
      <c r="B456" s="6"/>
      <c r="C456" s="6"/>
      <c r="D456" s="6"/>
      <c r="E456" s="6"/>
      <c r="F456" s="6"/>
      <c r="G456" s="6"/>
      <c r="N456" s="632"/>
      <c r="O456" s="6"/>
      <c r="R456" s="6"/>
      <c r="S456" s="6"/>
      <c r="T456" s="6"/>
    </row>
    <row r="457" spans="2:20" x14ac:dyDescent="0.25">
      <c r="B457" s="6"/>
      <c r="C457" s="6"/>
      <c r="D457" s="6"/>
      <c r="E457" s="6"/>
      <c r="F457" s="6"/>
      <c r="G457" s="6"/>
      <c r="N457" s="632"/>
      <c r="O457" s="6"/>
      <c r="R457" s="6"/>
      <c r="S457" s="6"/>
      <c r="T457" s="6"/>
    </row>
    <row r="458" spans="2:20" x14ac:dyDescent="0.25">
      <c r="B458" s="6"/>
      <c r="C458" s="6"/>
      <c r="D458" s="6"/>
      <c r="E458" s="6"/>
      <c r="F458" s="6"/>
      <c r="G458" s="6"/>
      <c r="N458" s="632"/>
      <c r="O458" s="6"/>
      <c r="R458" s="6"/>
      <c r="S458" s="6"/>
      <c r="T458" s="6"/>
    </row>
    <row r="459" spans="2:20" x14ac:dyDescent="0.25">
      <c r="B459" s="6"/>
      <c r="C459" s="6"/>
      <c r="D459" s="6"/>
      <c r="E459" s="6"/>
      <c r="F459" s="6"/>
      <c r="G459" s="6"/>
      <c r="N459" s="632"/>
      <c r="O459" s="6"/>
      <c r="R459" s="6"/>
      <c r="S459" s="6"/>
      <c r="T459" s="6"/>
    </row>
    <row r="460" spans="2:20" x14ac:dyDescent="0.25">
      <c r="B460" s="6"/>
      <c r="C460" s="6"/>
      <c r="D460" s="6"/>
      <c r="E460" s="6"/>
      <c r="F460" s="6"/>
      <c r="G460" s="6"/>
      <c r="N460" s="632"/>
      <c r="O460" s="6"/>
      <c r="R460" s="6"/>
      <c r="S460" s="6"/>
      <c r="T460" s="6"/>
    </row>
    <row r="461" spans="2:20" x14ac:dyDescent="0.25">
      <c r="B461" s="6"/>
      <c r="C461" s="6"/>
      <c r="D461" s="6"/>
      <c r="E461" s="6"/>
      <c r="F461" s="6"/>
      <c r="G461" s="6"/>
      <c r="N461" s="632"/>
      <c r="O461" s="6"/>
      <c r="R461" s="6"/>
      <c r="S461" s="6"/>
      <c r="T461" s="6"/>
    </row>
    <row r="462" spans="2:20" x14ac:dyDescent="0.25">
      <c r="B462" s="6"/>
      <c r="C462" s="6"/>
      <c r="D462" s="6"/>
      <c r="E462" s="6"/>
      <c r="F462" s="6"/>
      <c r="G462" s="6"/>
      <c r="N462" s="632"/>
      <c r="O462" s="6"/>
      <c r="R462" s="6"/>
      <c r="S462" s="6"/>
      <c r="T462" s="6"/>
    </row>
    <row r="463" spans="2:20" x14ac:dyDescent="0.25">
      <c r="B463" s="6"/>
      <c r="C463" s="6"/>
      <c r="D463" s="6"/>
      <c r="E463" s="6"/>
      <c r="F463" s="6"/>
      <c r="G463" s="6"/>
      <c r="N463" s="632"/>
      <c r="O463" s="6"/>
      <c r="R463" s="6"/>
      <c r="S463" s="6"/>
      <c r="T463" s="6"/>
    </row>
    <row r="464" spans="2:20" x14ac:dyDescent="0.25">
      <c r="B464" s="6"/>
      <c r="C464" s="6"/>
      <c r="D464" s="6"/>
      <c r="E464" s="6"/>
      <c r="F464" s="6"/>
      <c r="G464" s="6"/>
      <c r="N464" s="632"/>
      <c r="O464" s="6"/>
      <c r="R464" s="6"/>
      <c r="S464" s="6"/>
      <c r="T464" s="6"/>
    </row>
    <row r="465" spans="2:20" x14ac:dyDescent="0.25">
      <c r="B465" s="6"/>
      <c r="C465" s="6"/>
      <c r="D465" s="6"/>
      <c r="E465" s="6"/>
      <c r="F465" s="6"/>
      <c r="G465" s="6"/>
      <c r="N465" s="632"/>
      <c r="O465" s="6"/>
      <c r="R465" s="6"/>
      <c r="S465" s="6"/>
      <c r="T465" s="6"/>
    </row>
    <row r="466" spans="2:20" x14ac:dyDescent="0.25">
      <c r="B466" s="6"/>
      <c r="C466" s="6"/>
      <c r="D466" s="6"/>
      <c r="E466" s="6"/>
      <c r="F466" s="6"/>
      <c r="G466" s="6"/>
      <c r="N466" s="632"/>
      <c r="O466" s="6"/>
      <c r="R466" s="6"/>
      <c r="S466" s="6"/>
      <c r="T466" s="6"/>
    </row>
    <row r="467" spans="2:20" x14ac:dyDescent="0.25">
      <c r="B467" s="6"/>
      <c r="C467" s="6"/>
      <c r="D467" s="6"/>
      <c r="E467" s="6"/>
      <c r="F467" s="6"/>
      <c r="G467" s="6"/>
      <c r="N467" s="632"/>
      <c r="O467" s="6"/>
      <c r="R467" s="6"/>
      <c r="S467" s="6"/>
      <c r="T467" s="6"/>
    </row>
    <row r="468" spans="2:20" x14ac:dyDescent="0.25">
      <c r="B468" s="6"/>
      <c r="C468" s="6"/>
      <c r="D468" s="6"/>
      <c r="E468" s="6"/>
      <c r="F468" s="6"/>
      <c r="G468" s="6"/>
      <c r="N468" s="632"/>
      <c r="O468" s="6"/>
      <c r="R468" s="6"/>
      <c r="S468" s="6"/>
      <c r="T468" s="6"/>
    </row>
    <row r="469" spans="2:20" x14ac:dyDescent="0.25">
      <c r="B469" s="6"/>
      <c r="C469" s="6"/>
      <c r="D469" s="6"/>
      <c r="E469" s="6"/>
      <c r="F469" s="6"/>
      <c r="G469" s="6"/>
      <c r="N469" s="488"/>
      <c r="O469" s="6"/>
      <c r="R469" s="6"/>
      <c r="S469" s="6"/>
      <c r="T469" s="6"/>
    </row>
    <row r="470" spans="2:20" x14ac:dyDescent="0.25">
      <c r="B470" s="6"/>
      <c r="C470" s="6"/>
      <c r="D470" s="6"/>
      <c r="E470" s="6"/>
      <c r="F470" s="6"/>
      <c r="G470" s="6"/>
      <c r="N470" s="1067"/>
      <c r="O470" s="6"/>
      <c r="R470" s="6"/>
      <c r="S470" s="6"/>
      <c r="T470" s="6"/>
    </row>
    <row r="471" spans="2:20" x14ac:dyDescent="0.25">
      <c r="B471" s="6"/>
      <c r="C471" s="6"/>
      <c r="D471" s="6"/>
      <c r="E471" s="6"/>
      <c r="F471" s="6"/>
      <c r="G471" s="6"/>
      <c r="N471" s="1067"/>
      <c r="O471" s="6"/>
      <c r="R471" s="6"/>
      <c r="S471" s="6"/>
      <c r="T471" s="6"/>
    </row>
    <row r="472" spans="2:20" x14ac:dyDescent="0.25">
      <c r="B472" s="6"/>
      <c r="C472" s="6"/>
      <c r="D472" s="6"/>
      <c r="E472" s="6"/>
      <c r="F472" s="6"/>
      <c r="G472" s="6"/>
      <c r="N472" s="1067"/>
      <c r="O472" s="6"/>
      <c r="R472" s="6"/>
      <c r="S472" s="6"/>
      <c r="T472" s="6"/>
    </row>
    <row r="473" spans="2:20" x14ac:dyDescent="0.25">
      <c r="B473" s="6"/>
      <c r="C473" s="6"/>
      <c r="D473" s="6"/>
      <c r="E473" s="6"/>
      <c r="F473" s="6"/>
      <c r="G473" s="6"/>
      <c r="N473" s="1067"/>
      <c r="O473" s="6"/>
      <c r="R473" s="6"/>
      <c r="S473" s="6"/>
      <c r="T473" s="6"/>
    </row>
    <row r="474" spans="2:20" x14ac:dyDescent="0.25">
      <c r="B474" s="6"/>
      <c r="C474" s="6"/>
      <c r="D474" s="6"/>
      <c r="E474" s="6"/>
      <c r="F474" s="6"/>
      <c r="G474" s="6"/>
      <c r="N474" s="1067"/>
      <c r="O474" s="6"/>
      <c r="R474" s="6"/>
      <c r="S474" s="6"/>
      <c r="T474" s="6"/>
    </row>
    <row r="475" spans="2:20" x14ac:dyDescent="0.25">
      <c r="B475" s="6"/>
      <c r="C475" s="6"/>
      <c r="D475" s="6"/>
      <c r="E475" s="6"/>
      <c r="F475" s="6"/>
      <c r="G475" s="6"/>
      <c r="N475" s="1067"/>
      <c r="O475" s="6"/>
      <c r="R475" s="6"/>
      <c r="S475" s="6"/>
      <c r="T475" s="6"/>
    </row>
    <row r="476" spans="2:20" x14ac:dyDescent="0.25">
      <c r="B476" s="6"/>
      <c r="C476" s="6"/>
      <c r="D476" s="6"/>
      <c r="E476" s="6"/>
      <c r="F476" s="6"/>
      <c r="G476" s="6"/>
      <c r="N476" s="1067"/>
      <c r="O476" s="6"/>
      <c r="R476" s="6"/>
      <c r="S476" s="6"/>
      <c r="T476" s="6"/>
    </row>
    <row r="477" spans="2:20" x14ac:dyDescent="0.25">
      <c r="B477" s="6"/>
      <c r="C477" s="6"/>
      <c r="D477" s="6"/>
      <c r="E477" s="6"/>
      <c r="F477" s="6"/>
      <c r="G477" s="6"/>
      <c r="N477" s="1067"/>
      <c r="O477" s="6"/>
      <c r="R477" s="6"/>
      <c r="S477" s="6"/>
      <c r="T477" s="6"/>
    </row>
    <row r="478" spans="2:20" x14ac:dyDescent="0.25">
      <c r="B478" s="6"/>
      <c r="C478" s="6"/>
      <c r="D478" s="6"/>
      <c r="E478" s="6"/>
      <c r="F478" s="6"/>
      <c r="G478" s="6"/>
      <c r="N478" s="1067"/>
      <c r="O478" s="6"/>
      <c r="R478" s="6"/>
      <c r="S478" s="6"/>
      <c r="T478" s="6"/>
    </row>
    <row r="479" spans="2:20" x14ac:dyDescent="0.25">
      <c r="B479" s="6"/>
      <c r="C479" s="6"/>
      <c r="D479" s="6"/>
      <c r="E479" s="6"/>
      <c r="F479" s="6"/>
      <c r="G479" s="6"/>
      <c r="N479" s="1067"/>
      <c r="O479" s="6"/>
      <c r="R479" s="6"/>
      <c r="S479" s="6"/>
      <c r="T479" s="6"/>
    </row>
    <row r="480" spans="2:20" x14ac:dyDescent="0.25">
      <c r="B480" s="6"/>
      <c r="C480" s="6"/>
      <c r="D480" s="6"/>
      <c r="E480" s="6"/>
      <c r="F480" s="6"/>
      <c r="G480" s="6"/>
      <c r="N480" s="1067"/>
      <c r="O480" s="6"/>
      <c r="R480" s="6"/>
      <c r="S480" s="6"/>
      <c r="T480" s="6"/>
    </row>
    <row r="481" spans="2:20" x14ac:dyDescent="0.25">
      <c r="B481" s="6"/>
      <c r="C481" s="6"/>
      <c r="D481" s="6"/>
      <c r="E481" s="6"/>
      <c r="F481" s="6"/>
      <c r="G481" s="6"/>
      <c r="N481" s="1067"/>
      <c r="O481" s="6"/>
      <c r="R481" s="6"/>
      <c r="S481" s="6"/>
      <c r="T481" s="6"/>
    </row>
    <row r="482" spans="2:20" x14ac:dyDescent="0.25">
      <c r="B482" s="6"/>
      <c r="C482" s="6"/>
      <c r="D482" s="6"/>
      <c r="E482" s="6"/>
      <c r="F482" s="6"/>
      <c r="G482" s="6"/>
      <c r="N482" s="1067"/>
      <c r="O482" s="6"/>
      <c r="R482" s="6"/>
      <c r="S482" s="6"/>
      <c r="T482" s="6"/>
    </row>
    <row r="483" spans="2:20" x14ac:dyDescent="0.25">
      <c r="B483" s="6"/>
      <c r="C483" s="6"/>
      <c r="D483" s="6"/>
      <c r="E483" s="6"/>
      <c r="F483" s="6"/>
      <c r="G483" s="6"/>
      <c r="N483" s="1067"/>
      <c r="O483" s="6"/>
      <c r="R483" s="6"/>
      <c r="S483" s="6"/>
      <c r="T483" s="6"/>
    </row>
    <row r="484" spans="2:20" x14ac:dyDescent="0.25">
      <c r="B484" s="6"/>
      <c r="C484" s="6"/>
      <c r="D484" s="6"/>
      <c r="E484" s="6"/>
      <c r="F484" s="6"/>
      <c r="G484" s="6"/>
      <c r="N484" s="1067"/>
      <c r="O484" s="6"/>
      <c r="R484" s="6"/>
      <c r="S484" s="6"/>
      <c r="T484" s="6"/>
    </row>
    <row r="485" spans="2:20" x14ac:dyDescent="0.25">
      <c r="B485" s="6"/>
      <c r="C485" s="6"/>
      <c r="D485" s="6"/>
      <c r="E485" s="6"/>
      <c r="F485" s="6"/>
      <c r="G485" s="6"/>
      <c r="N485" s="1067"/>
      <c r="O485" s="6"/>
      <c r="R485" s="6"/>
      <c r="S485" s="6"/>
      <c r="T485" s="6"/>
    </row>
    <row r="486" spans="2:20" x14ac:dyDescent="0.25">
      <c r="B486" s="6"/>
      <c r="C486" s="6"/>
      <c r="D486" s="6"/>
      <c r="E486" s="6"/>
      <c r="F486" s="6"/>
      <c r="G486" s="6"/>
      <c r="N486" s="1067"/>
      <c r="O486" s="6"/>
      <c r="R486" s="6"/>
      <c r="S486" s="6"/>
      <c r="T486" s="6"/>
    </row>
    <row r="487" spans="2:20" x14ac:dyDescent="0.25">
      <c r="B487" s="6"/>
      <c r="C487" s="6"/>
      <c r="D487" s="6"/>
      <c r="E487" s="6"/>
      <c r="F487" s="6"/>
      <c r="G487" s="6"/>
      <c r="N487" s="1067"/>
      <c r="O487" s="6"/>
      <c r="R487" s="6"/>
      <c r="S487" s="6"/>
      <c r="T487" s="6"/>
    </row>
    <row r="488" spans="2:20" x14ac:dyDescent="0.25">
      <c r="B488" s="6"/>
      <c r="C488" s="6"/>
      <c r="D488" s="6"/>
      <c r="E488" s="6"/>
      <c r="F488" s="6"/>
      <c r="G488" s="6"/>
      <c r="N488" s="1067"/>
      <c r="O488" s="6"/>
      <c r="R488" s="6"/>
      <c r="S488" s="6"/>
      <c r="T488" s="6"/>
    </row>
    <row r="489" spans="2:20" x14ac:dyDescent="0.25">
      <c r="B489" s="6"/>
      <c r="C489" s="6"/>
      <c r="D489" s="6"/>
      <c r="E489" s="6"/>
      <c r="F489" s="6"/>
      <c r="G489" s="6"/>
      <c r="N489" s="1067"/>
      <c r="O489" s="6"/>
      <c r="R489" s="6"/>
      <c r="S489" s="6"/>
      <c r="T489" s="6"/>
    </row>
    <row r="490" spans="2:20" x14ac:dyDescent="0.25">
      <c r="B490" s="6"/>
      <c r="C490" s="6"/>
      <c r="D490" s="6"/>
      <c r="E490" s="6"/>
      <c r="F490" s="6"/>
      <c r="G490" s="6"/>
      <c r="N490" s="1067"/>
      <c r="O490" s="6"/>
      <c r="R490" s="6"/>
      <c r="S490" s="6"/>
      <c r="T490" s="6"/>
    </row>
    <row r="491" spans="2:20" x14ac:dyDescent="0.25">
      <c r="B491" s="6"/>
      <c r="C491" s="6"/>
      <c r="D491" s="6"/>
      <c r="E491" s="6"/>
      <c r="F491" s="6"/>
      <c r="G491" s="6"/>
      <c r="N491" s="1067"/>
      <c r="O491" s="6"/>
      <c r="R491" s="6"/>
      <c r="S491" s="6"/>
      <c r="T491" s="6"/>
    </row>
    <row r="492" spans="2:20" x14ac:dyDescent="0.25">
      <c r="B492" s="6"/>
      <c r="C492" s="6"/>
      <c r="D492" s="6"/>
      <c r="E492" s="6"/>
      <c r="F492" s="6"/>
      <c r="G492" s="6"/>
      <c r="N492" s="1067"/>
      <c r="O492" s="6"/>
      <c r="R492" s="6"/>
      <c r="S492" s="6"/>
      <c r="T492" s="6"/>
    </row>
    <row r="493" spans="2:20" x14ac:dyDescent="0.25">
      <c r="B493" s="6"/>
      <c r="C493" s="6"/>
      <c r="D493" s="6"/>
      <c r="E493" s="6"/>
      <c r="F493" s="6"/>
      <c r="G493" s="6"/>
      <c r="N493" s="1067"/>
      <c r="O493" s="6"/>
      <c r="R493" s="6"/>
      <c r="S493" s="6"/>
      <c r="T493" s="6"/>
    </row>
    <row r="494" spans="2:20" x14ac:dyDescent="0.25">
      <c r="B494" s="6"/>
      <c r="C494" s="6"/>
      <c r="D494" s="6"/>
      <c r="E494" s="6"/>
      <c r="F494" s="6"/>
      <c r="G494" s="6"/>
      <c r="N494" s="1067"/>
      <c r="O494" s="6"/>
      <c r="R494" s="6"/>
      <c r="S494" s="6"/>
      <c r="T494" s="6"/>
    </row>
    <row r="495" spans="2:20" x14ac:dyDescent="0.25">
      <c r="B495" s="6"/>
      <c r="C495" s="6"/>
      <c r="D495" s="6"/>
      <c r="E495" s="6"/>
      <c r="F495" s="6"/>
      <c r="G495" s="6"/>
      <c r="N495" s="1067"/>
      <c r="O495" s="6"/>
      <c r="R495" s="6"/>
      <c r="S495" s="6"/>
      <c r="T495" s="6"/>
    </row>
    <row r="496" spans="2:20" x14ac:dyDescent="0.25">
      <c r="B496" s="6"/>
      <c r="C496" s="6"/>
      <c r="D496" s="6"/>
      <c r="E496" s="6"/>
      <c r="F496" s="6"/>
      <c r="G496" s="6"/>
      <c r="N496" s="1067"/>
      <c r="O496" s="6"/>
      <c r="R496" s="6"/>
      <c r="S496" s="6"/>
      <c r="T496" s="6"/>
    </row>
    <row r="497" spans="2:20" x14ac:dyDescent="0.25">
      <c r="B497" s="6"/>
      <c r="C497" s="6"/>
      <c r="D497" s="6"/>
      <c r="E497" s="6"/>
      <c r="F497" s="6"/>
      <c r="G497" s="6"/>
      <c r="N497" s="1067"/>
      <c r="O497" s="6"/>
      <c r="R497" s="6"/>
      <c r="S497" s="6"/>
      <c r="T497" s="6"/>
    </row>
    <row r="498" spans="2:20" x14ac:dyDescent="0.25">
      <c r="B498" s="6"/>
      <c r="C498" s="6"/>
      <c r="D498" s="6"/>
      <c r="E498" s="6"/>
      <c r="F498" s="6"/>
      <c r="G498" s="6"/>
      <c r="N498" s="1067"/>
      <c r="O498" s="6"/>
      <c r="R498" s="6"/>
      <c r="S498" s="6"/>
      <c r="T498" s="6"/>
    </row>
    <row r="499" spans="2:20" x14ac:dyDescent="0.25">
      <c r="B499" s="6"/>
      <c r="C499" s="6"/>
      <c r="D499" s="6"/>
      <c r="E499" s="6"/>
      <c r="F499" s="6"/>
      <c r="G499" s="6"/>
      <c r="N499" s="1067"/>
      <c r="O499" s="6"/>
      <c r="R499" s="6"/>
      <c r="S499" s="6"/>
      <c r="T499" s="6"/>
    </row>
    <row r="500" spans="2:20" x14ac:dyDescent="0.25">
      <c r="B500" s="6"/>
      <c r="C500" s="6"/>
      <c r="D500" s="6"/>
      <c r="E500" s="6"/>
      <c r="F500" s="6"/>
      <c r="G500" s="6"/>
      <c r="N500" s="1067"/>
      <c r="O500" s="6"/>
      <c r="R500" s="6"/>
      <c r="S500" s="6"/>
      <c r="T500" s="6"/>
    </row>
    <row r="501" spans="2:20" x14ac:dyDescent="0.25">
      <c r="B501" s="6"/>
      <c r="C501" s="6"/>
      <c r="D501" s="6"/>
      <c r="E501" s="6"/>
      <c r="F501" s="6"/>
      <c r="G501" s="6"/>
      <c r="N501" s="1067"/>
      <c r="O501" s="6"/>
      <c r="R501" s="6"/>
      <c r="S501" s="6"/>
      <c r="T501" s="6"/>
    </row>
    <row r="502" spans="2:20" x14ac:dyDescent="0.25">
      <c r="B502" s="6"/>
      <c r="C502" s="6"/>
      <c r="D502" s="6"/>
      <c r="E502" s="6"/>
      <c r="F502" s="6"/>
      <c r="G502" s="6"/>
      <c r="N502" s="1067"/>
      <c r="O502" s="6"/>
      <c r="R502" s="6"/>
      <c r="S502" s="6"/>
      <c r="T502" s="6"/>
    </row>
    <row r="503" spans="2:20" x14ac:dyDescent="0.25">
      <c r="B503" s="6"/>
      <c r="C503" s="6"/>
      <c r="D503" s="6"/>
      <c r="E503" s="6"/>
      <c r="F503" s="6"/>
      <c r="G503" s="6"/>
      <c r="N503" s="1067"/>
      <c r="O503" s="6"/>
      <c r="R503" s="6"/>
      <c r="S503" s="6"/>
      <c r="T503" s="6"/>
    </row>
    <row r="504" spans="2:20" x14ac:dyDescent="0.25">
      <c r="B504" s="6"/>
      <c r="C504" s="6"/>
      <c r="D504" s="6"/>
      <c r="E504" s="6"/>
      <c r="F504" s="6"/>
      <c r="G504" s="6"/>
      <c r="N504" s="1067"/>
      <c r="O504" s="6"/>
      <c r="R504" s="6"/>
      <c r="S504" s="6"/>
      <c r="T504" s="6"/>
    </row>
    <row r="505" spans="2:20" x14ac:dyDescent="0.25">
      <c r="B505" s="6"/>
      <c r="C505" s="6"/>
      <c r="D505" s="6"/>
      <c r="E505" s="6"/>
      <c r="F505" s="6"/>
      <c r="G505" s="6"/>
      <c r="N505" s="1067"/>
      <c r="O505" s="6"/>
      <c r="R505" s="6"/>
      <c r="S505" s="6"/>
      <c r="T505" s="6"/>
    </row>
    <row r="506" spans="2:20" x14ac:dyDescent="0.25">
      <c r="B506" s="6"/>
      <c r="C506" s="6"/>
      <c r="D506" s="6"/>
      <c r="E506" s="6"/>
      <c r="F506" s="6"/>
      <c r="G506" s="6"/>
      <c r="N506" s="1067"/>
      <c r="O506" s="6"/>
      <c r="R506" s="6"/>
      <c r="S506" s="6"/>
      <c r="T506" s="6"/>
    </row>
    <row r="507" spans="2:20" x14ac:dyDescent="0.25">
      <c r="B507" s="6"/>
      <c r="C507" s="6"/>
      <c r="D507" s="6"/>
      <c r="E507" s="6"/>
      <c r="F507" s="6"/>
      <c r="G507" s="6"/>
      <c r="N507" s="1067"/>
      <c r="O507" s="6"/>
      <c r="R507" s="6"/>
      <c r="S507" s="6"/>
      <c r="T507" s="6"/>
    </row>
    <row r="508" spans="2:20" x14ac:dyDescent="0.25">
      <c r="B508" s="6"/>
      <c r="C508" s="6"/>
      <c r="D508" s="6"/>
      <c r="E508" s="6"/>
      <c r="F508" s="6"/>
      <c r="G508" s="6"/>
      <c r="N508" s="1067"/>
      <c r="O508" s="6"/>
      <c r="R508" s="6"/>
      <c r="S508" s="6"/>
      <c r="T508" s="6"/>
    </row>
    <row r="509" spans="2:20" x14ac:dyDescent="0.25">
      <c r="B509" s="6"/>
      <c r="C509" s="6"/>
      <c r="D509" s="6"/>
      <c r="E509" s="6"/>
      <c r="F509" s="6"/>
      <c r="G509" s="6"/>
      <c r="N509" s="1067"/>
      <c r="O509" s="6"/>
      <c r="R509" s="6"/>
      <c r="S509" s="6"/>
      <c r="T509" s="6"/>
    </row>
    <row r="510" spans="2:20" x14ac:dyDescent="0.25">
      <c r="B510" s="6"/>
      <c r="C510" s="6"/>
      <c r="D510" s="6"/>
      <c r="E510" s="6"/>
      <c r="F510" s="6"/>
      <c r="G510" s="6"/>
      <c r="N510" s="1067"/>
      <c r="O510" s="6"/>
      <c r="R510" s="6"/>
      <c r="S510" s="6"/>
      <c r="T510" s="6"/>
    </row>
    <row r="511" spans="2:20" x14ac:dyDescent="0.25">
      <c r="B511" s="6"/>
      <c r="C511" s="6"/>
      <c r="D511" s="6"/>
      <c r="E511" s="6"/>
      <c r="F511" s="6"/>
      <c r="G511" s="6"/>
      <c r="N511" s="1067"/>
      <c r="O511" s="6"/>
      <c r="R511" s="6"/>
      <c r="S511" s="6"/>
      <c r="T511" s="6"/>
    </row>
    <row r="512" spans="2:20" x14ac:dyDescent="0.25">
      <c r="B512" s="6"/>
      <c r="C512" s="6"/>
      <c r="D512" s="6"/>
      <c r="E512" s="6"/>
      <c r="F512" s="6"/>
      <c r="G512" s="6"/>
      <c r="N512" s="1067"/>
      <c r="O512" s="6"/>
      <c r="R512" s="6"/>
      <c r="S512" s="6"/>
      <c r="T512" s="6"/>
    </row>
    <row r="513" spans="2:20" x14ac:dyDescent="0.25">
      <c r="B513" s="6"/>
      <c r="C513" s="6"/>
      <c r="D513" s="6"/>
      <c r="E513" s="6"/>
      <c r="F513" s="6"/>
      <c r="G513" s="6"/>
      <c r="N513" s="1067"/>
      <c r="O513" s="6"/>
      <c r="R513" s="6"/>
      <c r="S513" s="6"/>
      <c r="T513" s="6"/>
    </row>
    <row r="514" spans="2:20" x14ac:dyDescent="0.25">
      <c r="B514" s="6"/>
      <c r="C514" s="6"/>
      <c r="D514" s="6"/>
      <c r="E514" s="6"/>
      <c r="F514" s="6"/>
      <c r="G514" s="6"/>
      <c r="N514" s="1067"/>
      <c r="O514" s="6"/>
      <c r="R514" s="6"/>
      <c r="S514" s="6"/>
      <c r="T514" s="6"/>
    </row>
    <row r="515" spans="2:20" x14ac:dyDescent="0.25">
      <c r="B515" s="6"/>
      <c r="C515" s="6"/>
      <c r="D515" s="6"/>
      <c r="E515" s="6"/>
      <c r="F515" s="6"/>
      <c r="G515" s="6"/>
      <c r="N515" s="1067"/>
      <c r="O515" s="6"/>
      <c r="R515" s="6"/>
      <c r="S515" s="6"/>
      <c r="T515" s="6"/>
    </row>
    <row r="516" spans="2:20" x14ac:dyDescent="0.25">
      <c r="B516" s="6"/>
      <c r="C516" s="6"/>
      <c r="D516" s="6"/>
      <c r="E516" s="6"/>
      <c r="F516" s="6"/>
      <c r="G516" s="6"/>
      <c r="N516" s="1067"/>
      <c r="O516" s="6"/>
      <c r="R516" s="6"/>
      <c r="S516" s="6"/>
      <c r="T516" s="6"/>
    </row>
    <row r="517" spans="2:20" x14ac:dyDescent="0.25">
      <c r="B517" s="6"/>
      <c r="C517" s="6"/>
      <c r="D517" s="6"/>
      <c r="E517" s="6"/>
      <c r="F517" s="6"/>
      <c r="G517" s="6"/>
      <c r="N517" s="1067"/>
      <c r="O517" s="6"/>
      <c r="R517" s="6"/>
      <c r="S517" s="6"/>
      <c r="T517" s="6"/>
    </row>
    <row r="518" spans="2:20" x14ac:dyDescent="0.25">
      <c r="B518" s="6"/>
      <c r="C518" s="6"/>
      <c r="D518" s="6"/>
      <c r="E518" s="6"/>
      <c r="F518" s="6"/>
      <c r="G518" s="6"/>
      <c r="N518" s="1067"/>
      <c r="O518" s="6"/>
      <c r="R518" s="6"/>
      <c r="S518" s="6"/>
      <c r="T518" s="6"/>
    </row>
    <row r="519" spans="2:20" x14ac:dyDescent="0.25">
      <c r="B519" s="6"/>
      <c r="C519" s="6"/>
      <c r="D519" s="6"/>
      <c r="E519" s="6"/>
      <c r="F519" s="6"/>
      <c r="G519" s="6"/>
      <c r="N519" s="1067"/>
      <c r="O519" s="6"/>
      <c r="R519" s="6"/>
      <c r="S519" s="6"/>
      <c r="T519" s="6"/>
    </row>
    <row r="520" spans="2:20" x14ac:dyDescent="0.25">
      <c r="B520" s="6"/>
      <c r="C520" s="6"/>
      <c r="D520" s="6"/>
      <c r="E520" s="6"/>
      <c r="F520" s="6"/>
      <c r="G520" s="6"/>
      <c r="N520" s="1067"/>
      <c r="O520" s="6"/>
      <c r="R520" s="6"/>
      <c r="S520" s="6"/>
      <c r="T520" s="6"/>
    </row>
    <row r="521" spans="2:20" x14ac:dyDescent="0.25">
      <c r="B521" s="6"/>
      <c r="C521" s="6"/>
      <c r="D521" s="6"/>
      <c r="E521" s="6"/>
      <c r="F521" s="6"/>
      <c r="G521" s="6"/>
      <c r="N521" s="1067"/>
      <c r="O521" s="6"/>
      <c r="R521" s="6"/>
      <c r="S521" s="6"/>
      <c r="T521" s="6"/>
    </row>
    <row r="522" spans="2:20" x14ac:dyDescent="0.25">
      <c r="B522" s="6"/>
      <c r="C522" s="6"/>
      <c r="D522" s="6"/>
      <c r="E522" s="6"/>
      <c r="F522" s="6"/>
      <c r="G522" s="6"/>
      <c r="N522" s="1067"/>
      <c r="O522" s="6"/>
      <c r="R522" s="6"/>
      <c r="S522" s="6"/>
      <c r="T522" s="6"/>
    </row>
    <row r="523" spans="2:20" x14ac:dyDescent="0.25">
      <c r="B523" s="6"/>
      <c r="C523" s="6"/>
      <c r="D523" s="6"/>
      <c r="E523" s="6"/>
      <c r="F523" s="6"/>
      <c r="G523" s="6"/>
      <c r="N523" s="1067"/>
      <c r="O523" s="6"/>
      <c r="R523" s="6"/>
      <c r="S523" s="6"/>
      <c r="T523" s="6"/>
    </row>
    <row r="524" spans="2:20" x14ac:dyDescent="0.25">
      <c r="B524" s="6"/>
      <c r="C524" s="6"/>
      <c r="D524" s="6"/>
      <c r="E524" s="6"/>
      <c r="F524" s="6"/>
      <c r="G524" s="6"/>
      <c r="N524" s="1067"/>
      <c r="O524" s="6"/>
      <c r="R524" s="6"/>
      <c r="S524" s="6"/>
      <c r="T524" s="6"/>
    </row>
    <row r="525" spans="2:20" x14ac:dyDescent="0.25">
      <c r="B525" s="6"/>
      <c r="C525" s="6"/>
      <c r="D525" s="6"/>
      <c r="E525" s="6"/>
      <c r="F525" s="6"/>
      <c r="G525" s="6"/>
      <c r="N525" s="1067"/>
      <c r="O525" s="6"/>
      <c r="R525" s="6"/>
      <c r="S525" s="6"/>
      <c r="T525" s="6"/>
    </row>
    <row r="526" spans="2:20" x14ac:dyDescent="0.25">
      <c r="B526" s="6"/>
      <c r="C526" s="6"/>
      <c r="D526" s="6"/>
      <c r="E526" s="6"/>
      <c r="F526" s="6"/>
      <c r="G526" s="6"/>
      <c r="N526" s="1067"/>
      <c r="O526" s="6"/>
      <c r="R526" s="6"/>
      <c r="S526" s="6"/>
      <c r="T526" s="6"/>
    </row>
    <row r="527" spans="2:20" x14ac:dyDescent="0.25">
      <c r="B527" s="6"/>
      <c r="C527" s="6"/>
      <c r="D527" s="6"/>
      <c r="E527" s="6"/>
      <c r="F527" s="6"/>
      <c r="G527" s="6"/>
      <c r="N527" s="1067"/>
      <c r="O527" s="6"/>
      <c r="R527" s="6"/>
      <c r="S527" s="6"/>
      <c r="T527" s="6"/>
    </row>
    <row r="528" spans="2:20" x14ac:dyDescent="0.25">
      <c r="B528" s="6"/>
      <c r="C528" s="6"/>
      <c r="D528" s="6"/>
      <c r="E528" s="6"/>
      <c r="F528" s="6"/>
      <c r="G528" s="6"/>
      <c r="N528" s="1067"/>
      <c r="O528" s="6"/>
      <c r="R528" s="6"/>
      <c r="S528" s="6"/>
      <c r="T528" s="6"/>
    </row>
    <row r="529" spans="2:20" x14ac:dyDescent="0.25">
      <c r="B529" s="6"/>
      <c r="C529" s="6"/>
      <c r="D529" s="6"/>
      <c r="E529" s="6"/>
      <c r="F529" s="6"/>
      <c r="G529" s="6"/>
      <c r="N529" s="1067"/>
      <c r="O529" s="6"/>
      <c r="R529" s="6"/>
      <c r="S529" s="6"/>
      <c r="T529" s="6"/>
    </row>
    <row r="530" spans="2:20" x14ac:dyDescent="0.25">
      <c r="B530" s="6"/>
      <c r="C530" s="6"/>
      <c r="D530" s="6"/>
      <c r="E530" s="6"/>
      <c r="F530" s="6"/>
      <c r="G530" s="6"/>
      <c r="N530" s="1067"/>
      <c r="O530" s="6"/>
      <c r="R530" s="6"/>
      <c r="S530" s="6"/>
      <c r="T530" s="6"/>
    </row>
    <row r="531" spans="2:20" x14ac:dyDescent="0.25">
      <c r="B531" s="6"/>
      <c r="C531" s="6"/>
      <c r="D531" s="6"/>
      <c r="E531" s="6"/>
      <c r="F531" s="6"/>
      <c r="G531" s="6"/>
      <c r="N531" s="1067"/>
      <c r="O531" s="6"/>
      <c r="R531" s="6"/>
      <c r="S531" s="6"/>
      <c r="T531" s="6"/>
    </row>
    <row r="532" spans="2:20" x14ac:dyDescent="0.25">
      <c r="B532" s="6"/>
      <c r="C532" s="6"/>
      <c r="D532" s="6"/>
      <c r="E532" s="6"/>
      <c r="F532" s="6"/>
      <c r="G532" s="6"/>
      <c r="N532" s="1067"/>
      <c r="O532" s="6"/>
      <c r="R532" s="6"/>
      <c r="S532" s="6"/>
      <c r="T532" s="6"/>
    </row>
    <row r="533" spans="2:20" x14ac:dyDescent="0.25">
      <c r="B533" s="6"/>
      <c r="C533" s="6"/>
      <c r="D533" s="6"/>
      <c r="E533" s="6"/>
      <c r="F533" s="6"/>
      <c r="G533" s="6"/>
      <c r="N533" s="1067"/>
      <c r="O533" s="6"/>
      <c r="R533" s="6"/>
      <c r="S533" s="6"/>
      <c r="T533" s="6"/>
    </row>
    <row r="534" spans="2:20" x14ac:dyDescent="0.25">
      <c r="B534" s="6"/>
      <c r="C534" s="6"/>
      <c r="D534" s="6"/>
      <c r="E534" s="6"/>
      <c r="F534" s="6"/>
      <c r="G534" s="6"/>
      <c r="N534" s="1067"/>
      <c r="O534" s="6"/>
      <c r="R534" s="6"/>
      <c r="S534" s="6"/>
      <c r="T534" s="6"/>
    </row>
    <row r="535" spans="2:20" x14ac:dyDescent="0.25">
      <c r="B535" s="6"/>
      <c r="C535" s="6"/>
      <c r="D535" s="6"/>
      <c r="E535" s="6"/>
      <c r="F535" s="6"/>
      <c r="G535" s="6"/>
      <c r="N535" s="1067"/>
      <c r="O535" s="6"/>
      <c r="R535" s="6"/>
      <c r="S535" s="6"/>
      <c r="T535" s="6"/>
    </row>
    <row r="536" spans="2:20" x14ac:dyDescent="0.25">
      <c r="B536" s="6"/>
      <c r="C536" s="6"/>
      <c r="D536" s="6"/>
      <c r="E536" s="6"/>
      <c r="F536" s="6"/>
      <c r="G536" s="6"/>
      <c r="N536" s="1067"/>
      <c r="O536" s="6"/>
      <c r="R536" s="6"/>
      <c r="S536" s="6"/>
      <c r="T536" s="6"/>
    </row>
    <row r="537" spans="2:20" x14ac:dyDescent="0.25">
      <c r="B537" s="6"/>
      <c r="C537" s="6"/>
      <c r="D537" s="6"/>
      <c r="E537" s="6"/>
      <c r="F537" s="6"/>
      <c r="G537" s="6"/>
      <c r="N537" s="1067"/>
      <c r="O537" s="6"/>
      <c r="R537" s="6"/>
      <c r="S537" s="6"/>
      <c r="T537" s="6"/>
    </row>
    <row r="538" spans="2:20" x14ac:dyDescent="0.25">
      <c r="B538" s="6"/>
      <c r="C538" s="6"/>
      <c r="D538" s="6"/>
      <c r="E538" s="6"/>
      <c r="F538" s="6"/>
      <c r="G538" s="6"/>
      <c r="N538" s="1067"/>
      <c r="O538" s="6"/>
      <c r="R538" s="6"/>
      <c r="S538" s="6"/>
      <c r="T538" s="6"/>
    </row>
    <row r="539" spans="2:20" x14ac:dyDescent="0.25">
      <c r="B539" s="6"/>
      <c r="C539" s="6"/>
      <c r="D539" s="6"/>
      <c r="E539" s="6"/>
      <c r="F539" s="6"/>
      <c r="G539" s="6"/>
      <c r="N539" s="1067"/>
      <c r="O539" s="6"/>
      <c r="R539" s="6"/>
      <c r="S539" s="6"/>
      <c r="T539" s="6"/>
    </row>
    <row r="540" spans="2:20" x14ac:dyDescent="0.25">
      <c r="B540" s="6"/>
      <c r="C540" s="6"/>
      <c r="D540" s="6"/>
      <c r="E540" s="6"/>
      <c r="F540" s="6"/>
      <c r="G540" s="6"/>
      <c r="N540" s="1067"/>
      <c r="O540" s="6"/>
      <c r="R540" s="6"/>
      <c r="S540" s="6"/>
      <c r="T540" s="6"/>
    </row>
    <row r="541" spans="2:20" x14ac:dyDescent="0.25">
      <c r="B541" s="6"/>
      <c r="C541" s="6"/>
      <c r="D541" s="6"/>
      <c r="E541" s="6"/>
      <c r="F541" s="6"/>
      <c r="G541" s="6"/>
      <c r="N541" s="1067"/>
      <c r="O541" s="6"/>
      <c r="R541" s="6"/>
      <c r="S541" s="6"/>
      <c r="T541" s="6"/>
    </row>
    <row r="542" spans="2:20" x14ac:dyDescent="0.25">
      <c r="B542" s="6"/>
      <c r="C542" s="6"/>
      <c r="D542" s="6"/>
      <c r="E542" s="6"/>
      <c r="F542" s="6"/>
      <c r="G542" s="6"/>
      <c r="N542" s="1067"/>
      <c r="O542" s="6"/>
      <c r="R542" s="6"/>
      <c r="S542" s="6"/>
      <c r="T542" s="6"/>
    </row>
    <row r="543" spans="2:20" x14ac:dyDescent="0.25">
      <c r="B543" s="6"/>
      <c r="C543" s="6"/>
      <c r="D543" s="6"/>
      <c r="E543" s="6"/>
      <c r="F543" s="6"/>
      <c r="G543" s="6"/>
      <c r="N543" s="1067"/>
      <c r="O543" s="6"/>
      <c r="R543" s="6"/>
      <c r="S543" s="6"/>
      <c r="T543" s="6"/>
    </row>
    <row r="544" spans="2:20" x14ac:dyDescent="0.25">
      <c r="B544" s="6"/>
      <c r="C544" s="6"/>
      <c r="D544" s="6"/>
      <c r="E544" s="6"/>
      <c r="F544" s="6"/>
      <c r="G544" s="6"/>
      <c r="N544" s="1067"/>
      <c r="O544" s="6"/>
      <c r="R544" s="6"/>
      <c r="S544" s="6"/>
      <c r="T544" s="6"/>
    </row>
    <row r="545" spans="2:20" x14ac:dyDescent="0.25">
      <c r="B545" s="6"/>
      <c r="C545" s="6"/>
      <c r="D545" s="6"/>
      <c r="E545" s="6"/>
      <c r="F545" s="6"/>
      <c r="G545" s="6"/>
      <c r="N545" s="1067"/>
      <c r="O545" s="6"/>
      <c r="R545" s="6"/>
      <c r="S545" s="6"/>
      <c r="T545" s="6"/>
    </row>
    <row r="546" spans="2:20" x14ac:dyDescent="0.25">
      <c r="B546" s="6"/>
      <c r="C546" s="6"/>
      <c r="D546" s="6"/>
      <c r="E546" s="6"/>
      <c r="F546" s="6"/>
      <c r="G546" s="6"/>
      <c r="N546" s="1067"/>
      <c r="O546" s="6"/>
      <c r="R546" s="6"/>
      <c r="S546" s="6"/>
      <c r="T546" s="6"/>
    </row>
    <row r="547" spans="2:20" x14ac:dyDescent="0.25">
      <c r="B547" s="6"/>
      <c r="C547" s="6"/>
      <c r="D547" s="6"/>
      <c r="E547" s="6"/>
      <c r="F547" s="6"/>
      <c r="G547" s="6"/>
      <c r="N547" s="1067"/>
      <c r="O547" s="6"/>
      <c r="R547" s="6"/>
      <c r="S547" s="6"/>
      <c r="T547" s="6"/>
    </row>
    <row r="548" spans="2:20" x14ac:dyDescent="0.25">
      <c r="B548" s="6"/>
      <c r="C548" s="6"/>
      <c r="D548" s="6"/>
      <c r="E548" s="6"/>
      <c r="F548" s="6"/>
      <c r="G548" s="6"/>
      <c r="N548" s="1067"/>
      <c r="O548" s="6"/>
      <c r="R548" s="6"/>
      <c r="S548" s="6"/>
      <c r="T548" s="6"/>
    </row>
    <row r="549" spans="2:20" x14ac:dyDescent="0.25">
      <c r="B549" s="6"/>
      <c r="C549" s="6"/>
      <c r="D549" s="6"/>
      <c r="E549" s="6"/>
      <c r="F549" s="6"/>
      <c r="G549" s="6"/>
      <c r="N549" s="1067"/>
      <c r="O549" s="6"/>
      <c r="R549" s="6"/>
      <c r="S549" s="6"/>
      <c r="T549" s="6"/>
    </row>
    <row r="550" spans="2:20" x14ac:dyDescent="0.25">
      <c r="B550" s="6"/>
      <c r="C550" s="6"/>
      <c r="D550" s="6"/>
      <c r="E550" s="6"/>
      <c r="F550" s="6"/>
      <c r="G550" s="6"/>
      <c r="N550" s="1067"/>
      <c r="O550" s="6"/>
      <c r="R550" s="6"/>
      <c r="S550" s="6"/>
      <c r="T550" s="6"/>
    </row>
    <row r="551" spans="2:20" x14ac:dyDescent="0.25">
      <c r="B551" s="6"/>
      <c r="C551" s="6"/>
      <c r="D551" s="6"/>
      <c r="E551" s="6"/>
      <c r="F551" s="6"/>
      <c r="G551" s="6"/>
      <c r="N551" s="1067"/>
      <c r="O551" s="6"/>
      <c r="R551" s="6"/>
      <c r="S551" s="6"/>
      <c r="T551" s="6"/>
    </row>
    <row r="552" spans="2:20" x14ac:dyDescent="0.25">
      <c r="B552" s="6"/>
      <c r="C552" s="6"/>
      <c r="D552" s="6"/>
      <c r="E552" s="6"/>
      <c r="F552" s="6"/>
      <c r="G552" s="6"/>
      <c r="N552" s="1067"/>
      <c r="O552" s="6"/>
      <c r="R552" s="6"/>
      <c r="S552" s="6"/>
      <c r="T552" s="6"/>
    </row>
    <row r="553" spans="2:20" x14ac:dyDescent="0.25">
      <c r="B553" s="6"/>
      <c r="C553" s="6"/>
      <c r="D553" s="6"/>
      <c r="E553" s="6"/>
      <c r="F553" s="6"/>
      <c r="G553" s="6"/>
      <c r="N553" s="1067"/>
      <c r="O553" s="6"/>
      <c r="R553" s="6"/>
      <c r="S553" s="6"/>
      <c r="T553" s="6"/>
    </row>
    <row r="554" spans="2:20" x14ac:dyDescent="0.25">
      <c r="B554" s="6"/>
      <c r="C554" s="6"/>
      <c r="D554" s="6"/>
      <c r="E554" s="6"/>
      <c r="F554" s="6"/>
      <c r="G554" s="6"/>
      <c r="N554" s="1067"/>
      <c r="O554" s="6"/>
      <c r="R554" s="6"/>
      <c r="S554" s="6"/>
      <c r="T554" s="6"/>
    </row>
    <row r="555" spans="2:20" x14ac:dyDescent="0.25">
      <c r="B555" s="6"/>
      <c r="C555" s="6"/>
      <c r="D555" s="6"/>
      <c r="E555" s="6"/>
      <c r="F555" s="6"/>
      <c r="G555" s="6"/>
      <c r="N555" s="1067"/>
      <c r="O555" s="6"/>
      <c r="R555" s="6"/>
      <c r="S555" s="6"/>
      <c r="T555" s="6"/>
    </row>
    <row r="556" spans="2:20" x14ac:dyDescent="0.25">
      <c r="B556" s="6"/>
      <c r="C556" s="6"/>
      <c r="D556" s="6"/>
      <c r="E556" s="6"/>
      <c r="F556" s="6"/>
      <c r="G556" s="6"/>
      <c r="N556" s="1067"/>
      <c r="O556" s="6"/>
      <c r="R556" s="6"/>
      <c r="S556" s="6"/>
      <c r="T556" s="6"/>
    </row>
    <row r="557" spans="2:20" x14ac:dyDescent="0.25">
      <c r="B557" s="6"/>
      <c r="C557" s="6"/>
      <c r="D557" s="6"/>
      <c r="E557" s="6"/>
      <c r="F557" s="6"/>
      <c r="G557" s="6"/>
      <c r="N557" s="1067"/>
      <c r="O557" s="6"/>
      <c r="R557" s="6"/>
      <c r="S557" s="6"/>
      <c r="T557" s="6"/>
    </row>
    <row r="558" spans="2:20" x14ac:dyDescent="0.25">
      <c r="B558" s="6"/>
      <c r="C558" s="6"/>
      <c r="D558" s="6"/>
      <c r="E558" s="6"/>
      <c r="F558" s="6"/>
      <c r="G558" s="6"/>
      <c r="N558" s="1067"/>
      <c r="O558" s="6"/>
      <c r="R558" s="6"/>
      <c r="S558" s="6"/>
      <c r="T558" s="6"/>
    </row>
    <row r="559" spans="2:20" x14ac:dyDescent="0.25">
      <c r="B559" s="6"/>
      <c r="C559" s="6"/>
      <c r="D559" s="6"/>
      <c r="E559" s="6"/>
      <c r="F559" s="6"/>
      <c r="G559" s="6"/>
      <c r="N559" s="1067"/>
      <c r="O559" s="6"/>
      <c r="R559" s="6"/>
      <c r="S559" s="6"/>
      <c r="T559" s="6"/>
    </row>
    <row r="560" spans="2:20" x14ac:dyDescent="0.25">
      <c r="B560" s="6"/>
      <c r="C560" s="6"/>
      <c r="D560" s="6"/>
      <c r="E560" s="6"/>
      <c r="F560" s="6"/>
      <c r="G560" s="6"/>
      <c r="N560" s="1067"/>
      <c r="O560" s="6"/>
      <c r="R560" s="6"/>
      <c r="S560" s="6"/>
      <c r="T560" s="6"/>
    </row>
    <row r="561" spans="2:20" x14ac:dyDescent="0.25">
      <c r="B561" s="6"/>
      <c r="C561" s="6"/>
      <c r="D561" s="6"/>
      <c r="E561" s="6"/>
      <c r="F561" s="6"/>
      <c r="G561" s="6"/>
      <c r="N561" s="1067"/>
      <c r="O561" s="6"/>
      <c r="R561" s="6"/>
      <c r="S561" s="6"/>
      <c r="T561" s="6"/>
    </row>
    <row r="562" spans="2:20" x14ac:dyDescent="0.25">
      <c r="B562" s="6"/>
      <c r="C562" s="6"/>
      <c r="D562" s="6"/>
      <c r="E562" s="6"/>
      <c r="F562" s="6"/>
      <c r="G562" s="6"/>
      <c r="N562" s="1067"/>
      <c r="O562" s="6"/>
      <c r="R562" s="6"/>
      <c r="S562" s="6"/>
      <c r="T562" s="6"/>
    </row>
    <row r="563" spans="2:20" x14ac:dyDescent="0.25">
      <c r="B563" s="6"/>
      <c r="C563" s="6"/>
      <c r="D563" s="6"/>
      <c r="E563" s="6"/>
      <c r="F563" s="6"/>
      <c r="G563" s="6"/>
      <c r="N563" s="1067"/>
      <c r="O563" s="6"/>
      <c r="R563" s="6"/>
      <c r="S563" s="6"/>
      <c r="T563" s="6"/>
    </row>
    <row r="564" spans="2:20" x14ac:dyDescent="0.25">
      <c r="B564" s="6"/>
      <c r="C564" s="6"/>
      <c r="D564" s="6"/>
      <c r="E564" s="6"/>
      <c r="F564" s="6"/>
      <c r="G564" s="6"/>
      <c r="N564" s="1067"/>
      <c r="O564" s="6"/>
      <c r="R564" s="6"/>
      <c r="S564" s="6"/>
      <c r="T564" s="6"/>
    </row>
    <row r="565" spans="2:20" x14ac:dyDescent="0.25">
      <c r="B565" s="6"/>
      <c r="C565" s="6"/>
      <c r="D565" s="6"/>
      <c r="E565" s="6"/>
      <c r="F565" s="6"/>
      <c r="G565" s="6"/>
      <c r="N565" s="1067"/>
      <c r="O565" s="6"/>
      <c r="R565" s="6"/>
      <c r="S565" s="6"/>
      <c r="T565" s="6"/>
    </row>
    <row r="566" spans="2:20" x14ac:dyDescent="0.25">
      <c r="B566" s="6"/>
      <c r="C566" s="6"/>
      <c r="D566" s="6"/>
      <c r="E566" s="6"/>
      <c r="F566" s="6"/>
      <c r="G566" s="6"/>
      <c r="N566" s="1067"/>
      <c r="O566" s="6"/>
      <c r="R566" s="6"/>
      <c r="S566" s="6"/>
      <c r="T566" s="6"/>
    </row>
    <row r="567" spans="2:20" x14ac:dyDescent="0.25">
      <c r="B567" s="6"/>
      <c r="C567" s="6"/>
      <c r="D567" s="6"/>
      <c r="E567" s="6"/>
      <c r="F567" s="6"/>
      <c r="G567" s="6"/>
      <c r="N567" s="1067"/>
      <c r="O567" s="6"/>
      <c r="R567" s="6"/>
      <c r="S567" s="6"/>
      <c r="T567" s="6"/>
    </row>
    <row r="568" spans="2:20" x14ac:dyDescent="0.25">
      <c r="B568" s="6"/>
      <c r="C568" s="6"/>
      <c r="D568" s="6"/>
      <c r="E568" s="6"/>
      <c r="F568" s="6"/>
      <c r="G568" s="6"/>
      <c r="N568" s="1067"/>
      <c r="O568" s="6"/>
      <c r="R568" s="6"/>
      <c r="S568" s="6"/>
      <c r="T568" s="6"/>
    </row>
    <row r="569" spans="2:20" x14ac:dyDescent="0.25">
      <c r="B569" s="6"/>
      <c r="C569" s="6"/>
      <c r="D569" s="6"/>
      <c r="E569" s="6"/>
      <c r="F569" s="6"/>
      <c r="G569" s="6"/>
      <c r="N569" s="1067"/>
      <c r="O569" s="6"/>
      <c r="R569" s="6"/>
      <c r="S569" s="6"/>
      <c r="T569" s="6"/>
    </row>
    <row r="570" spans="2:20" x14ac:dyDescent="0.25">
      <c r="B570" s="6"/>
      <c r="C570" s="6"/>
      <c r="D570" s="6"/>
      <c r="E570" s="6"/>
      <c r="F570" s="6"/>
      <c r="G570" s="6"/>
      <c r="N570" s="1067"/>
      <c r="O570" s="6"/>
      <c r="R570" s="6"/>
      <c r="S570" s="6"/>
      <c r="T570" s="6"/>
    </row>
    <row r="571" spans="2:20" x14ac:dyDescent="0.25">
      <c r="B571" s="6"/>
      <c r="C571" s="6"/>
      <c r="D571" s="6"/>
      <c r="E571" s="6"/>
      <c r="F571" s="6"/>
      <c r="G571" s="6"/>
      <c r="N571" s="1067"/>
      <c r="O571" s="6"/>
      <c r="R571" s="6"/>
      <c r="S571" s="6"/>
      <c r="T571" s="6"/>
    </row>
    <row r="572" spans="2:20" x14ac:dyDescent="0.25">
      <c r="B572" s="6"/>
      <c r="C572" s="6"/>
      <c r="D572" s="6"/>
      <c r="E572" s="6"/>
      <c r="F572" s="6"/>
      <c r="G572" s="6"/>
      <c r="N572" s="1067"/>
      <c r="O572" s="6"/>
      <c r="R572" s="6"/>
      <c r="S572" s="6"/>
      <c r="T572" s="6"/>
    </row>
    <row r="573" spans="2:20" x14ac:dyDescent="0.25">
      <c r="B573" s="6"/>
      <c r="C573" s="6"/>
      <c r="D573" s="6"/>
      <c r="E573" s="6"/>
      <c r="F573" s="6"/>
      <c r="G573" s="6"/>
      <c r="N573" s="1067"/>
      <c r="O573" s="6"/>
      <c r="R573" s="6"/>
      <c r="S573" s="6"/>
      <c r="T573" s="6"/>
    </row>
    <row r="574" spans="2:20" x14ac:dyDescent="0.25">
      <c r="B574" s="6"/>
      <c r="C574" s="6"/>
      <c r="D574" s="6"/>
      <c r="E574" s="6"/>
      <c r="F574" s="6"/>
      <c r="G574" s="6"/>
      <c r="N574" s="1067"/>
      <c r="O574" s="6"/>
      <c r="R574" s="6"/>
      <c r="S574" s="6"/>
      <c r="T574" s="6"/>
    </row>
    <row r="575" spans="2:20" x14ac:dyDescent="0.25">
      <c r="B575" s="6"/>
      <c r="C575" s="6"/>
      <c r="D575" s="6"/>
      <c r="E575" s="6"/>
      <c r="F575" s="6"/>
      <c r="G575" s="6"/>
      <c r="N575" s="1067"/>
      <c r="O575" s="6"/>
      <c r="R575" s="6"/>
      <c r="S575" s="6"/>
      <c r="T575" s="6"/>
    </row>
    <row r="576" spans="2:20" x14ac:dyDescent="0.25">
      <c r="B576" s="6"/>
      <c r="C576" s="6"/>
      <c r="D576" s="6"/>
      <c r="E576" s="6"/>
      <c r="F576" s="6"/>
      <c r="G576" s="6"/>
      <c r="N576" s="1067"/>
      <c r="O576" s="6"/>
      <c r="R576" s="6"/>
      <c r="S576" s="6"/>
      <c r="T576" s="6"/>
    </row>
    <row r="577" spans="2:20" x14ac:dyDescent="0.25">
      <c r="B577" s="6"/>
      <c r="C577" s="6"/>
      <c r="D577" s="6"/>
      <c r="E577" s="6"/>
      <c r="F577" s="6"/>
      <c r="G577" s="6"/>
      <c r="N577" s="1067"/>
      <c r="O577" s="6"/>
      <c r="R577" s="6"/>
      <c r="S577" s="6"/>
      <c r="T577" s="6"/>
    </row>
    <row r="578" spans="2:20" x14ac:dyDescent="0.25">
      <c r="B578" s="6"/>
      <c r="C578" s="6"/>
      <c r="D578" s="6"/>
      <c r="E578" s="6"/>
      <c r="F578" s="6"/>
      <c r="G578" s="6"/>
      <c r="N578" s="1067"/>
      <c r="O578" s="6"/>
      <c r="R578" s="6"/>
      <c r="S578" s="6"/>
      <c r="T578" s="6"/>
    </row>
    <row r="579" spans="2:20" x14ac:dyDescent="0.25">
      <c r="B579" s="6"/>
      <c r="C579" s="6"/>
      <c r="D579" s="6"/>
      <c r="E579" s="6"/>
      <c r="F579" s="6"/>
      <c r="G579" s="6"/>
      <c r="N579" s="1067"/>
      <c r="O579" s="6"/>
      <c r="R579" s="6"/>
      <c r="S579" s="6"/>
      <c r="T579" s="6"/>
    </row>
    <row r="580" spans="2:20" x14ac:dyDescent="0.25">
      <c r="B580" s="6"/>
      <c r="C580" s="6"/>
      <c r="D580" s="6"/>
      <c r="E580" s="6"/>
      <c r="F580" s="6"/>
      <c r="G580" s="6"/>
      <c r="N580" s="1067"/>
      <c r="O580" s="6"/>
      <c r="R580" s="6"/>
      <c r="S580" s="6"/>
      <c r="T580" s="6"/>
    </row>
    <row r="581" spans="2:20" x14ac:dyDescent="0.25">
      <c r="B581" s="6"/>
      <c r="C581" s="6"/>
      <c r="D581" s="6"/>
      <c r="E581" s="6"/>
      <c r="F581" s="6"/>
      <c r="G581" s="6"/>
      <c r="N581" s="1067"/>
      <c r="O581" s="6"/>
      <c r="R581" s="6"/>
      <c r="S581" s="6"/>
      <c r="T581" s="6"/>
    </row>
    <row r="582" spans="2:20" x14ac:dyDescent="0.25">
      <c r="B582" s="6"/>
      <c r="C582" s="6"/>
      <c r="D582" s="6"/>
      <c r="E582" s="6"/>
      <c r="F582" s="6"/>
      <c r="G582" s="6"/>
      <c r="N582" s="1067"/>
      <c r="O582" s="6"/>
      <c r="R582" s="6"/>
      <c r="S582" s="6"/>
      <c r="T582" s="6"/>
    </row>
    <row r="583" spans="2:20" x14ac:dyDescent="0.25">
      <c r="B583" s="6"/>
      <c r="C583" s="6"/>
      <c r="D583" s="6"/>
      <c r="E583" s="6"/>
      <c r="F583" s="6"/>
      <c r="G583" s="6"/>
      <c r="N583" s="1067"/>
      <c r="O583" s="6"/>
      <c r="R583" s="6"/>
      <c r="S583" s="6"/>
      <c r="T583" s="6"/>
    </row>
    <row r="584" spans="2:20" x14ac:dyDescent="0.25">
      <c r="B584" s="6"/>
      <c r="C584" s="6"/>
      <c r="D584" s="6"/>
      <c r="E584" s="6"/>
      <c r="F584" s="6"/>
      <c r="G584" s="6"/>
      <c r="N584" s="1067"/>
      <c r="O584" s="6"/>
      <c r="R584" s="6"/>
      <c r="S584" s="6"/>
      <c r="T584" s="6"/>
    </row>
    <row r="585" spans="2:20" x14ac:dyDescent="0.25">
      <c r="B585" s="6"/>
      <c r="C585" s="6"/>
      <c r="D585" s="6"/>
      <c r="E585" s="6"/>
      <c r="F585" s="6"/>
      <c r="G585" s="6"/>
      <c r="N585" s="1067"/>
      <c r="O585" s="6"/>
      <c r="R585" s="6"/>
      <c r="S585" s="6"/>
      <c r="T585" s="6"/>
    </row>
    <row r="586" spans="2:20" x14ac:dyDescent="0.25">
      <c r="B586" s="6"/>
      <c r="C586" s="6"/>
      <c r="D586" s="6"/>
      <c r="E586" s="6"/>
      <c r="F586" s="6"/>
      <c r="G586" s="6"/>
      <c r="N586" s="1067"/>
      <c r="O586" s="6"/>
      <c r="R586" s="6"/>
      <c r="S586" s="6"/>
      <c r="T586" s="6"/>
    </row>
    <row r="587" spans="2:20" x14ac:dyDescent="0.25">
      <c r="B587" s="6"/>
      <c r="C587" s="6"/>
      <c r="D587" s="6"/>
      <c r="E587" s="6"/>
      <c r="F587" s="6"/>
      <c r="G587" s="6"/>
      <c r="N587" s="1067"/>
      <c r="O587" s="6"/>
      <c r="R587" s="6"/>
      <c r="S587" s="6"/>
      <c r="T587" s="6"/>
    </row>
    <row r="588" spans="2:20" x14ac:dyDescent="0.25">
      <c r="B588" s="6"/>
      <c r="C588" s="6"/>
      <c r="D588" s="6"/>
      <c r="E588" s="6"/>
      <c r="F588" s="6"/>
      <c r="G588" s="6"/>
      <c r="N588" s="1067"/>
      <c r="O588" s="6"/>
      <c r="R588" s="6"/>
      <c r="S588" s="6"/>
      <c r="T588" s="6"/>
    </row>
    <row r="589" spans="2:20" x14ac:dyDescent="0.25">
      <c r="B589" s="6"/>
      <c r="C589" s="6"/>
      <c r="D589" s="6"/>
      <c r="E589" s="6"/>
      <c r="F589" s="6"/>
      <c r="G589" s="6"/>
      <c r="N589" s="1067"/>
      <c r="O589" s="6"/>
      <c r="R589" s="6"/>
      <c r="S589" s="6"/>
      <c r="T589" s="6"/>
    </row>
    <row r="590" spans="2:20" x14ac:dyDescent="0.25">
      <c r="B590" s="6"/>
      <c r="C590" s="6"/>
      <c r="D590" s="6"/>
      <c r="E590" s="6"/>
      <c r="F590" s="6"/>
      <c r="G590" s="6"/>
      <c r="N590" s="1067"/>
      <c r="O590" s="6"/>
      <c r="R590" s="6"/>
      <c r="S590" s="6"/>
      <c r="T590" s="6"/>
    </row>
    <row r="591" spans="2:20" x14ac:dyDescent="0.25">
      <c r="B591" s="6"/>
      <c r="C591" s="6"/>
      <c r="D591" s="6"/>
      <c r="E591" s="6"/>
      <c r="F591" s="6"/>
      <c r="G591" s="6"/>
      <c r="N591" s="1067"/>
      <c r="O591" s="6"/>
      <c r="R591" s="6"/>
      <c r="S591" s="6"/>
      <c r="T591" s="6"/>
    </row>
    <row r="592" spans="2:20" x14ac:dyDescent="0.25">
      <c r="B592" s="6"/>
      <c r="C592" s="6"/>
      <c r="D592" s="6"/>
      <c r="E592" s="6"/>
      <c r="F592" s="6"/>
      <c r="G592" s="6"/>
      <c r="N592" s="1067"/>
      <c r="O592" s="6"/>
      <c r="R592" s="6"/>
      <c r="S592" s="6"/>
      <c r="T592" s="6"/>
    </row>
    <row r="593" spans="2:20" x14ac:dyDescent="0.25">
      <c r="B593" s="6"/>
      <c r="C593" s="6"/>
      <c r="D593" s="6"/>
      <c r="E593" s="6"/>
      <c r="F593" s="6"/>
      <c r="G593" s="6"/>
      <c r="N593" s="1067"/>
      <c r="O593" s="6"/>
      <c r="R593" s="6"/>
      <c r="S593" s="6"/>
      <c r="T593" s="6"/>
    </row>
    <row r="594" spans="2:20" x14ac:dyDescent="0.25">
      <c r="B594" s="6"/>
      <c r="C594" s="6"/>
      <c r="D594" s="6"/>
      <c r="E594" s="6"/>
      <c r="F594" s="6"/>
      <c r="G594" s="6"/>
      <c r="N594" s="1067"/>
      <c r="O594" s="6"/>
      <c r="R594" s="6"/>
      <c r="S594" s="6"/>
      <c r="T594" s="6"/>
    </row>
    <row r="595" spans="2:20" x14ac:dyDescent="0.25">
      <c r="B595" s="6"/>
      <c r="C595" s="6"/>
      <c r="D595" s="6"/>
      <c r="E595" s="6"/>
      <c r="F595" s="6"/>
      <c r="G595" s="6"/>
      <c r="N595" s="1067"/>
      <c r="O595" s="6"/>
      <c r="R595" s="6"/>
      <c r="S595" s="6"/>
      <c r="T595" s="6"/>
    </row>
    <row r="596" spans="2:20" x14ac:dyDescent="0.25">
      <c r="B596" s="6"/>
      <c r="C596" s="6"/>
      <c r="D596" s="6"/>
      <c r="E596" s="6"/>
      <c r="F596" s="6"/>
      <c r="G596" s="6"/>
      <c r="N596" s="1067"/>
      <c r="O596" s="6"/>
      <c r="R596" s="6"/>
      <c r="S596" s="6"/>
      <c r="T596" s="6"/>
    </row>
    <row r="597" spans="2:20" x14ac:dyDescent="0.25">
      <c r="B597" s="6"/>
      <c r="C597" s="6"/>
      <c r="D597" s="6"/>
      <c r="E597" s="6"/>
      <c r="F597" s="6"/>
      <c r="G597" s="6"/>
      <c r="N597" s="1067"/>
      <c r="O597" s="6"/>
      <c r="R597" s="6"/>
      <c r="S597" s="6"/>
      <c r="T597" s="6"/>
    </row>
    <row r="598" spans="2:20" x14ac:dyDescent="0.25">
      <c r="B598" s="6"/>
      <c r="C598" s="6"/>
      <c r="D598" s="6"/>
      <c r="E598" s="6"/>
      <c r="F598" s="6"/>
      <c r="G598" s="6"/>
      <c r="N598" s="1067"/>
      <c r="O598" s="6"/>
      <c r="R598" s="6"/>
      <c r="S598" s="6"/>
      <c r="T598" s="6"/>
    </row>
    <row r="599" spans="2:20" x14ac:dyDescent="0.25">
      <c r="B599" s="6"/>
      <c r="C599" s="6"/>
      <c r="D599" s="6"/>
      <c r="E599" s="6"/>
      <c r="F599" s="6"/>
      <c r="G599" s="6"/>
      <c r="N599" s="1067"/>
      <c r="O599" s="6"/>
      <c r="R599" s="6"/>
      <c r="S599" s="6"/>
      <c r="T599" s="6"/>
    </row>
    <row r="600" spans="2:20" x14ac:dyDescent="0.25">
      <c r="B600" s="6"/>
      <c r="C600" s="6"/>
      <c r="D600" s="6"/>
      <c r="E600" s="6"/>
      <c r="F600" s="6"/>
      <c r="G600" s="6"/>
      <c r="N600" s="1067"/>
      <c r="O600" s="6"/>
      <c r="R600" s="6"/>
      <c r="S600" s="6"/>
      <c r="T600" s="6"/>
    </row>
    <row r="601" spans="2:20" x14ac:dyDescent="0.25">
      <c r="B601" s="6"/>
      <c r="C601" s="6"/>
      <c r="D601" s="6"/>
      <c r="E601" s="6"/>
      <c r="F601" s="6"/>
      <c r="G601" s="6"/>
      <c r="N601" s="1067"/>
      <c r="O601" s="6"/>
      <c r="R601" s="6"/>
      <c r="S601" s="6"/>
      <c r="T601" s="6"/>
    </row>
    <row r="602" spans="2:20" x14ac:dyDescent="0.25">
      <c r="B602" s="6"/>
      <c r="C602" s="6"/>
      <c r="D602" s="6"/>
      <c r="E602" s="6"/>
      <c r="F602" s="6"/>
      <c r="G602" s="6"/>
      <c r="N602" s="1067"/>
      <c r="O602" s="6"/>
      <c r="R602" s="6"/>
      <c r="S602" s="6"/>
      <c r="T602" s="6"/>
    </row>
    <row r="603" spans="2:20" x14ac:dyDescent="0.25">
      <c r="B603" s="6"/>
      <c r="C603" s="6"/>
      <c r="D603" s="6"/>
      <c r="E603" s="6"/>
      <c r="F603" s="6"/>
      <c r="G603" s="6"/>
      <c r="N603" s="1067"/>
      <c r="O603" s="6"/>
      <c r="R603" s="6"/>
      <c r="S603" s="6"/>
      <c r="T603" s="6"/>
    </row>
    <row r="604" spans="2:20" x14ac:dyDescent="0.25">
      <c r="B604" s="6"/>
      <c r="C604" s="6"/>
      <c r="D604" s="6"/>
      <c r="E604" s="6"/>
      <c r="F604" s="6"/>
      <c r="G604" s="6"/>
      <c r="N604" s="1067"/>
      <c r="O604" s="6"/>
      <c r="R604" s="6"/>
      <c r="S604" s="6"/>
      <c r="T604" s="6"/>
    </row>
    <row r="605" spans="2:20" x14ac:dyDescent="0.25">
      <c r="B605" s="6"/>
      <c r="C605" s="6"/>
      <c r="D605" s="6"/>
      <c r="E605" s="6"/>
      <c r="F605" s="6"/>
      <c r="G605" s="6"/>
      <c r="N605" s="1067"/>
      <c r="O605" s="6"/>
      <c r="R605" s="6"/>
      <c r="S605" s="6"/>
      <c r="T605" s="6"/>
    </row>
    <row r="606" spans="2:20" x14ac:dyDescent="0.25">
      <c r="B606" s="6"/>
      <c r="C606" s="6"/>
      <c r="D606" s="6"/>
      <c r="E606" s="6"/>
      <c r="F606" s="6"/>
      <c r="G606" s="6"/>
      <c r="N606" s="1067"/>
      <c r="O606" s="6"/>
      <c r="R606" s="6"/>
      <c r="S606" s="6"/>
      <c r="T606" s="6"/>
    </row>
    <row r="607" spans="2:20" x14ac:dyDescent="0.25">
      <c r="B607" s="6"/>
      <c r="C607" s="6"/>
      <c r="D607" s="6"/>
      <c r="E607" s="6"/>
      <c r="F607" s="6"/>
      <c r="G607" s="6"/>
      <c r="N607" s="1067"/>
      <c r="O607" s="6"/>
      <c r="R607" s="6"/>
      <c r="S607" s="6"/>
      <c r="T607" s="6"/>
    </row>
    <row r="608" spans="2:20" x14ac:dyDescent="0.25">
      <c r="B608" s="6"/>
      <c r="C608" s="6"/>
      <c r="D608" s="6"/>
      <c r="E608" s="6"/>
      <c r="F608" s="6"/>
      <c r="G608" s="6"/>
      <c r="N608" s="1067"/>
      <c r="O608" s="6"/>
      <c r="R608" s="6"/>
      <c r="S608" s="6"/>
      <c r="T608" s="6"/>
    </row>
    <row r="609" spans="2:20" x14ac:dyDescent="0.25">
      <c r="B609" s="6"/>
      <c r="C609" s="6"/>
      <c r="D609" s="6"/>
      <c r="E609" s="6"/>
      <c r="F609" s="6"/>
      <c r="G609" s="6"/>
      <c r="N609" s="1067"/>
      <c r="O609" s="6"/>
      <c r="R609" s="6"/>
      <c r="S609" s="6"/>
      <c r="T609" s="6"/>
    </row>
    <row r="610" spans="2:20" x14ac:dyDescent="0.25">
      <c r="B610" s="6"/>
      <c r="C610" s="6"/>
      <c r="D610" s="6"/>
      <c r="E610" s="6"/>
      <c r="F610" s="6"/>
      <c r="G610" s="6"/>
      <c r="N610" s="1067"/>
      <c r="O610" s="6"/>
      <c r="R610" s="6"/>
      <c r="S610" s="6"/>
      <c r="T610" s="6"/>
    </row>
    <row r="611" spans="2:20" x14ac:dyDescent="0.25">
      <c r="B611" s="6"/>
      <c r="C611" s="6"/>
      <c r="D611" s="6"/>
      <c r="E611" s="6"/>
      <c r="F611" s="6"/>
      <c r="G611" s="6"/>
      <c r="N611" s="1067"/>
      <c r="O611" s="6"/>
      <c r="R611" s="6"/>
      <c r="S611" s="6"/>
      <c r="T611" s="6"/>
    </row>
    <row r="612" spans="2:20" x14ac:dyDescent="0.25">
      <c r="B612" s="6"/>
      <c r="C612" s="6"/>
      <c r="D612" s="6"/>
      <c r="E612" s="6"/>
      <c r="F612" s="6"/>
      <c r="G612" s="6"/>
      <c r="N612" s="1067"/>
      <c r="O612" s="6"/>
      <c r="R612" s="6"/>
      <c r="S612" s="6"/>
      <c r="T612" s="6"/>
    </row>
    <row r="613" spans="2:20" x14ac:dyDescent="0.25">
      <c r="B613" s="6"/>
      <c r="C613" s="6"/>
      <c r="D613" s="6"/>
      <c r="E613" s="6"/>
      <c r="F613" s="6"/>
      <c r="G613" s="6"/>
      <c r="N613" s="1067"/>
      <c r="O613" s="6"/>
      <c r="R613" s="6"/>
      <c r="S613" s="6"/>
      <c r="T613" s="6"/>
    </row>
    <row r="614" spans="2:20" x14ac:dyDescent="0.25">
      <c r="B614" s="6"/>
      <c r="C614" s="6"/>
      <c r="D614" s="6"/>
      <c r="E614" s="6"/>
      <c r="F614" s="6"/>
      <c r="G614" s="6"/>
      <c r="N614" s="1067"/>
      <c r="O614" s="6"/>
      <c r="R614" s="6"/>
      <c r="S614" s="6"/>
      <c r="T614" s="6"/>
    </row>
    <row r="615" spans="2:20" x14ac:dyDescent="0.25">
      <c r="B615" s="6"/>
      <c r="C615" s="6"/>
      <c r="D615" s="6"/>
      <c r="E615" s="6"/>
      <c r="F615" s="6"/>
      <c r="G615" s="6"/>
      <c r="N615" s="1067"/>
      <c r="O615" s="6"/>
      <c r="R615" s="6"/>
      <c r="S615" s="6"/>
      <c r="T615" s="6"/>
    </row>
    <row r="616" spans="2:20" x14ac:dyDescent="0.25">
      <c r="B616" s="6"/>
      <c r="C616" s="6"/>
      <c r="D616" s="6"/>
      <c r="E616" s="6"/>
      <c r="F616" s="6"/>
      <c r="G616" s="6"/>
      <c r="N616" s="1067"/>
      <c r="O616" s="6"/>
      <c r="R616" s="6"/>
      <c r="S616" s="6"/>
      <c r="T616" s="6"/>
    </row>
    <row r="617" spans="2:20" x14ac:dyDescent="0.25">
      <c r="B617" s="6"/>
      <c r="C617" s="6"/>
      <c r="D617" s="6"/>
      <c r="E617" s="6"/>
      <c r="F617" s="6"/>
      <c r="G617" s="6"/>
      <c r="N617" s="1067"/>
      <c r="O617" s="6"/>
      <c r="R617" s="6"/>
      <c r="S617" s="6"/>
      <c r="T617" s="6"/>
    </row>
    <row r="618" spans="2:20" x14ac:dyDescent="0.25">
      <c r="B618" s="6"/>
      <c r="C618" s="6"/>
      <c r="D618" s="6"/>
      <c r="E618" s="6"/>
      <c r="F618" s="6"/>
      <c r="G618" s="6"/>
      <c r="N618" s="1067"/>
      <c r="O618" s="6"/>
      <c r="R618" s="6"/>
      <c r="S618" s="6"/>
      <c r="T618" s="6"/>
    </row>
    <row r="619" spans="2:20" x14ac:dyDescent="0.25">
      <c r="B619" s="6"/>
      <c r="C619" s="6"/>
      <c r="D619" s="6"/>
      <c r="E619" s="6"/>
      <c r="F619" s="6"/>
      <c r="G619" s="6"/>
      <c r="N619" s="1067"/>
      <c r="O619" s="6"/>
      <c r="R619" s="6"/>
      <c r="S619" s="6"/>
      <c r="T619" s="6"/>
    </row>
    <row r="620" spans="2:20" x14ac:dyDescent="0.25">
      <c r="B620" s="6"/>
      <c r="C620" s="6"/>
      <c r="D620" s="6"/>
      <c r="E620" s="6"/>
      <c r="F620" s="6"/>
      <c r="G620" s="6"/>
      <c r="N620" s="1067"/>
      <c r="O620" s="6"/>
      <c r="R620" s="6"/>
      <c r="S620" s="6"/>
      <c r="T620" s="6"/>
    </row>
    <row r="621" spans="2:20" x14ac:dyDescent="0.25">
      <c r="B621" s="6"/>
      <c r="C621" s="6"/>
      <c r="D621" s="6"/>
      <c r="E621" s="6"/>
      <c r="F621" s="6"/>
      <c r="G621" s="6"/>
      <c r="N621" s="1067"/>
      <c r="O621" s="6"/>
      <c r="R621" s="6"/>
      <c r="S621" s="6"/>
      <c r="T621" s="6"/>
    </row>
    <row r="622" spans="2:20" x14ac:dyDescent="0.25">
      <c r="B622" s="6"/>
      <c r="C622" s="6"/>
      <c r="D622" s="6"/>
      <c r="E622" s="6"/>
      <c r="F622" s="6"/>
      <c r="G622" s="6"/>
      <c r="N622" s="1067"/>
      <c r="O622" s="6"/>
      <c r="R622" s="6"/>
      <c r="S622" s="6"/>
      <c r="T622" s="6"/>
    </row>
    <row r="623" spans="2:20" x14ac:dyDescent="0.25">
      <c r="B623" s="6"/>
      <c r="C623" s="6"/>
      <c r="D623" s="6"/>
      <c r="E623" s="6"/>
      <c r="F623" s="6"/>
      <c r="G623" s="6"/>
      <c r="N623" s="1067"/>
      <c r="O623" s="6"/>
      <c r="R623" s="6"/>
      <c r="S623" s="6"/>
      <c r="T623" s="6"/>
    </row>
    <row r="624" spans="2:20" x14ac:dyDescent="0.25">
      <c r="B624" s="6"/>
      <c r="C624" s="6"/>
      <c r="D624" s="6"/>
      <c r="E624" s="6"/>
      <c r="F624" s="6"/>
      <c r="G624" s="6"/>
      <c r="N624" s="1067"/>
      <c r="O624" s="6"/>
      <c r="R624" s="6"/>
      <c r="S624" s="6"/>
      <c r="T624" s="6"/>
    </row>
    <row r="625" spans="2:20" x14ac:dyDescent="0.25">
      <c r="B625" s="6"/>
      <c r="C625" s="6"/>
      <c r="D625" s="6"/>
      <c r="E625" s="6"/>
      <c r="F625" s="6"/>
      <c r="G625" s="6"/>
      <c r="N625" s="1067"/>
      <c r="O625" s="6"/>
      <c r="R625" s="6"/>
      <c r="S625" s="6"/>
      <c r="T625" s="6"/>
    </row>
    <row r="626" spans="2:20" x14ac:dyDescent="0.25">
      <c r="B626" s="6"/>
      <c r="C626" s="6"/>
      <c r="D626" s="6"/>
      <c r="E626" s="6"/>
      <c r="F626" s="6"/>
      <c r="G626" s="6"/>
      <c r="N626" s="1067"/>
      <c r="O626" s="6"/>
      <c r="R626" s="6"/>
      <c r="S626" s="6"/>
      <c r="T626" s="6"/>
    </row>
    <row r="627" spans="2:20" x14ac:dyDescent="0.25">
      <c r="B627" s="6"/>
      <c r="C627" s="6"/>
      <c r="D627" s="6"/>
      <c r="E627" s="6"/>
      <c r="F627" s="6"/>
      <c r="G627" s="6"/>
      <c r="N627" s="1067"/>
      <c r="O627" s="6"/>
      <c r="R627" s="6"/>
      <c r="S627" s="6"/>
      <c r="T627" s="6"/>
    </row>
    <row r="628" spans="2:20" x14ac:dyDescent="0.25">
      <c r="B628" s="6"/>
      <c r="C628" s="6"/>
      <c r="D628" s="6"/>
      <c r="E628" s="6"/>
      <c r="F628" s="6"/>
      <c r="G628" s="6"/>
      <c r="N628" s="1067"/>
      <c r="O628" s="6"/>
      <c r="R628" s="6"/>
      <c r="S628" s="6"/>
      <c r="T628" s="6"/>
    </row>
    <row r="629" spans="2:20" x14ac:dyDescent="0.25">
      <c r="B629" s="6"/>
      <c r="C629" s="6"/>
      <c r="D629" s="6"/>
      <c r="E629" s="6"/>
      <c r="F629" s="6"/>
      <c r="G629" s="6"/>
      <c r="N629" s="1067"/>
      <c r="O629" s="6"/>
      <c r="R629" s="6"/>
      <c r="S629" s="6"/>
      <c r="T629" s="6"/>
    </row>
    <row r="630" spans="2:20" x14ac:dyDescent="0.25">
      <c r="B630" s="6"/>
      <c r="C630" s="6"/>
      <c r="D630" s="6"/>
      <c r="E630" s="6"/>
      <c r="F630" s="6"/>
      <c r="G630" s="6"/>
      <c r="N630" s="1067"/>
      <c r="O630" s="6"/>
      <c r="R630" s="6"/>
      <c r="S630" s="6"/>
      <c r="T630" s="6"/>
    </row>
    <row r="631" spans="2:20" x14ac:dyDescent="0.25">
      <c r="B631" s="6"/>
      <c r="C631" s="6"/>
      <c r="D631" s="6"/>
      <c r="E631" s="6"/>
      <c r="F631" s="6"/>
      <c r="G631" s="6"/>
      <c r="N631" s="1067"/>
      <c r="O631" s="6"/>
      <c r="R631" s="6"/>
      <c r="S631" s="6"/>
      <c r="T631" s="6"/>
    </row>
    <row r="632" spans="2:20" x14ac:dyDescent="0.25">
      <c r="B632" s="6"/>
      <c r="C632" s="6"/>
      <c r="D632" s="6"/>
      <c r="E632" s="6"/>
      <c r="F632" s="6"/>
      <c r="G632" s="6"/>
      <c r="N632" s="1067"/>
      <c r="O632" s="6"/>
      <c r="R632" s="6"/>
      <c r="S632" s="6"/>
      <c r="T632" s="6"/>
    </row>
    <row r="633" spans="2:20" x14ac:dyDescent="0.25">
      <c r="B633" s="6"/>
      <c r="C633" s="6"/>
      <c r="D633" s="6"/>
      <c r="E633" s="6"/>
      <c r="F633" s="6"/>
      <c r="G633" s="6"/>
      <c r="N633" s="1067"/>
      <c r="O633" s="6"/>
      <c r="R633" s="6"/>
      <c r="S633" s="6"/>
      <c r="T633" s="6"/>
    </row>
    <row r="634" spans="2:20" x14ac:dyDescent="0.25">
      <c r="B634" s="6"/>
      <c r="C634" s="6"/>
      <c r="D634" s="6"/>
      <c r="E634" s="6"/>
      <c r="F634" s="6"/>
      <c r="G634" s="6"/>
      <c r="N634" s="1067"/>
      <c r="O634" s="6"/>
      <c r="R634" s="6"/>
      <c r="S634" s="6"/>
      <c r="T634" s="6"/>
    </row>
    <row r="635" spans="2:20" x14ac:dyDescent="0.25">
      <c r="B635" s="6"/>
      <c r="C635" s="6"/>
      <c r="D635" s="6"/>
      <c r="E635" s="6"/>
      <c r="F635" s="6"/>
      <c r="G635" s="6"/>
      <c r="N635" s="1067"/>
      <c r="O635" s="6"/>
      <c r="R635" s="6"/>
      <c r="S635" s="6"/>
      <c r="T635" s="6"/>
    </row>
    <row r="636" spans="2:20" x14ac:dyDescent="0.25">
      <c r="B636" s="6"/>
      <c r="C636" s="6"/>
      <c r="D636" s="6"/>
      <c r="E636" s="6"/>
      <c r="F636" s="6"/>
      <c r="G636" s="6"/>
      <c r="N636" s="1067"/>
      <c r="O636" s="6"/>
      <c r="R636" s="6"/>
      <c r="S636" s="6"/>
      <c r="T636" s="6"/>
    </row>
    <row r="637" spans="2:20" x14ac:dyDescent="0.25">
      <c r="B637" s="6"/>
      <c r="C637" s="6"/>
      <c r="D637" s="6"/>
      <c r="E637" s="6"/>
      <c r="F637" s="6"/>
      <c r="G637" s="6"/>
      <c r="N637" s="1067"/>
      <c r="O637" s="6"/>
      <c r="R637" s="6"/>
      <c r="S637" s="6"/>
      <c r="T637" s="6"/>
    </row>
    <row r="638" spans="2:20" x14ac:dyDescent="0.25">
      <c r="B638" s="6"/>
      <c r="C638" s="6"/>
      <c r="D638" s="6"/>
      <c r="E638" s="6"/>
      <c r="F638" s="6"/>
      <c r="G638" s="6"/>
      <c r="N638" s="1067"/>
      <c r="O638" s="6"/>
      <c r="R638" s="6"/>
      <c r="S638" s="6"/>
      <c r="T638" s="6"/>
    </row>
    <row r="639" spans="2:20" x14ac:dyDescent="0.25">
      <c r="B639" s="6"/>
      <c r="C639" s="6"/>
      <c r="D639" s="6"/>
      <c r="E639" s="6"/>
      <c r="F639" s="6"/>
      <c r="G639" s="6"/>
      <c r="N639" s="1067"/>
      <c r="O639" s="6"/>
      <c r="R639" s="6"/>
      <c r="S639" s="6"/>
      <c r="T639" s="6"/>
    </row>
    <row r="640" spans="2:20" x14ac:dyDescent="0.25">
      <c r="B640" s="6"/>
      <c r="C640" s="6"/>
      <c r="D640" s="6"/>
      <c r="E640" s="6"/>
      <c r="F640" s="6"/>
      <c r="G640" s="6"/>
      <c r="N640" s="1067"/>
      <c r="O640" s="6"/>
      <c r="R640" s="6"/>
      <c r="S640" s="6"/>
      <c r="T640" s="6"/>
    </row>
    <row r="641" spans="2:20" x14ac:dyDescent="0.25">
      <c r="B641" s="6"/>
      <c r="C641" s="6"/>
      <c r="D641" s="6"/>
      <c r="E641" s="6"/>
      <c r="F641" s="6"/>
      <c r="G641" s="6"/>
      <c r="N641" s="1067"/>
      <c r="O641" s="6"/>
      <c r="R641" s="6"/>
      <c r="S641" s="6"/>
      <c r="T641" s="6"/>
    </row>
    <row r="642" spans="2:20" x14ac:dyDescent="0.25">
      <c r="B642" s="6"/>
      <c r="C642" s="6"/>
      <c r="D642" s="6"/>
      <c r="E642" s="6"/>
      <c r="F642" s="6"/>
      <c r="G642" s="6"/>
      <c r="N642" s="1067"/>
      <c r="O642" s="6"/>
      <c r="R642" s="6"/>
      <c r="S642" s="6"/>
      <c r="T642" s="6"/>
    </row>
    <row r="643" spans="2:20" x14ac:dyDescent="0.25">
      <c r="B643" s="6"/>
      <c r="C643" s="6"/>
      <c r="D643" s="6"/>
      <c r="E643" s="6"/>
      <c r="F643" s="6"/>
      <c r="G643" s="6"/>
      <c r="N643" s="1067"/>
      <c r="O643" s="6"/>
      <c r="R643" s="6"/>
      <c r="S643" s="6"/>
      <c r="T643" s="6"/>
    </row>
    <row r="644" spans="2:20" x14ac:dyDescent="0.25">
      <c r="B644" s="6"/>
      <c r="C644" s="6"/>
      <c r="D644" s="6"/>
      <c r="E644" s="6"/>
      <c r="F644" s="6"/>
      <c r="G644" s="6"/>
      <c r="N644" s="1067"/>
      <c r="O644" s="6"/>
      <c r="R644" s="6"/>
      <c r="S644" s="6"/>
      <c r="T644" s="6"/>
    </row>
    <row r="645" spans="2:20" x14ac:dyDescent="0.25">
      <c r="B645" s="6"/>
      <c r="C645" s="6"/>
      <c r="D645" s="6"/>
      <c r="E645" s="6"/>
      <c r="F645" s="6"/>
      <c r="G645" s="6"/>
      <c r="N645" s="1067"/>
      <c r="O645" s="6"/>
      <c r="R645" s="6"/>
      <c r="S645" s="6"/>
      <c r="T645" s="6"/>
    </row>
    <row r="646" spans="2:20" x14ac:dyDescent="0.25">
      <c r="B646" s="6"/>
      <c r="C646" s="6"/>
      <c r="D646" s="6"/>
      <c r="E646" s="6"/>
      <c r="F646" s="6"/>
      <c r="G646" s="6"/>
      <c r="N646" s="1067"/>
      <c r="O646" s="6"/>
      <c r="R646" s="6"/>
      <c r="S646" s="6"/>
      <c r="T646" s="6"/>
    </row>
    <row r="647" spans="2:20" x14ac:dyDescent="0.25">
      <c r="B647" s="6"/>
      <c r="C647" s="6"/>
      <c r="D647" s="6"/>
      <c r="E647" s="6"/>
      <c r="F647" s="6"/>
      <c r="G647" s="6"/>
      <c r="N647" s="1067"/>
      <c r="O647" s="6"/>
      <c r="R647" s="6"/>
      <c r="S647" s="6"/>
      <c r="T647" s="6"/>
    </row>
    <row r="648" spans="2:20" x14ac:dyDescent="0.25">
      <c r="B648" s="6"/>
      <c r="C648" s="6"/>
      <c r="D648" s="6"/>
      <c r="E648" s="6"/>
      <c r="F648" s="6"/>
      <c r="G648" s="6"/>
      <c r="N648" s="1067"/>
      <c r="O648" s="6"/>
      <c r="R648" s="6"/>
      <c r="S648" s="6"/>
      <c r="T648" s="6"/>
    </row>
    <row r="649" spans="2:20" x14ac:dyDescent="0.25">
      <c r="B649" s="6"/>
      <c r="C649" s="6"/>
      <c r="D649" s="6"/>
      <c r="E649" s="6"/>
      <c r="F649" s="6"/>
      <c r="G649" s="6"/>
      <c r="N649" s="1067"/>
      <c r="O649" s="6"/>
      <c r="R649" s="6"/>
      <c r="S649" s="6"/>
      <c r="T649" s="6"/>
    </row>
    <row r="650" spans="2:20" x14ac:dyDescent="0.25">
      <c r="B650" s="6"/>
      <c r="C650" s="6"/>
      <c r="D650" s="6"/>
      <c r="E650" s="6"/>
      <c r="F650" s="6"/>
      <c r="G650" s="6"/>
      <c r="N650" s="1067"/>
      <c r="O650" s="6"/>
      <c r="R650" s="6"/>
      <c r="S650" s="6"/>
      <c r="T650" s="6"/>
    </row>
    <row r="651" spans="2:20" x14ac:dyDescent="0.25">
      <c r="B651" s="6"/>
      <c r="C651" s="6"/>
      <c r="D651" s="6"/>
      <c r="E651" s="6"/>
      <c r="F651" s="6"/>
      <c r="G651" s="6"/>
      <c r="N651" s="1067"/>
      <c r="O651" s="6"/>
      <c r="R651" s="6"/>
      <c r="S651" s="6"/>
      <c r="T651" s="6"/>
    </row>
    <row r="652" spans="2:20" x14ac:dyDescent="0.25">
      <c r="B652" s="6"/>
      <c r="C652" s="6"/>
      <c r="D652" s="6"/>
      <c r="E652" s="6"/>
      <c r="F652" s="6"/>
      <c r="G652" s="6"/>
      <c r="N652" s="1067"/>
      <c r="O652" s="6"/>
      <c r="R652" s="6"/>
      <c r="S652" s="6"/>
      <c r="T652" s="6"/>
    </row>
    <row r="653" spans="2:20" x14ac:dyDescent="0.25">
      <c r="B653" s="6"/>
      <c r="C653" s="6"/>
      <c r="D653" s="6"/>
      <c r="E653" s="6"/>
      <c r="F653" s="6"/>
      <c r="G653" s="6"/>
      <c r="N653" s="1067"/>
      <c r="O653" s="6"/>
      <c r="R653" s="6"/>
      <c r="S653" s="6"/>
      <c r="T653" s="6"/>
    </row>
    <row r="654" spans="2:20" x14ac:dyDescent="0.25">
      <c r="B654" s="6"/>
      <c r="C654" s="6"/>
      <c r="D654" s="6"/>
      <c r="E654" s="6"/>
      <c r="F654" s="6"/>
      <c r="G654" s="6"/>
      <c r="N654" s="1067"/>
      <c r="O654" s="6"/>
      <c r="R654" s="6"/>
      <c r="S654" s="6"/>
      <c r="T654" s="6"/>
    </row>
    <row r="655" spans="2:20" x14ac:dyDescent="0.25">
      <c r="B655" s="6"/>
      <c r="C655" s="6"/>
      <c r="D655" s="6"/>
      <c r="E655" s="6"/>
      <c r="F655" s="6"/>
      <c r="G655" s="6"/>
      <c r="N655" s="1067"/>
      <c r="O655" s="6"/>
      <c r="R655" s="6"/>
      <c r="S655" s="6"/>
      <c r="T655" s="6"/>
    </row>
    <row r="656" spans="2:20" x14ac:dyDescent="0.25">
      <c r="B656" s="6"/>
      <c r="C656" s="6"/>
      <c r="D656" s="6"/>
      <c r="E656" s="6"/>
      <c r="F656" s="6"/>
      <c r="G656" s="6"/>
      <c r="N656" s="1067"/>
      <c r="O656" s="6"/>
      <c r="R656" s="6"/>
      <c r="S656" s="6"/>
      <c r="T656" s="6"/>
    </row>
    <row r="657" spans="2:20" x14ac:dyDescent="0.25">
      <c r="B657" s="6"/>
      <c r="C657" s="6"/>
      <c r="D657" s="6"/>
      <c r="E657" s="6"/>
      <c r="F657" s="6"/>
      <c r="G657" s="6"/>
      <c r="N657" s="1067"/>
      <c r="O657" s="6"/>
      <c r="R657" s="6"/>
      <c r="S657" s="6"/>
      <c r="T657" s="6"/>
    </row>
    <row r="658" spans="2:20" x14ac:dyDescent="0.25">
      <c r="B658" s="6"/>
      <c r="C658" s="6"/>
      <c r="D658" s="6"/>
      <c r="E658" s="6"/>
      <c r="F658" s="6"/>
      <c r="G658" s="6"/>
      <c r="N658" s="1067"/>
      <c r="O658" s="6"/>
      <c r="R658" s="6"/>
      <c r="S658" s="6"/>
      <c r="T658" s="6"/>
    </row>
    <row r="659" spans="2:20" x14ac:dyDescent="0.25">
      <c r="B659" s="6"/>
      <c r="C659" s="6"/>
      <c r="D659" s="6"/>
      <c r="E659" s="6"/>
      <c r="F659" s="6"/>
      <c r="G659" s="6"/>
      <c r="N659" s="1067"/>
      <c r="O659" s="6"/>
      <c r="R659" s="6"/>
      <c r="S659" s="6"/>
      <c r="T659" s="6"/>
    </row>
    <row r="660" spans="2:20" x14ac:dyDescent="0.25">
      <c r="B660" s="6"/>
      <c r="C660" s="6"/>
      <c r="D660" s="6"/>
      <c r="E660" s="6"/>
      <c r="F660" s="6"/>
      <c r="G660" s="6"/>
      <c r="N660" s="1067"/>
      <c r="O660" s="6"/>
      <c r="R660" s="6"/>
      <c r="S660" s="6"/>
      <c r="T660" s="6"/>
    </row>
    <row r="661" spans="2:20" x14ac:dyDescent="0.25">
      <c r="B661" s="6"/>
      <c r="C661" s="6"/>
      <c r="D661" s="6"/>
      <c r="E661" s="6"/>
      <c r="F661" s="6"/>
      <c r="G661" s="6"/>
      <c r="N661" s="1067"/>
      <c r="O661" s="6"/>
      <c r="R661" s="6"/>
      <c r="S661" s="6"/>
      <c r="T661" s="6"/>
    </row>
    <row r="662" spans="2:20" x14ac:dyDescent="0.25">
      <c r="B662" s="6"/>
      <c r="C662" s="6"/>
      <c r="D662" s="6"/>
      <c r="E662" s="6"/>
      <c r="F662" s="6"/>
      <c r="G662" s="6"/>
      <c r="N662" s="1067"/>
      <c r="O662" s="6"/>
      <c r="R662" s="6"/>
      <c r="S662" s="6"/>
      <c r="T662" s="6"/>
    </row>
    <row r="663" spans="2:20" x14ac:dyDescent="0.25">
      <c r="B663" s="6"/>
      <c r="C663" s="6"/>
      <c r="D663" s="6"/>
      <c r="E663" s="6"/>
      <c r="F663" s="6"/>
      <c r="G663" s="6"/>
      <c r="N663" s="1067"/>
      <c r="O663" s="6"/>
      <c r="R663" s="6"/>
      <c r="S663" s="6"/>
      <c r="T663" s="6"/>
    </row>
    <row r="664" spans="2:20" x14ac:dyDescent="0.25">
      <c r="B664" s="6"/>
      <c r="C664" s="6"/>
      <c r="D664" s="6"/>
      <c r="E664" s="6"/>
      <c r="F664" s="6"/>
      <c r="G664" s="6"/>
      <c r="N664" s="1067"/>
      <c r="O664" s="6"/>
      <c r="R664" s="6"/>
      <c r="S664" s="6"/>
      <c r="T664" s="6"/>
    </row>
    <row r="665" spans="2:20" x14ac:dyDescent="0.25">
      <c r="B665" s="6"/>
      <c r="C665" s="6"/>
      <c r="D665" s="6"/>
      <c r="E665" s="6"/>
      <c r="F665" s="6"/>
      <c r="G665" s="6"/>
      <c r="N665" s="1067"/>
      <c r="O665" s="6"/>
      <c r="R665" s="6"/>
      <c r="S665" s="6"/>
      <c r="T665" s="6"/>
    </row>
    <row r="666" spans="2:20" x14ac:dyDescent="0.25">
      <c r="B666" s="6"/>
      <c r="C666" s="6"/>
      <c r="D666" s="6"/>
      <c r="E666" s="6"/>
      <c r="F666" s="6"/>
      <c r="G666" s="6"/>
      <c r="N666" s="402"/>
      <c r="O666" s="6"/>
      <c r="R666" s="6"/>
      <c r="S666" s="6"/>
      <c r="T666" s="6"/>
    </row>
    <row r="667" spans="2:20" x14ac:dyDescent="0.25">
      <c r="B667" s="6"/>
      <c r="C667" s="6"/>
      <c r="D667" s="6"/>
      <c r="E667" s="6"/>
      <c r="F667" s="6"/>
      <c r="G667" s="6"/>
      <c r="N667" s="402"/>
      <c r="O667" s="6"/>
      <c r="R667" s="6"/>
      <c r="S667" s="6"/>
      <c r="T667" s="6"/>
    </row>
    <row r="668" spans="2:20" x14ac:dyDescent="0.25">
      <c r="B668" s="6"/>
      <c r="C668" s="6"/>
      <c r="D668" s="6"/>
      <c r="E668" s="6"/>
      <c r="F668" s="6"/>
      <c r="G668" s="6"/>
      <c r="N668" s="402"/>
      <c r="O668" s="6"/>
      <c r="R668" s="6"/>
      <c r="S668" s="6"/>
      <c r="T668" s="6"/>
    </row>
    <row r="669" spans="2:20" x14ac:dyDescent="0.25">
      <c r="B669" s="6"/>
      <c r="C669" s="6"/>
      <c r="D669" s="6"/>
      <c r="E669" s="6"/>
      <c r="F669" s="6"/>
      <c r="G669" s="6"/>
      <c r="N669" s="402"/>
      <c r="O669" s="6"/>
      <c r="R669" s="6"/>
      <c r="S669" s="6"/>
      <c r="T669" s="6"/>
    </row>
    <row r="670" spans="2:20" x14ac:dyDescent="0.25">
      <c r="B670" s="6"/>
      <c r="C670" s="6"/>
      <c r="D670" s="6"/>
      <c r="E670" s="6"/>
      <c r="F670" s="6"/>
      <c r="G670" s="6"/>
      <c r="N670" s="1067"/>
      <c r="O670" s="6"/>
      <c r="R670" s="6"/>
      <c r="S670" s="6"/>
      <c r="T670" s="6"/>
    </row>
    <row r="671" spans="2:20" x14ac:dyDescent="0.25">
      <c r="B671" s="6"/>
      <c r="C671" s="6"/>
      <c r="D671" s="6"/>
      <c r="E671" s="6"/>
      <c r="F671" s="6"/>
      <c r="G671" s="6"/>
      <c r="N671" s="1067"/>
      <c r="O671" s="6"/>
      <c r="R671" s="6"/>
      <c r="S671" s="6"/>
      <c r="T671" s="6"/>
    </row>
    <row r="672" spans="2:20" x14ac:dyDescent="0.25">
      <c r="B672" s="6"/>
      <c r="C672" s="6"/>
      <c r="D672" s="6"/>
      <c r="E672" s="6"/>
      <c r="F672" s="6"/>
      <c r="G672" s="6"/>
      <c r="N672" s="1067"/>
      <c r="O672" s="6"/>
      <c r="R672" s="6"/>
      <c r="S672" s="6"/>
      <c r="T672" s="6"/>
    </row>
    <row r="673" spans="2:20" x14ac:dyDescent="0.25">
      <c r="B673" s="6"/>
      <c r="C673" s="6"/>
      <c r="D673" s="6"/>
      <c r="E673" s="6"/>
      <c r="F673" s="6"/>
      <c r="G673" s="6"/>
      <c r="N673" s="1067"/>
      <c r="O673" s="6"/>
      <c r="R673" s="6"/>
      <c r="S673" s="6"/>
      <c r="T673" s="6"/>
    </row>
    <row r="674" spans="2:20" x14ac:dyDescent="0.25">
      <c r="B674" s="6"/>
      <c r="C674" s="6"/>
      <c r="D674" s="6"/>
      <c r="E674" s="6"/>
      <c r="F674" s="6"/>
      <c r="G674" s="6"/>
      <c r="N674" s="1067"/>
      <c r="O674" s="6"/>
      <c r="R674" s="6"/>
      <c r="S674" s="6"/>
      <c r="T674" s="6"/>
    </row>
    <row r="675" spans="2:20" x14ac:dyDescent="0.25">
      <c r="B675" s="6"/>
      <c r="C675" s="6"/>
      <c r="D675" s="6"/>
      <c r="E675" s="6"/>
      <c r="F675" s="6"/>
      <c r="G675" s="6"/>
      <c r="N675" s="1067"/>
      <c r="O675" s="6"/>
      <c r="R675" s="6"/>
      <c r="S675" s="6"/>
      <c r="T675" s="6"/>
    </row>
    <row r="676" spans="2:20" x14ac:dyDescent="0.25">
      <c r="B676" s="6"/>
      <c r="C676" s="6"/>
      <c r="D676" s="6"/>
      <c r="E676" s="6"/>
      <c r="F676" s="6"/>
      <c r="G676" s="6"/>
      <c r="N676" s="1067"/>
      <c r="O676" s="6"/>
      <c r="R676" s="6"/>
      <c r="S676" s="6"/>
      <c r="T676" s="6"/>
    </row>
    <row r="677" spans="2:20" x14ac:dyDescent="0.25">
      <c r="B677" s="6"/>
      <c r="C677" s="6"/>
      <c r="D677" s="6"/>
      <c r="E677" s="6"/>
      <c r="F677" s="6"/>
      <c r="G677" s="6"/>
      <c r="N677" s="1067"/>
      <c r="O677" s="6"/>
      <c r="R677" s="6"/>
      <c r="S677" s="6"/>
      <c r="T677" s="6"/>
    </row>
    <row r="678" spans="2:20" x14ac:dyDescent="0.25">
      <c r="B678" s="6"/>
      <c r="C678" s="6"/>
      <c r="D678" s="6"/>
      <c r="E678" s="6"/>
      <c r="F678" s="6"/>
      <c r="G678" s="6"/>
      <c r="N678" s="1067"/>
      <c r="O678" s="6"/>
      <c r="R678" s="6"/>
      <c r="S678" s="6"/>
      <c r="T678" s="6"/>
    </row>
    <row r="679" spans="2:20" x14ac:dyDescent="0.25">
      <c r="B679" s="6"/>
      <c r="C679" s="6"/>
      <c r="D679" s="6"/>
      <c r="E679" s="6"/>
      <c r="F679" s="6"/>
      <c r="G679" s="6"/>
      <c r="N679" s="1067"/>
      <c r="O679" s="6"/>
      <c r="R679" s="6"/>
      <c r="S679" s="6"/>
      <c r="T679" s="6"/>
    </row>
    <row r="680" spans="2:20" x14ac:dyDescent="0.25">
      <c r="B680" s="6"/>
      <c r="C680" s="6"/>
      <c r="D680" s="6"/>
      <c r="E680" s="6"/>
      <c r="F680" s="6"/>
      <c r="G680" s="6"/>
      <c r="N680" s="405">
        <f>SUM(N679)</f>
        <v>0</v>
      </c>
      <c r="O680" s="6"/>
      <c r="R680" s="6"/>
      <c r="S680" s="6"/>
      <c r="T680" s="6"/>
    </row>
    <row r="681" spans="2:20" x14ac:dyDescent="0.25">
      <c r="B681" s="6"/>
      <c r="C681" s="6"/>
      <c r="D681" s="6"/>
      <c r="E681" s="6"/>
      <c r="F681" s="6"/>
      <c r="G681" s="6"/>
      <c r="N681" s="1067"/>
      <c r="O681" s="6"/>
      <c r="R681" s="6"/>
      <c r="S681" s="6"/>
      <c r="T681" s="6"/>
    </row>
    <row r="682" spans="2:20" x14ac:dyDescent="0.25">
      <c r="B682" s="6"/>
      <c r="C682" s="6"/>
      <c r="D682" s="6"/>
      <c r="E682" s="6"/>
      <c r="F682" s="6"/>
      <c r="G682" s="6"/>
      <c r="N682" s="1067"/>
      <c r="O682" s="6"/>
      <c r="R682" s="6"/>
      <c r="S682" s="6"/>
      <c r="T682" s="6"/>
    </row>
    <row r="683" spans="2:20" x14ac:dyDescent="0.25">
      <c r="B683" s="6"/>
      <c r="C683" s="6"/>
      <c r="D683" s="6"/>
      <c r="E683" s="6"/>
      <c r="F683" s="6"/>
      <c r="G683" s="6"/>
      <c r="N683" s="1067"/>
      <c r="O683" s="6"/>
      <c r="R683" s="6"/>
      <c r="S683" s="6"/>
      <c r="T683" s="6"/>
    </row>
    <row r="684" spans="2:20" x14ac:dyDescent="0.25">
      <c r="B684" s="6"/>
      <c r="C684" s="6"/>
      <c r="D684" s="6"/>
      <c r="E684" s="6"/>
      <c r="F684" s="6"/>
      <c r="G684" s="6"/>
      <c r="N684" s="1067"/>
      <c r="O684" s="6"/>
      <c r="R684" s="6"/>
      <c r="S684" s="6"/>
      <c r="T684" s="6"/>
    </row>
    <row r="685" spans="2:20" x14ac:dyDescent="0.25">
      <c r="B685" s="6"/>
      <c r="C685" s="6"/>
      <c r="D685" s="6"/>
      <c r="E685" s="6"/>
      <c r="F685" s="6"/>
      <c r="G685" s="6"/>
      <c r="N685" s="1067"/>
      <c r="O685" s="6"/>
      <c r="R685" s="6"/>
      <c r="S685" s="6"/>
      <c r="T685" s="6"/>
    </row>
    <row r="686" spans="2:20" x14ac:dyDescent="0.25">
      <c r="B686" s="6"/>
      <c r="C686" s="6"/>
      <c r="D686" s="6"/>
      <c r="E686" s="6"/>
      <c r="F686" s="6"/>
      <c r="G686" s="6"/>
      <c r="N686" s="1067"/>
      <c r="O686" s="6"/>
      <c r="R686" s="6"/>
      <c r="S686" s="6"/>
      <c r="T686" s="6"/>
    </row>
    <row r="687" spans="2:20" x14ac:dyDescent="0.25">
      <c r="B687" s="6"/>
      <c r="C687" s="6"/>
      <c r="D687" s="6"/>
      <c r="E687" s="6"/>
      <c r="F687" s="6"/>
      <c r="G687" s="6"/>
      <c r="N687" s="1067"/>
      <c r="O687" s="6"/>
      <c r="R687" s="6"/>
      <c r="S687" s="6"/>
      <c r="T687" s="6"/>
    </row>
    <row r="688" spans="2:20" x14ac:dyDescent="0.25">
      <c r="B688" s="6"/>
      <c r="C688" s="6"/>
      <c r="D688" s="6"/>
      <c r="E688" s="6"/>
      <c r="F688" s="6"/>
      <c r="G688" s="6"/>
      <c r="N688" s="1067"/>
      <c r="O688" s="6"/>
      <c r="R688" s="6"/>
      <c r="S688" s="6"/>
      <c r="T688" s="6"/>
    </row>
    <row r="689" spans="2:20" x14ac:dyDescent="0.25">
      <c r="B689" s="6"/>
      <c r="C689" s="6"/>
      <c r="D689" s="6"/>
      <c r="E689" s="6"/>
      <c r="F689" s="6"/>
      <c r="G689" s="6"/>
      <c r="N689" s="1067"/>
      <c r="O689" s="6"/>
      <c r="R689" s="6"/>
      <c r="S689" s="6"/>
      <c r="T689" s="6"/>
    </row>
    <row r="690" spans="2:20" x14ac:dyDescent="0.25">
      <c r="B690" s="6"/>
      <c r="C690" s="6"/>
      <c r="D690" s="6"/>
      <c r="E690" s="6"/>
      <c r="F690" s="6"/>
      <c r="G690" s="6"/>
      <c r="N690" s="1067"/>
      <c r="O690" s="6"/>
      <c r="R690" s="6"/>
      <c r="S690" s="6"/>
      <c r="T690" s="6"/>
    </row>
    <row r="691" spans="2:20" x14ac:dyDescent="0.25">
      <c r="B691" s="6"/>
      <c r="C691" s="6"/>
      <c r="D691" s="6"/>
      <c r="E691" s="6"/>
      <c r="F691" s="6"/>
      <c r="G691" s="6"/>
      <c r="N691" s="1067"/>
      <c r="O691" s="6"/>
      <c r="R691" s="6"/>
      <c r="S691" s="6"/>
      <c r="T691" s="6"/>
    </row>
    <row r="692" spans="2:20" x14ac:dyDescent="0.25">
      <c r="B692" s="6"/>
      <c r="C692" s="6"/>
      <c r="D692" s="6"/>
      <c r="E692" s="6"/>
      <c r="F692" s="6"/>
      <c r="G692" s="6"/>
      <c r="N692" s="1067"/>
      <c r="O692" s="6"/>
      <c r="R692" s="6"/>
      <c r="S692" s="6"/>
      <c r="T692" s="6"/>
    </row>
    <row r="693" spans="2:20" x14ac:dyDescent="0.25">
      <c r="B693" s="6"/>
      <c r="C693" s="6"/>
      <c r="D693" s="6"/>
      <c r="E693" s="6"/>
      <c r="F693" s="6"/>
      <c r="G693" s="6"/>
      <c r="N693" s="1067"/>
      <c r="O693" s="6"/>
      <c r="R693" s="6"/>
      <c r="S693" s="6"/>
      <c r="T693" s="6"/>
    </row>
    <row r="694" spans="2:20" x14ac:dyDescent="0.25">
      <c r="B694" s="6"/>
      <c r="C694" s="6"/>
      <c r="D694" s="6"/>
      <c r="E694" s="6"/>
      <c r="F694" s="6"/>
      <c r="G694" s="6"/>
      <c r="N694" s="1067"/>
      <c r="O694" s="6"/>
      <c r="R694" s="6"/>
      <c r="S694" s="6"/>
      <c r="T694" s="6"/>
    </row>
    <row r="695" spans="2:20" x14ac:dyDescent="0.25">
      <c r="B695" s="6"/>
      <c r="C695" s="6"/>
      <c r="D695" s="6"/>
      <c r="E695" s="6"/>
      <c r="F695" s="6"/>
      <c r="G695" s="6"/>
      <c r="N695" s="1067"/>
      <c r="O695" s="6"/>
      <c r="R695" s="6"/>
      <c r="S695" s="6"/>
      <c r="T695" s="6"/>
    </row>
    <row r="696" spans="2:20" x14ac:dyDescent="0.25">
      <c r="B696" s="6"/>
      <c r="C696" s="6"/>
      <c r="D696" s="6"/>
      <c r="E696" s="6"/>
      <c r="F696" s="6"/>
      <c r="G696" s="6"/>
      <c r="N696" s="1067"/>
      <c r="O696" s="6"/>
      <c r="R696" s="6"/>
      <c r="S696" s="6"/>
      <c r="T696" s="6"/>
    </row>
    <row r="697" spans="2:20" x14ac:dyDescent="0.25">
      <c r="B697" s="6"/>
      <c r="C697" s="6"/>
      <c r="D697" s="6"/>
      <c r="E697" s="6"/>
      <c r="F697" s="6"/>
      <c r="G697" s="6"/>
      <c r="N697" s="1067"/>
      <c r="O697" s="6"/>
      <c r="R697" s="6"/>
      <c r="S697" s="6"/>
      <c r="T697" s="6"/>
    </row>
    <row r="698" spans="2:20" x14ac:dyDescent="0.25">
      <c r="B698" s="6"/>
      <c r="C698" s="6"/>
      <c r="D698" s="6"/>
      <c r="E698" s="6"/>
      <c r="F698" s="6"/>
      <c r="G698" s="6"/>
      <c r="N698" s="1067"/>
      <c r="O698" s="6"/>
      <c r="R698" s="6"/>
      <c r="S698" s="6"/>
      <c r="T698" s="6"/>
    </row>
    <row r="699" spans="2:20" x14ac:dyDescent="0.25">
      <c r="B699" s="6"/>
      <c r="C699" s="6"/>
      <c r="D699" s="6"/>
      <c r="E699" s="6"/>
      <c r="F699" s="6"/>
      <c r="G699" s="6"/>
      <c r="N699" s="1067"/>
      <c r="O699" s="6"/>
      <c r="R699" s="6"/>
      <c r="S699" s="6"/>
      <c r="T699" s="6"/>
    </row>
    <row r="700" spans="2:20" x14ac:dyDescent="0.25">
      <c r="B700" s="6"/>
      <c r="C700" s="6"/>
      <c r="D700" s="6"/>
      <c r="E700" s="6"/>
      <c r="F700" s="6"/>
      <c r="G700" s="6"/>
      <c r="N700" s="1067"/>
      <c r="O700" s="6"/>
      <c r="R700" s="6"/>
      <c r="S700" s="6"/>
      <c r="T700" s="6"/>
    </row>
    <row r="701" spans="2:20" x14ac:dyDescent="0.25">
      <c r="B701" s="6"/>
      <c r="C701" s="6"/>
      <c r="D701" s="6"/>
      <c r="E701" s="6"/>
      <c r="F701" s="6"/>
      <c r="G701" s="6"/>
      <c r="N701" s="1067"/>
      <c r="O701" s="6"/>
      <c r="R701" s="6"/>
      <c r="S701" s="6"/>
      <c r="T701" s="6"/>
    </row>
    <row r="702" spans="2:20" x14ac:dyDescent="0.25">
      <c r="B702" s="6"/>
      <c r="C702" s="6"/>
      <c r="D702" s="6"/>
      <c r="E702" s="6"/>
      <c r="F702" s="6"/>
      <c r="G702" s="6"/>
      <c r="N702" s="1067"/>
      <c r="O702" s="6"/>
      <c r="R702" s="6"/>
      <c r="S702" s="6"/>
      <c r="T702" s="6"/>
    </row>
    <row r="703" spans="2:20" x14ac:dyDescent="0.25">
      <c r="B703" s="6"/>
      <c r="C703" s="6"/>
      <c r="D703" s="6"/>
      <c r="E703" s="6"/>
      <c r="F703" s="6"/>
      <c r="G703" s="6"/>
      <c r="N703" s="1067"/>
      <c r="O703" s="6"/>
      <c r="R703" s="6"/>
      <c r="S703" s="6"/>
      <c r="T703" s="6"/>
    </row>
    <row r="704" spans="2:20" x14ac:dyDescent="0.25">
      <c r="B704" s="6"/>
      <c r="C704" s="6"/>
      <c r="D704" s="6"/>
      <c r="E704" s="6"/>
      <c r="F704" s="6"/>
      <c r="G704" s="6"/>
      <c r="N704" s="1067"/>
      <c r="O704" s="6"/>
      <c r="R704" s="6"/>
      <c r="S704" s="6"/>
      <c r="T704" s="6"/>
    </row>
    <row r="705" spans="2:20" x14ac:dyDescent="0.25">
      <c r="B705" s="6"/>
      <c r="C705" s="6"/>
      <c r="D705" s="6"/>
      <c r="E705" s="6"/>
      <c r="F705" s="6"/>
      <c r="G705" s="6"/>
      <c r="N705" s="1067"/>
      <c r="O705" s="6"/>
      <c r="R705" s="6"/>
      <c r="S705" s="6"/>
      <c r="T705" s="6"/>
    </row>
    <row r="706" spans="2:20" x14ac:dyDescent="0.25">
      <c r="B706" s="6"/>
      <c r="C706" s="6"/>
      <c r="D706" s="6"/>
      <c r="E706" s="6"/>
      <c r="F706" s="6"/>
      <c r="G706" s="6"/>
      <c r="N706" s="1067"/>
      <c r="O706" s="6"/>
      <c r="R706" s="6"/>
      <c r="S706" s="6"/>
      <c r="T706" s="6"/>
    </row>
    <row r="707" spans="2:20" x14ac:dyDescent="0.25">
      <c r="B707" s="6"/>
      <c r="C707" s="6"/>
      <c r="D707" s="6"/>
      <c r="E707" s="6"/>
      <c r="F707" s="6"/>
      <c r="G707" s="6"/>
      <c r="N707" s="1067"/>
      <c r="O707" s="6"/>
      <c r="R707" s="6"/>
      <c r="S707" s="6"/>
      <c r="T707" s="6"/>
    </row>
    <row r="708" spans="2:20" x14ac:dyDescent="0.25">
      <c r="B708" s="6"/>
      <c r="C708" s="6"/>
      <c r="D708" s="6"/>
      <c r="E708" s="6"/>
      <c r="F708" s="6"/>
      <c r="G708" s="6"/>
      <c r="N708" s="1067"/>
      <c r="O708" s="6"/>
      <c r="R708" s="6"/>
      <c r="S708" s="6"/>
      <c r="T708" s="6"/>
    </row>
    <row r="709" spans="2:20" x14ac:dyDescent="0.25">
      <c r="B709" s="6"/>
      <c r="C709" s="6"/>
      <c r="D709" s="6"/>
      <c r="E709" s="6"/>
      <c r="F709" s="6"/>
      <c r="G709" s="6"/>
      <c r="N709" s="1067"/>
      <c r="O709" s="6"/>
      <c r="R709" s="6"/>
      <c r="S709" s="6"/>
      <c r="T709" s="6"/>
    </row>
    <row r="710" spans="2:20" x14ac:dyDescent="0.25">
      <c r="B710" s="6"/>
      <c r="C710" s="6"/>
      <c r="D710" s="6"/>
      <c r="E710" s="6"/>
      <c r="F710" s="6"/>
      <c r="G710" s="6"/>
      <c r="N710" s="1067"/>
      <c r="O710" s="6"/>
      <c r="R710" s="6"/>
      <c r="S710" s="6"/>
      <c r="T710" s="6"/>
    </row>
    <row r="711" spans="2:20" x14ac:dyDescent="0.25">
      <c r="B711" s="6"/>
      <c r="C711" s="6"/>
      <c r="D711" s="6"/>
      <c r="E711" s="6"/>
      <c r="F711" s="6"/>
      <c r="G711" s="6"/>
      <c r="N711" s="1067"/>
      <c r="O711" s="6"/>
      <c r="R711" s="6"/>
      <c r="S711" s="6"/>
      <c r="T711" s="6"/>
    </row>
    <row r="712" spans="2:20" x14ac:dyDescent="0.25">
      <c r="B712" s="6"/>
      <c r="C712" s="6"/>
      <c r="D712" s="6"/>
      <c r="E712" s="6"/>
      <c r="F712" s="6"/>
      <c r="G712" s="6"/>
      <c r="N712" s="1067"/>
      <c r="O712" s="6"/>
      <c r="R712" s="6"/>
      <c r="S712" s="6"/>
      <c r="T712" s="6"/>
    </row>
    <row r="713" spans="2:20" x14ac:dyDescent="0.25">
      <c r="B713" s="6"/>
      <c r="C713" s="6"/>
      <c r="D713" s="6"/>
      <c r="E713" s="6"/>
      <c r="F713" s="6"/>
      <c r="G713" s="6"/>
      <c r="N713" s="1067"/>
      <c r="O713" s="6"/>
      <c r="R713" s="6"/>
      <c r="S713" s="6"/>
      <c r="T713" s="6"/>
    </row>
    <row r="714" spans="2:20" x14ac:dyDescent="0.25">
      <c r="B714" s="6"/>
      <c r="C714" s="6"/>
      <c r="D714" s="6"/>
      <c r="E714" s="6"/>
      <c r="F714" s="6"/>
      <c r="G714" s="6"/>
      <c r="N714" s="1067"/>
      <c r="O714" s="6"/>
      <c r="R714" s="6"/>
      <c r="S714" s="6"/>
      <c r="T714" s="6"/>
    </row>
    <row r="715" spans="2:20" x14ac:dyDescent="0.25">
      <c r="B715" s="6"/>
      <c r="C715" s="6"/>
      <c r="D715" s="6"/>
      <c r="E715" s="6"/>
      <c r="F715" s="6"/>
      <c r="G715" s="6"/>
      <c r="N715" s="1067"/>
      <c r="O715" s="6"/>
      <c r="R715" s="6"/>
      <c r="S715" s="6"/>
      <c r="T715" s="6"/>
    </row>
    <row r="716" spans="2:20" x14ac:dyDescent="0.25">
      <c r="B716" s="6"/>
      <c r="C716" s="6"/>
      <c r="D716" s="6"/>
      <c r="E716" s="6"/>
      <c r="F716" s="6"/>
      <c r="G716" s="6"/>
      <c r="N716" s="1067"/>
      <c r="O716" s="6"/>
      <c r="R716" s="6"/>
      <c r="S716" s="6"/>
      <c r="T716" s="6"/>
    </row>
    <row r="717" spans="2:20" x14ac:dyDescent="0.25">
      <c r="B717" s="6"/>
      <c r="C717" s="6"/>
      <c r="D717" s="6"/>
      <c r="E717" s="6"/>
      <c r="F717" s="6"/>
      <c r="G717" s="6"/>
      <c r="N717" s="1067"/>
      <c r="O717" s="6"/>
      <c r="R717" s="6"/>
      <c r="S717" s="6"/>
      <c r="T717" s="6"/>
    </row>
    <row r="718" spans="2:20" x14ac:dyDescent="0.25">
      <c r="B718" s="6"/>
      <c r="C718" s="6"/>
      <c r="D718" s="6"/>
      <c r="E718" s="6"/>
      <c r="F718" s="6"/>
      <c r="G718" s="6"/>
      <c r="N718" s="1067"/>
      <c r="O718" s="6"/>
      <c r="R718" s="6"/>
      <c r="S718" s="6"/>
      <c r="T718" s="6"/>
    </row>
    <row r="719" spans="2:20" x14ac:dyDescent="0.25">
      <c r="B719" s="6"/>
      <c r="C719" s="6"/>
      <c r="D719" s="6"/>
      <c r="E719" s="6"/>
      <c r="F719" s="6"/>
      <c r="G719" s="6"/>
      <c r="N719" s="1067"/>
      <c r="O719" s="6"/>
      <c r="R719" s="6"/>
      <c r="S719" s="6"/>
      <c r="T719" s="6"/>
    </row>
    <row r="720" spans="2:20" x14ac:dyDescent="0.25">
      <c r="B720" s="6"/>
      <c r="C720" s="6"/>
      <c r="D720" s="6"/>
      <c r="E720" s="6"/>
      <c r="F720" s="6"/>
      <c r="G720" s="6"/>
      <c r="N720" s="1067"/>
      <c r="O720" s="6"/>
      <c r="R720" s="6"/>
      <c r="S720" s="6"/>
      <c r="T720" s="6"/>
    </row>
    <row r="721" spans="2:20" x14ac:dyDescent="0.25">
      <c r="B721" s="6"/>
      <c r="C721" s="6"/>
      <c r="D721" s="6"/>
      <c r="E721" s="6"/>
      <c r="F721" s="6"/>
      <c r="G721" s="6"/>
      <c r="N721" s="1067"/>
      <c r="O721" s="6"/>
      <c r="R721" s="6"/>
      <c r="S721" s="6"/>
      <c r="T721" s="6"/>
    </row>
    <row r="722" spans="2:20" x14ac:dyDescent="0.25">
      <c r="B722" s="6"/>
      <c r="C722" s="6"/>
      <c r="D722" s="6"/>
      <c r="E722" s="6"/>
      <c r="F722" s="6"/>
      <c r="G722" s="6"/>
      <c r="N722" s="1067"/>
      <c r="O722" s="6"/>
      <c r="R722" s="6"/>
      <c r="S722" s="6"/>
      <c r="T722" s="6"/>
    </row>
    <row r="723" spans="2:20" x14ac:dyDescent="0.25">
      <c r="B723" s="6"/>
      <c r="C723" s="6"/>
      <c r="D723" s="6"/>
      <c r="E723" s="6"/>
      <c r="F723" s="6"/>
      <c r="G723" s="6"/>
      <c r="N723" s="1067"/>
      <c r="O723" s="6"/>
      <c r="R723" s="6"/>
      <c r="S723" s="6"/>
      <c r="T723" s="6"/>
    </row>
    <row r="724" spans="2:20" x14ac:dyDescent="0.25">
      <c r="B724" s="6"/>
      <c r="C724" s="6"/>
      <c r="D724" s="6"/>
      <c r="E724" s="6"/>
      <c r="F724" s="6"/>
      <c r="G724" s="6"/>
      <c r="N724" s="1067"/>
      <c r="O724" s="6"/>
      <c r="R724" s="6"/>
      <c r="S724" s="6"/>
      <c r="T724" s="6"/>
    </row>
    <row r="725" spans="2:20" x14ac:dyDescent="0.25">
      <c r="B725" s="6"/>
      <c r="C725" s="6"/>
      <c r="D725" s="6"/>
      <c r="E725" s="6"/>
      <c r="F725" s="6"/>
      <c r="G725" s="6"/>
      <c r="N725" s="1067"/>
      <c r="O725" s="6"/>
      <c r="R725" s="6"/>
      <c r="S725" s="6"/>
      <c r="T725" s="6"/>
    </row>
    <row r="726" spans="2:20" x14ac:dyDescent="0.25">
      <c r="B726" s="6"/>
      <c r="C726" s="6"/>
      <c r="D726" s="6"/>
      <c r="E726" s="6"/>
      <c r="F726" s="6"/>
      <c r="G726" s="6"/>
      <c r="N726" s="1067"/>
      <c r="O726" s="6"/>
      <c r="R726" s="6"/>
      <c r="S726" s="6"/>
      <c r="T726" s="6"/>
    </row>
    <row r="727" spans="2:20" x14ac:dyDescent="0.25">
      <c r="B727" s="6"/>
      <c r="C727" s="6"/>
      <c r="D727" s="6"/>
      <c r="E727" s="6"/>
      <c r="F727" s="6"/>
      <c r="G727" s="6"/>
      <c r="N727" s="1067"/>
      <c r="O727" s="6"/>
      <c r="R727" s="6"/>
      <c r="S727" s="6"/>
      <c r="T727" s="6"/>
    </row>
    <row r="728" spans="2:20" x14ac:dyDescent="0.25">
      <c r="B728" s="6"/>
      <c r="C728" s="6"/>
      <c r="D728" s="6"/>
      <c r="E728" s="6"/>
      <c r="F728" s="6"/>
      <c r="G728" s="6"/>
      <c r="N728" s="1067"/>
      <c r="O728" s="6"/>
      <c r="R728" s="6"/>
      <c r="S728" s="6"/>
      <c r="T728" s="6"/>
    </row>
    <row r="729" spans="2:20" x14ac:dyDescent="0.25">
      <c r="B729" s="6"/>
      <c r="C729" s="6"/>
      <c r="D729" s="6"/>
      <c r="E729" s="6"/>
      <c r="F729" s="6"/>
      <c r="G729" s="6"/>
      <c r="N729" s="1067"/>
      <c r="O729" s="6"/>
      <c r="R729" s="6"/>
      <c r="S729" s="6"/>
      <c r="T729" s="6"/>
    </row>
    <row r="730" spans="2:20" x14ac:dyDescent="0.25">
      <c r="B730" s="6"/>
      <c r="C730" s="6"/>
      <c r="D730" s="6"/>
      <c r="E730" s="6"/>
      <c r="F730" s="6"/>
      <c r="G730" s="6"/>
      <c r="N730" s="1067"/>
      <c r="O730" s="6"/>
      <c r="R730" s="6"/>
      <c r="S730" s="6"/>
      <c r="T730" s="6"/>
    </row>
    <row r="731" spans="2:20" x14ac:dyDescent="0.25">
      <c r="B731" s="6"/>
      <c r="C731" s="6"/>
      <c r="D731" s="6"/>
      <c r="E731" s="6"/>
      <c r="F731" s="6"/>
      <c r="G731" s="6"/>
      <c r="N731" s="1067"/>
      <c r="O731" s="6"/>
      <c r="R731" s="6"/>
      <c r="S731" s="6"/>
      <c r="T731" s="6"/>
    </row>
    <row r="732" spans="2:20" x14ac:dyDescent="0.25">
      <c r="B732" s="6"/>
      <c r="C732" s="6"/>
      <c r="D732" s="6"/>
      <c r="E732" s="6"/>
      <c r="F732" s="6"/>
      <c r="G732" s="6"/>
      <c r="N732" s="1067"/>
      <c r="O732" s="6"/>
      <c r="R732" s="6"/>
      <c r="S732" s="6"/>
      <c r="T732" s="6"/>
    </row>
    <row r="733" spans="2:20" x14ac:dyDescent="0.25">
      <c r="B733" s="6"/>
      <c r="C733" s="6"/>
      <c r="D733" s="6"/>
      <c r="E733" s="6"/>
      <c r="F733" s="6"/>
      <c r="G733" s="6"/>
      <c r="N733" s="1067"/>
      <c r="O733" s="6"/>
      <c r="R733" s="6"/>
      <c r="S733" s="6"/>
      <c r="T733" s="6"/>
    </row>
    <row r="734" spans="2:20" x14ac:dyDescent="0.25">
      <c r="B734" s="6"/>
      <c r="C734" s="6"/>
      <c r="D734" s="6"/>
      <c r="E734" s="6"/>
      <c r="F734" s="6"/>
      <c r="G734" s="6"/>
      <c r="N734" s="1067"/>
      <c r="O734" s="6"/>
      <c r="R734" s="6"/>
      <c r="S734" s="6"/>
      <c r="T734" s="6"/>
    </row>
    <row r="735" spans="2:20" x14ac:dyDescent="0.25">
      <c r="B735" s="6"/>
      <c r="C735" s="6"/>
      <c r="D735" s="6"/>
      <c r="E735" s="6"/>
      <c r="F735" s="6"/>
      <c r="G735" s="6"/>
      <c r="N735" s="1067"/>
      <c r="O735" s="6"/>
      <c r="R735" s="6"/>
      <c r="S735" s="6"/>
      <c r="T735" s="6"/>
    </row>
    <row r="736" spans="2:20" x14ac:dyDescent="0.25">
      <c r="B736" s="6"/>
      <c r="C736" s="6"/>
      <c r="D736" s="6"/>
      <c r="E736" s="6"/>
      <c r="F736" s="6"/>
      <c r="G736" s="6"/>
      <c r="N736" s="1067"/>
      <c r="O736" s="6"/>
      <c r="R736" s="6"/>
      <c r="S736" s="6"/>
      <c r="T736" s="6"/>
    </row>
    <row r="737" spans="2:20" x14ac:dyDescent="0.25">
      <c r="B737" s="6"/>
      <c r="C737" s="6"/>
      <c r="D737" s="6"/>
      <c r="E737" s="6"/>
      <c r="F737" s="6"/>
      <c r="G737" s="6"/>
      <c r="N737" s="1067"/>
      <c r="O737" s="6"/>
      <c r="R737" s="6"/>
      <c r="S737" s="6"/>
      <c r="T737" s="6"/>
    </row>
    <row r="738" spans="2:20" x14ac:dyDescent="0.25">
      <c r="B738" s="6"/>
      <c r="C738" s="6"/>
      <c r="D738" s="6"/>
      <c r="E738" s="6"/>
      <c r="F738" s="6"/>
      <c r="G738" s="6"/>
      <c r="N738" s="1067"/>
      <c r="O738" s="6"/>
      <c r="R738" s="6"/>
      <c r="S738" s="6"/>
      <c r="T738" s="6"/>
    </row>
    <row r="739" spans="2:20" x14ac:dyDescent="0.25">
      <c r="B739" s="6"/>
      <c r="C739" s="6"/>
      <c r="D739" s="6"/>
      <c r="E739" s="6"/>
      <c r="F739" s="6"/>
      <c r="G739" s="6"/>
      <c r="N739" s="1067"/>
      <c r="O739" s="6"/>
      <c r="R739" s="6"/>
      <c r="S739" s="6"/>
      <c r="T739" s="6"/>
    </row>
    <row r="740" spans="2:20" x14ac:dyDescent="0.25">
      <c r="B740" s="6"/>
      <c r="C740" s="6"/>
      <c r="D740" s="6"/>
      <c r="E740" s="6"/>
      <c r="F740" s="6"/>
      <c r="G740" s="6"/>
      <c r="N740" s="1067"/>
      <c r="O740" s="6"/>
      <c r="R740" s="6"/>
      <c r="S740" s="6"/>
      <c r="T740" s="6"/>
    </row>
    <row r="741" spans="2:20" x14ac:dyDescent="0.25">
      <c r="B741" s="6"/>
      <c r="C741" s="6"/>
      <c r="D741" s="6"/>
      <c r="E741" s="6"/>
      <c r="F741" s="6"/>
      <c r="G741" s="6"/>
      <c r="N741" s="1067"/>
      <c r="O741" s="6"/>
      <c r="R741" s="6"/>
      <c r="S741" s="6"/>
      <c r="T741" s="6"/>
    </row>
    <row r="742" spans="2:20" x14ac:dyDescent="0.25">
      <c r="B742" s="6"/>
      <c r="C742" s="6"/>
      <c r="D742" s="6"/>
      <c r="E742" s="6"/>
      <c r="F742" s="6"/>
      <c r="G742" s="6"/>
      <c r="N742" s="1067"/>
      <c r="O742" s="6"/>
      <c r="R742" s="6"/>
      <c r="S742" s="6"/>
      <c r="T742" s="6"/>
    </row>
    <row r="743" spans="2:20" x14ac:dyDescent="0.25">
      <c r="B743" s="6"/>
      <c r="C743" s="6"/>
      <c r="D743" s="6"/>
      <c r="E743" s="6"/>
      <c r="F743" s="6"/>
      <c r="G743" s="6"/>
      <c r="N743" s="1067"/>
      <c r="O743" s="6"/>
      <c r="R743" s="6"/>
      <c r="S743" s="6"/>
      <c r="T743" s="6"/>
    </row>
    <row r="744" spans="2:20" x14ac:dyDescent="0.25">
      <c r="B744" s="6"/>
      <c r="C744" s="6"/>
      <c r="D744" s="6"/>
      <c r="E744" s="6"/>
      <c r="F744" s="6"/>
      <c r="G744" s="6"/>
      <c r="N744" s="1067"/>
      <c r="O744" s="6"/>
      <c r="R744" s="6"/>
      <c r="S744" s="6"/>
      <c r="T744" s="6"/>
    </row>
    <row r="745" spans="2:20" x14ac:dyDescent="0.25">
      <c r="B745" s="6"/>
      <c r="C745" s="6"/>
      <c r="D745" s="6"/>
      <c r="E745" s="6"/>
      <c r="F745" s="6"/>
      <c r="G745" s="6"/>
      <c r="N745" s="1067"/>
      <c r="O745" s="6"/>
      <c r="R745" s="6"/>
      <c r="S745" s="6"/>
      <c r="T745" s="6"/>
    </row>
    <row r="746" spans="2:20" x14ac:dyDescent="0.25">
      <c r="B746" s="6"/>
      <c r="C746" s="6"/>
      <c r="D746" s="6"/>
      <c r="E746" s="6"/>
      <c r="F746" s="6"/>
      <c r="G746" s="6"/>
      <c r="N746" s="1067"/>
      <c r="O746" s="6"/>
      <c r="R746" s="6"/>
      <c r="S746" s="6"/>
      <c r="T746" s="6"/>
    </row>
    <row r="747" spans="2:20" x14ac:dyDescent="0.25">
      <c r="B747" s="6"/>
      <c r="C747" s="6"/>
      <c r="D747" s="6"/>
      <c r="E747" s="6"/>
      <c r="F747" s="6"/>
      <c r="G747" s="6"/>
      <c r="N747" s="1067"/>
      <c r="O747" s="6"/>
      <c r="R747" s="6"/>
      <c r="S747" s="6"/>
      <c r="T747" s="6"/>
    </row>
    <row r="748" spans="2:20" x14ac:dyDescent="0.25">
      <c r="B748" s="6"/>
      <c r="C748" s="6"/>
      <c r="D748" s="6"/>
      <c r="E748" s="6"/>
      <c r="F748" s="6"/>
      <c r="G748" s="6"/>
      <c r="N748" s="1067"/>
      <c r="O748" s="6"/>
      <c r="R748" s="6"/>
      <c r="S748" s="6"/>
      <c r="T748" s="6"/>
    </row>
    <row r="749" spans="2:20" x14ac:dyDescent="0.25">
      <c r="B749" s="6"/>
      <c r="C749" s="6"/>
      <c r="D749" s="6"/>
      <c r="E749" s="6"/>
      <c r="F749" s="6"/>
      <c r="G749" s="6"/>
      <c r="N749" s="1067"/>
      <c r="O749" s="6"/>
      <c r="R749" s="6"/>
      <c r="S749" s="6"/>
      <c r="T749" s="6"/>
    </row>
    <row r="750" spans="2:20" x14ac:dyDescent="0.25">
      <c r="B750" s="6"/>
      <c r="C750" s="6"/>
      <c r="D750" s="6"/>
      <c r="E750" s="6"/>
      <c r="F750" s="6"/>
      <c r="G750" s="6"/>
      <c r="N750" s="1067"/>
      <c r="O750" s="6"/>
      <c r="R750" s="6"/>
      <c r="S750" s="6"/>
      <c r="T750" s="6"/>
    </row>
    <row r="751" spans="2:20" x14ac:dyDescent="0.25">
      <c r="B751" s="6"/>
      <c r="C751" s="6"/>
      <c r="D751" s="6"/>
      <c r="E751" s="6"/>
      <c r="F751" s="6"/>
      <c r="G751" s="6"/>
      <c r="N751" s="1067"/>
      <c r="O751" s="6"/>
      <c r="R751" s="6"/>
      <c r="S751" s="6"/>
      <c r="T751" s="6"/>
    </row>
    <row r="752" spans="2:20" x14ac:dyDescent="0.25">
      <c r="B752" s="6"/>
      <c r="C752" s="6"/>
      <c r="D752" s="6"/>
      <c r="E752" s="6"/>
      <c r="F752" s="6"/>
      <c r="G752" s="6"/>
      <c r="N752" s="1067"/>
      <c r="O752" s="6"/>
      <c r="R752" s="6"/>
      <c r="S752" s="6"/>
      <c r="T752" s="6"/>
    </row>
    <row r="753" spans="2:20" x14ac:dyDescent="0.25">
      <c r="B753" s="6"/>
      <c r="C753" s="6"/>
      <c r="D753" s="6"/>
      <c r="E753" s="6"/>
      <c r="F753" s="6"/>
      <c r="G753" s="6"/>
      <c r="N753" s="1067"/>
      <c r="O753" s="6"/>
      <c r="R753" s="6"/>
      <c r="S753" s="6"/>
      <c r="T753" s="6"/>
    </row>
    <row r="754" spans="2:20" x14ac:dyDescent="0.25">
      <c r="B754" s="6"/>
      <c r="C754" s="6"/>
      <c r="D754" s="6"/>
      <c r="E754" s="6"/>
      <c r="F754" s="6"/>
      <c r="G754" s="6"/>
      <c r="N754" s="1067"/>
      <c r="O754" s="6"/>
      <c r="R754" s="6"/>
      <c r="S754" s="6"/>
      <c r="T754" s="6"/>
    </row>
    <row r="755" spans="2:20" x14ac:dyDescent="0.25">
      <c r="B755" s="6"/>
      <c r="C755" s="6"/>
      <c r="D755" s="6"/>
      <c r="E755" s="6"/>
      <c r="F755" s="6"/>
      <c r="G755" s="6"/>
      <c r="N755" s="1067"/>
      <c r="O755" s="6"/>
      <c r="R755" s="6"/>
      <c r="S755" s="6"/>
      <c r="T755" s="6"/>
    </row>
    <row r="756" spans="2:20" x14ac:dyDescent="0.25">
      <c r="B756" s="6"/>
      <c r="C756" s="6"/>
      <c r="D756" s="6"/>
      <c r="E756" s="6"/>
      <c r="F756" s="6"/>
      <c r="G756" s="6"/>
      <c r="N756" s="1067"/>
      <c r="O756" s="6"/>
      <c r="R756" s="6"/>
      <c r="S756" s="6"/>
      <c r="T756" s="6"/>
    </row>
    <row r="757" spans="2:20" x14ac:dyDescent="0.25">
      <c r="B757" s="6"/>
      <c r="C757" s="6"/>
      <c r="D757" s="6"/>
      <c r="E757" s="6"/>
      <c r="F757" s="6"/>
      <c r="G757" s="6"/>
      <c r="N757" s="1067"/>
      <c r="O757" s="6"/>
      <c r="R757" s="6"/>
      <c r="S757" s="6"/>
      <c r="T757" s="6"/>
    </row>
    <row r="758" spans="2:20" x14ac:dyDescent="0.25">
      <c r="B758" s="6"/>
      <c r="C758" s="6"/>
      <c r="D758" s="6"/>
      <c r="E758" s="6"/>
      <c r="F758" s="6"/>
      <c r="G758" s="6"/>
      <c r="N758" s="1067"/>
      <c r="O758" s="6"/>
      <c r="R758" s="6"/>
      <c r="S758" s="6"/>
      <c r="T758" s="6"/>
    </row>
    <row r="759" spans="2:20" x14ac:dyDescent="0.25">
      <c r="B759" s="6"/>
      <c r="C759" s="6"/>
      <c r="D759" s="6"/>
      <c r="E759" s="6"/>
      <c r="F759" s="6"/>
      <c r="G759" s="6"/>
      <c r="N759" s="1067"/>
      <c r="O759" s="6"/>
      <c r="R759" s="6"/>
      <c r="S759" s="6"/>
      <c r="T759" s="6"/>
    </row>
    <row r="760" spans="2:20" x14ac:dyDescent="0.25">
      <c r="B760" s="6"/>
      <c r="C760" s="6"/>
      <c r="D760" s="6"/>
      <c r="E760" s="6"/>
      <c r="F760" s="6"/>
      <c r="G760" s="6"/>
      <c r="N760" s="1067"/>
      <c r="O760" s="6"/>
      <c r="R760" s="6"/>
      <c r="S760" s="6"/>
      <c r="T760" s="6"/>
    </row>
    <row r="761" spans="2:20" x14ac:dyDescent="0.25">
      <c r="B761" s="6"/>
      <c r="C761" s="6"/>
      <c r="D761" s="6"/>
      <c r="E761" s="6"/>
      <c r="F761" s="6"/>
      <c r="G761" s="6"/>
      <c r="N761" s="1067"/>
      <c r="O761" s="6"/>
      <c r="R761" s="6"/>
      <c r="S761" s="6"/>
      <c r="T761" s="6"/>
    </row>
    <row r="762" spans="2:20" x14ac:dyDescent="0.25">
      <c r="B762" s="6"/>
      <c r="C762" s="6"/>
      <c r="D762" s="6"/>
      <c r="E762" s="6"/>
      <c r="F762" s="6"/>
      <c r="G762" s="6"/>
      <c r="N762" s="1067"/>
      <c r="O762" s="6"/>
      <c r="R762" s="6"/>
      <c r="S762" s="6"/>
      <c r="T762" s="6"/>
    </row>
    <row r="763" spans="2:20" x14ac:dyDescent="0.25">
      <c r="B763" s="6"/>
      <c r="C763" s="6"/>
      <c r="D763" s="6"/>
      <c r="E763" s="6"/>
      <c r="F763" s="6"/>
      <c r="G763" s="6"/>
      <c r="N763" s="1067"/>
      <c r="O763" s="6"/>
      <c r="R763" s="6"/>
      <c r="S763" s="6"/>
      <c r="T763" s="6"/>
    </row>
    <row r="764" spans="2:20" x14ac:dyDescent="0.25">
      <c r="B764" s="6"/>
      <c r="C764" s="6"/>
      <c r="D764" s="6"/>
      <c r="E764" s="6"/>
      <c r="F764" s="6"/>
      <c r="G764" s="6"/>
      <c r="N764" s="1067"/>
      <c r="O764" s="6"/>
      <c r="R764" s="6"/>
      <c r="S764" s="6"/>
      <c r="T764" s="6"/>
    </row>
    <row r="765" spans="2:20" x14ac:dyDescent="0.25">
      <c r="B765" s="6"/>
      <c r="C765" s="6"/>
      <c r="D765" s="6"/>
      <c r="E765" s="6"/>
      <c r="F765" s="6"/>
      <c r="G765" s="6"/>
      <c r="N765" s="1067"/>
      <c r="O765" s="6"/>
      <c r="R765" s="6"/>
      <c r="S765" s="6"/>
      <c r="T765" s="6"/>
    </row>
    <row r="766" spans="2:20" x14ac:dyDescent="0.25">
      <c r="B766" s="6"/>
      <c r="C766" s="6"/>
      <c r="D766" s="6"/>
      <c r="E766" s="6"/>
      <c r="F766" s="6"/>
      <c r="G766" s="6"/>
      <c r="N766" s="1067"/>
      <c r="O766" s="6"/>
      <c r="R766" s="6"/>
      <c r="S766" s="6"/>
      <c r="T766" s="6"/>
    </row>
    <row r="767" spans="2:20" x14ac:dyDescent="0.25">
      <c r="B767" s="6"/>
      <c r="C767" s="6"/>
      <c r="D767" s="6"/>
      <c r="E767" s="6"/>
      <c r="F767" s="6"/>
      <c r="G767" s="6"/>
      <c r="N767" s="1067"/>
      <c r="O767" s="6"/>
      <c r="R767" s="6"/>
      <c r="S767" s="6"/>
      <c r="T767" s="6"/>
    </row>
    <row r="768" spans="2:20" x14ac:dyDescent="0.25">
      <c r="B768" s="6"/>
      <c r="C768" s="6"/>
      <c r="D768" s="6"/>
      <c r="E768" s="6"/>
      <c r="F768" s="6"/>
      <c r="G768" s="6"/>
      <c r="N768" s="1067"/>
      <c r="O768" s="6"/>
      <c r="R768" s="6"/>
      <c r="S768" s="6"/>
      <c r="T768" s="6"/>
    </row>
    <row r="769" spans="2:20" x14ac:dyDescent="0.25">
      <c r="B769" s="6"/>
      <c r="C769" s="6"/>
      <c r="D769" s="6"/>
      <c r="E769" s="6"/>
      <c r="F769" s="6"/>
      <c r="G769" s="6"/>
      <c r="N769" s="1067"/>
      <c r="O769" s="6"/>
      <c r="R769" s="6"/>
      <c r="S769" s="6"/>
      <c r="T769" s="6"/>
    </row>
    <row r="770" spans="2:20" x14ac:dyDescent="0.25">
      <c r="B770" s="6"/>
      <c r="C770" s="6"/>
      <c r="D770" s="6"/>
      <c r="E770" s="6"/>
      <c r="F770" s="6"/>
      <c r="G770" s="6"/>
      <c r="N770" s="1067"/>
      <c r="O770" s="6"/>
      <c r="R770" s="6"/>
      <c r="S770" s="6"/>
      <c r="T770" s="6"/>
    </row>
    <row r="771" spans="2:20" x14ac:dyDescent="0.25">
      <c r="B771" s="6"/>
      <c r="C771" s="6"/>
      <c r="D771" s="6"/>
      <c r="E771" s="6"/>
      <c r="F771" s="6"/>
      <c r="G771" s="6"/>
      <c r="N771" s="1067"/>
      <c r="O771" s="6"/>
      <c r="R771" s="6"/>
      <c r="S771" s="6"/>
      <c r="T771" s="6"/>
    </row>
    <row r="772" spans="2:20" x14ac:dyDescent="0.25">
      <c r="B772" s="6"/>
      <c r="C772" s="6"/>
      <c r="D772" s="6"/>
      <c r="E772" s="6"/>
      <c r="F772" s="6"/>
      <c r="G772" s="6"/>
      <c r="N772" s="1067"/>
      <c r="O772" s="6"/>
      <c r="R772" s="6"/>
      <c r="S772" s="6"/>
      <c r="T772" s="6"/>
    </row>
    <row r="773" spans="2:20" x14ac:dyDescent="0.25">
      <c r="B773" s="6"/>
      <c r="C773" s="6"/>
      <c r="D773" s="6"/>
      <c r="E773" s="6"/>
      <c r="F773" s="6"/>
      <c r="G773" s="6"/>
      <c r="N773" s="1067"/>
      <c r="O773" s="6"/>
      <c r="R773" s="6"/>
      <c r="S773" s="6"/>
      <c r="T773" s="6"/>
    </row>
    <row r="774" spans="2:20" x14ac:dyDescent="0.25">
      <c r="B774" s="6"/>
      <c r="C774" s="6"/>
      <c r="D774" s="6"/>
      <c r="E774" s="6"/>
      <c r="F774" s="6"/>
      <c r="G774" s="6"/>
      <c r="N774" s="1067"/>
      <c r="O774" s="6"/>
      <c r="R774" s="6"/>
      <c r="S774" s="6"/>
      <c r="T774" s="6"/>
    </row>
    <row r="775" spans="2:20" x14ac:dyDescent="0.25">
      <c r="B775" s="6"/>
      <c r="C775" s="6"/>
      <c r="D775" s="6"/>
      <c r="E775" s="6"/>
      <c r="F775" s="6"/>
      <c r="G775" s="6"/>
      <c r="N775" s="1067"/>
      <c r="O775" s="6"/>
      <c r="R775" s="6"/>
      <c r="S775" s="6"/>
      <c r="T775" s="6"/>
    </row>
    <row r="776" spans="2:20" x14ac:dyDescent="0.25">
      <c r="B776" s="6"/>
      <c r="C776" s="6"/>
      <c r="D776" s="6"/>
      <c r="E776" s="6"/>
      <c r="F776" s="6"/>
      <c r="G776" s="6"/>
      <c r="N776" s="1067"/>
      <c r="O776" s="6"/>
      <c r="R776" s="6"/>
      <c r="S776" s="6"/>
      <c r="T776" s="6"/>
    </row>
    <row r="777" spans="2:20" x14ac:dyDescent="0.25">
      <c r="B777" s="6"/>
      <c r="C777" s="6"/>
      <c r="D777" s="6"/>
      <c r="E777" s="6"/>
      <c r="F777" s="6"/>
      <c r="G777" s="6"/>
      <c r="N777" s="1067"/>
      <c r="O777" s="6"/>
      <c r="R777" s="6"/>
      <c r="S777" s="6"/>
      <c r="T777" s="6"/>
    </row>
    <row r="778" spans="2:20" x14ac:dyDescent="0.25">
      <c r="B778" s="6"/>
      <c r="C778" s="6"/>
      <c r="D778" s="6"/>
      <c r="E778" s="6"/>
      <c r="F778" s="6"/>
      <c r="G778" s="6"/>
      <c r="N778" s="1067"/>
      <c r="O778" s="6"/>
      <c r="R778" s="6"/>
      <c r="S778" s="6"/>
      <c r="T778" s="6"/>
    </row>
    <row r="779" spans="2:20" x14ac:dyDescent="0.25">
      <c r="B779" s="6"/>
      <c r="C779" s="6"/>
      <c r="D779" s="6"/>
      <c r="E779" s="6"/>
      <c r="F779" s="6"/>
      <c r="G779" s="6"/>
      <c r="N779" s="1067"/>
      <c r="O779" s="6"/>
      <c r="R779" s="6"/>
      <c r="S779" s="6"/>
      <c r="T779" s="6"/>
    </row>
    <row r="780" spans="2:20" x14ac:dyDescent="0.25">
      <c r="B780" s="6"/>
      <c r="C780" s="6"/>
      <c r="D780" s="6"/>
      <c r="E780" s="6"/>
      <c r="F780" s="6"/>
      <c r="G780" s="6"/>
      <c r="N780" s="1067"/>
      <c r="O780" s="6"/>
      <c r="R780" s="6"/>
      <c r="S780" s="6"/>
      <c r="T780" s="6"/>
    </row>
    <row r="781" spans="2:20" x14ac:dyDescent="0.25">
      <c r="B781" s="6"/>
      <c r="C781" s="6"/>
      <c r="D781" s="6"/>
      <c r="E781" s="6"/>
      <c r="F781" s="6"/>
      <c r="G781" s="6"/>
      <c r="N781" s="1067"/>
      <c r="O781" s="6"/>
      <c r="R781" s="6"/>
      <c r="S781" s="6"/>
      <c r="T781" s="6"/>
    </row>
    <row r="782" spans="2:20" x14ac:dyDescent="0.25">
      <c r="B782" s="6"/>
      <c r="C782" s="6"/>
      <c r="D782" s="6"/>
      <c r="E782" s="6"/>
      <c r="F782" s="6"/>
      <c r="G782" s="6"/>
      <c r="N782" s="1067"/>
      <c r="O782" s="6"/>
      <c r="R782" s="6"/>
      <c r="S782" s="6"/>
      <c r="T782" s="6"/>
    </row>
    <row r="783" spans="2:20" x14ac:dyDescent="0.25">
      <c r="B783" s="6"/>
      <c r="C783" s="6"/>
      <c r="D783" s="6"/>
      <c r="E783" s="6"/>
      <c r="F783" s="6"/>
      <c r="G783" s="6"/>
      <c r="N783" s="1067"/>
      <c r="O783" s="6"/>
      <c r="R783" s="6"/>
      <c r="S783" s="6"/>
      <c r="T783" s="6"/>
    </row>
    <row r="784" spans="2:20" x14ac:dyDescent="0.25">
      <c r="B784" s="6"/>
      <c r="C784" s="6"/>
      <c r="D784" s="6"/>
      <c r="E784" s="6"/>
      <c r="F784" s="6"/>
      <c r="G784" s="6"/>
      <c r="N784" s="1067"/>
      <c r="O784" s="6"/>
      <c r="R784" s="6"/>
      <c r="S784" s="6"/>
      <c r="T784" s="6"/>
    </row>
    <row r="785" spans="2:20" x14ac:dyDescent="0.25">
      <c r="B785" s="6"/>
      <c r="C785" s="6"/>
      <c r="D785" s="6"/>
      <c r="E785" s="6"/>
      <c r="F785" s="6"/>
      <c r="G785" s="6"/>
      <c r="N785" s="1067"/>
      <c r="O785" s="6"/>
      <c r="R785" s="6"/>
      <c r="S785" s="6"/>
      <c r="T785" s="6"/>
    </row>
    <row r="786" spans="2:20" x14ac:dyDescent="0.25">
      <c r="B786" s="6"/>
      <c r="C786" s="6"/>
      <c r="D786" s="6"/>
      <c r="E786" s="6"/>
      <c r="F786" s="6"/>
      <c r="G786" s="6"/>
      <c r="N786" s="1067"/>
      <c r="O786" s="6"/>
      <c r="R786" s="6"/>
      <c r="S786" s="6"/>
      <c r="T786" s="6"/>
    </row>
    <row r="787" spans="2:20" x14ac:dyDescent="0.25">
      <c r="B787" s="6"/>
      <c r="C787" s="6"/>
      <c r="D787" s="6"/>
      <c r="E787" s="6"/>
      <c r="F787" s="6"/>
      <c r="G787" s="6"/>
      <c r="N787" s="1067"/>
      <c r="O787" s="6"/>
      <c r="R787" s="6"/>
      <c r="S787" s="6"/>
      <c r="T787" s="6"/>
    </row>
    <row r="788" spans="2:20" x14ac:dyDescent="0.25">
      <c r="B788" s="6"/>
      <c r="C788" s="6"/>
      <c r="D788" s="6"/>
      <c r="E788" s="6"/>
      <c r="F788" s="6"/>
      <c r="G788" s="6"/>
      <c r="N788" s="1067"/>
      <c r="O788" s="6"/>
      <c r="R788" s="6"/>
      <c r="S788" s="6"/>
      <c r="T788" s="6"/>
    </row>
    <row r="789" spans="2:20" x14ac:dyDescent="0.25">
      <c r="B789" s="6"/>
      <c r="C789" s="6"/>
      <c r="D789" s="6"/>
      <c r="E789" s="6"/>
      <c r="F789" s="6"/>
      <c r="G789" s="6"/>
      <c r="N789" s="1067"/>
      <c r="O789" s="6"/>
      <c r="R789" s="6"/>
      <c r="S789" s="6"/>
      <c r="T789" s="6"/>
    </row>
    <row r="790" spans="2:20" x14ac:dyDescent="0.25">
      <c r="B790" s="6"/>
      <c r="C790" s="6"/>
      <c r="D790" s="6"/>
      <c r="E790" s="6"/>
      <c r="F790" s="6"/>
      <c r="G790" s="6"/>
      <c r="N790" s="1067"/>
      <c r="O790" s="6"/>
      <c r="R790" s="6"/>
      <c r="S790" s="6"/>
      <c r="T790" s="6"/>
    </row>
    <row r="791" spans="2:20" x14ac:dyDescent="0.25">
      <c r="B791" s="6"/>
      <c r="C791" s="6"/>
      <c r="D791" s="6"/>
      <c r="E791" s="6"/>
      <c r="F791" s="6"/>
      <c r="G791" s="6"/>
      <c r="N791" s="1067"/>
      <c r="O791" s="6"/>
      <c r="R791" s="6"/>
      <c r="S791" s="6"/>
      <c r="T791" s="6"/>
    </row>
    <row r="792" spans="2:20" x14ac:dyDescent="0.25">
      <c r="B792" s="6"/>
      <c r="C792" s="6"/>
      <c r="D792" s="6"/>
      <c r="E792" s="6"/>
      <c r="F792" s="6"/>
      <c r="G792" s="6"/>
      <c r="N792" s="1067"/>
      <c r="O792" s="6"/>
      <c r="R792" s="6"/>
      <c r="S792" s="6"/>
      <c r="T792" s="6"/>
    </row>
    <row r="793" spans="2:20" x14ac:dyDescent="0.25">
      <c r="B793" s="6"/>
      <c r="C793" s="6"/>
      <c r="D793" s="6"/>
      <c r="E793" s="6"/>
      <c r="F793" s="6"/>
      <c r="G793" s="6"/>
      <c r="N793" s="1067"/>
      <c r="O793" s="6"/>
      <c r="R793" s="6"/>
      <c r="S793" s="6"/>
      <c r="T793" s="6"/>
    </row>
    <row r="794" spans="2:20" x14ac:dyDescent="0.25">
      <c r="B794" s="6"/>
      <c r="C794" s="6"/>
      <c r="D794" s="6"/>
      <c r="E794" s="6"/>
      <c r="F794" s="6"/>
      <c r="G794" s="6"/>
      <c r="N794" s="1067"/>
      <c r="O794" s="6"/>
      <c r="R794" s="6"/>
      <c r="S794" s="6"/>
      <c r="T794" s="6"/>
    </row>
    <row r="795" spans="2:20" x14ac:dyDescent="0.25">
      <c r="B795" s="6"/>
      <c r="C795" s="6"/>
      <c r="D795" s="6"/>
      <c r="E795" s="6"/>
      <c r="F795" s="6"/>
      <c r="G795" s="6"/>
      <c r="N795" s="1067"/>
      <c r="O795" s="6"/>
      <c r="R795" s="6"/>
      <c r="S795" s="6"/>
      <c r="T795" s="6"/>
    </row>
    <row r="796" spans="2:20" x14ac:dyDescent="0.25">
      <c r="B796" s="6"/>
      <c r="C796" s="6"/>
      <c r="D796" s="6"/>
      <c r="E796" s="6"/>
      <c r="F796" s="6"/>
      <c r="G796" s="6"/>
      <c r="N796" s="1067"/>
      <c r="O796" s="6"/>
      <c r="R796" s="6"/>
      <c r="S796" s="6"/>
      <c r="T796" s="6"/>
    </row>
    <row r="797" spans="2:20" x14ac:dyDescent="0.25">
      <c r="B797" s="6"/>
      <c r="C797" s="6"/>
      <c r="D797" s="6"/>
      <c r="E797" s="6"/>
      <c r="F797" s="6"/>
      <c r="G797" s="6"/>
      <c r="N797" s="1067"/>
      <c r="O797" s="6"/>
      <c r="R797" s="6"/>
      <c r="S797" s="6"/>
      <c r="T797" s="6"/>
    </row>
    <row r="798" spans="2:20" x14ac:dyDescent="0.25">
      <c r="B798" s="6"/>
      <c r="C798" s="6"/>
      <c r="D798" s="6"/>
      <c r="E798" s="6"/>
      <c r="F798" s="6"/>
      <c r="G798" s="6"/>
      <c r="N798" s="1067"/>
      <c r="O798" s="6"/>
      <c r="R798" s="6"/>
      <c r="S798" s="6"/>
      <c r="T798" s="6"/>
    </row>
    <row r="799" spans="2:20" x14ac:dyDescent="0.25">
      <c r="B799" s="6"/>
      <c r="C799" s="6"/>
      <c r="D799" s="6"/>
      <c r="E799" s="6"/>
      <c r="F799" s="6"/>
      <c r="G799" s="6"/>
      <c r="N799" s="1067"/>
      <c r="O799" s="6"/>
      <c r="R799" s="6"/>
      <c r="S799" s="6"/>
      <c r="T799" s="6"/>
    </row>
    <row r="800" spans="2:20" x14ac:dyDescent="0.25">
      <c r="B800" s="6"/>
      <c r="C800" s="6"/>
      <c r="D800" s="6"/>
      <c r="E800" s="6"/>
      <c r="F800" s="6"/>
      <c r="G800" s="6"/>
      <c r="N800" s="1067"/>
      <c r="O800" s="6"/>
      <c r="R800" s="6"/>
      <c r="S800" s="6"/>
      <c r="T800" s="6"/>
    </row>
    <row r="801" spans="2:20" x14ac:dyDescent="0.25">
      <c r="B801" s="6"/>
      <c r="C801" s="6"/>
      <c r="D801" s="6"/>
      <c r="E801" s="6"/>
      <c r="F801" s="6"/>
      <c r="G801" s="6"/>
      <c r="N801" s="624"/>
      <c r="O801" s="6"/>
      <c r="R801" s="6"/>
      <c r="S801" s="6"/>
      <c r="T801" s="6"/>
    </row>
    <row r="802" spans="2:20" x14ac:dyDescent="0.25">
      <c r="B802" s="6"/>
      <c r="C802" s="6"/>
      <c r="D802" s="6"/>
      <c r="E802" s="6"/>
      <c r="F802" s="6"/>
      <c r="G802" s="6"/>
      <c r="N802" s="624"/>
      <c r="O802" s="6"/>
      <c r="R802" s="6"/>
      <c r="S802" s="6"/>
      <c r="T802" s="6"/>
    </row>
    <row r="803" spans="2:20" x14ac:dyDescent="0.25">
      <c r="B803" s="6"/>
      <c r="C803" s="6"/>
      <c r="D803" s="6"/>
      <c r="E803" s="6"/>
      <c r="F803" s="6"/>
      <c r="G803" s="6"/>
      <c r="N803" s="616"/>
      <c r="O803" s="6"/>
      <c r="R803" s="6"/>
      <c r="S803" s="6"/>
      <c r="T803" s="6"/>
    </row>
    <row r="804" spans="2:20" x14ac:dyDescent="0.25">
      <c r="B804" s="6"/>
      <c r="C804" s="6"/>
      <c r="D804" s="6"/>
      <c r="E804" s="6"/>
      <c r="F804" s="6"/>
      <c r="G804" s="6"/>
      <c r="N804" s="616"/>
      <c r="O804" s="6"/>
      <c r="R804" s="6"/>
      <c r="S804" s="6"/>
      <c r="T804" s="6"/>
    </row>
    <row r="805" spans="2:20" x14ac:dyDescent="0.25">
      <c r="B805" s="6"/>
      <c r="C805" s="6"/>
      <c r="D805" s="6"/>
      <c r="E805" s="6"/>
      <c r="F805" s="6"/>
      <c r="G805" s="6"/>
      <c r="N805" s="616"/>
      <c r="O805" s="6"/>
      <c r="R805" s="6"/>
      <c r="S805" s="6"/>
      <c r="T805" s="6"/>
    </row>
    <row r="806" spans="2:20" x14ac:dyDescent="0.25">
      <c r="B806" s="6"/>
      <c r="C806" s="6"/>
      <c r="D806" s="6"/>
      <c r="E806" s="6"/>
      <c r="F806" s="6"/>
      <c r="G806" s="6"/>
      <c r="N806" s="616"/>
      <c r="O806" s="6"/>
      <c r="R806" s="6"/>
      <c r="S806" s="6"/>
      <c r="T806" s="6"/>
    </row>
    <row r="807" spans="2:20" x14ac:dyDescent="0.25">
      <c r="B807" s="6"/>
      <c r="C807" s="6"/>
      <c r="D807" s="6"/>
      <c r="E807" s="6"/>
      <c r="F807" s="6"/>
      <c r="G807" s="6"/>
      <c r="N807" s="616"/>
      <c r="O807" s="6"/>
      <c r="R807" s="6"/>
      <c r="S807" s="6"/>
      <c r="T807" s="6"/>
    </row>
    <row r="808" spans="2:20" x14ac:dyDescent="0.25">
      <c r="B808" s="6"/>
      <c r="C808" s="6"/>
      <c r="D808" s="6"/>
      <c r="E808" s="6"/>
      <c r="F808" s="6"/>
      <c r="G808" s="6"/>
      <c r="N808" s="616"/>
      <c r="O808" s="6"/>
      <c r="R808" s="6"/>
      <c r="S808" s="6"/>
      <c r="T808" s="6"/>
    </row>
    <row r="809" spans="2:20" x14ac:dyDescent="0.25">
      <c r="B809" s="6"/>
      <c r="C809" s="6"/>
      <c r="D809" s="6"/>
      <c r="E809" s="6"/>
      <c r="F809" s="6"/>
      <c r="G809" s="6"/>
      <c r="N809" s="616"/>
      <c r="O809" s="6"/>
      <c r="R809" s="6"/>
      <c r="S809" s="6"/>
      <c r="T809" s="6"/>
    </row>
    <row r="810" spans="2:20" x14ac:dyDescent="0.25">
      <c r="B810" s="6"/>
      <c r="C810" s="6"/>
      <c r="D810" s="6"/>
      <c r="E810" s="6"/>
      <c r="F810" s="6"/>
      <c r="G810" s="6"/>
      <c r="N810" s="616"/>
      <c r="O810" s="6"/>
      <c r="R810" s="6"/>
      <c r="S810" s="6"/>
      <c r="T810" s="6"/>
    </row>
    <row r="811" spans="2:20" x14ac:dyDescent="0.25">
      <c r="B811" s="6"/>
      <c r="C811" s="6"/>
      <c r="D811" s="6"/>
      <c r="E811" s="6"/>
      <c r="F811" s="6"/>
      <c r="G811" s="6"/>
      <c r="N811" s="616"/>
      <c r="O811" s="6"/>
      <c r="R811" s="6"/>
      <c r="S811" s="6"/>
      <c r="T811" s="6"/>
    </row>
    <row r="812" spans="2:20" x14ac:dyDescent="0.25">
      <c r="B812" s="6"/>
      <c r="C812" s="6"/>
      <c r="D812" s="6"/>
      <c r="E812" s="6"/>
      <c r="F812" s="6"/>
      <c r="G812" s="6"/>
      <c r="N812" s="616"/>
      <c r="O812" s="6"/>
      <c r="R812" s="6"/>
      <c r="S812" s="6"/>
      <c r="T812" s="6"/>
    </row>
    <row r="813" spans="2:20" x14ac:dyDescent="0.25">
      <c r="B813" s="6"/>
      <c r="C813" s="6"/>
      <c r="D813" s="6"/>
      <c r="E813" s="6"/>
      <c r="F813" s="6"/>
      <c r="G813" s="6"/>
      <c r="N813" s="616"/>
      <c r="O813" s="6"/>
      <c r="R813" s="6"/>
      <c r="S813" s="6"/>
      <c r="T813" s="6"/>
    </row>
    <row r="814" spans="2:20" x14ac:dyDescent="0.25">
      <c r="B814" s="6"/>
      <c r="C814" s="6"/>
      <c r="D814" s="6"/>
      <c r="E814" s="6"/>
      <c r="F814" s="6"/>
      <c r="G814" s="6"/>
      <c r="N814" s="402"/>
      <c r="O814" s="6"/>
      <c r="R814" s="6"/>
      <c r="S814" s="6"/>
      <c r="T814" s="6"/>
    </row>
    <row r="815" spans="2:20" x14ac:dyDescent="0.25">
      <c r="B815" s="6"/>
      <c r="C815" s="6"/>
      <c r="D815" s="6"/>
      <c r="E815" s="6"/>
      <c r="F815" s="6"/>
      <c r="G815" s="6"/>
      <c r="N815" s="1067"/>
      <c r="O815" s="6"/>
      <c r="R815" s="6"/>
      <c r="S815" s="6"/>
      <c r="T815" s="6"/>
    </row>
    <row r="816" spans="2:20" x14ac:dyDescent="0.25">
      <c r="B816" s="6"/>
      <c r="C816" s="6"/>
      <c r="D816" s="6"/>
      <c r="E816" s="6"/>
      <c r="F816" s="6"/>
      <c r="G816" s="6"/>
      <c r="N816" s="406">
        <f>SUM(N752:N815)</f>
        <v>0</v>
      </c>
      <c r="O816" s="6"/>
      <c r="R816" s="6"/>
      <c r="S816" s="6"/>
      <c r="T816" s="6"/>
    </row>
    <row r="817" spans="2:20" x14ac:dyDescent="0.25">
      <c r="B817" s="6"/>
      <c r="C817" s="6"/>
      <c r="D817" s="6"/>
      <c r="E817" s="6"/>
      <c r="F817" s="6"/>
      <c r="G817" s="6"/>
      <c r="N817" s="624"/>
      <c r="O817" s="6"/>
      <c r="R817" s="6"/>
      <c r="S817" s="6"/>
      <c r="T817" s="6"/>
    </row>
    <row r="818" spans="2:20" ht="15.75" thickBot="1" x14ac:dyDescent="0.3">
      <c r="B818" s="6"/>
      <c r="C818" s="6"/>
      <c r="D818" s="6"/>
      <c r="E818" s="6"/>
      <c r="F818" s="6"/>
      <c r="G818" s="6"/>
      <c r="N818" s="751">
        <f>SUM(N39:N816)</f>
        <v>1422.9299999999998</v>
      </c>
      <c r="O818" s="6"/>
      <c r="R818" s="6"/>
      <c r="S818" s="6"/>
      <c r="T818" s="6"/>
    </row>
    <row r="819" spans="2:20" ht="15.75" thickTop="1" x14ac:dyDescent="0.25">
      <c r="B819" s="6"/>
      <c r="C819" s="6"/>
      <c r="D819" s="6"/>
      <c r="E819" s="6"/>
      <c r="F819" s="6"/>
      <c r="G819" s="6"/>
      <c r="N819" s="752"/>
      <c r="O819" s="6"/>
      <c r="R819" s="6"/>
      <c r="S819" s="6"/>
      <c r="T819" s="6"/>
    </row>
    <row r="820" spans="2:20" x14ac:dyDescent="0.25">
      <c r="B820" s="6"/>
      <c r="C820" s="6"/>
      <c r="D820" s="6"/>
      <c r="E820" s="6"/>
      <c r="F820" s="6"/>
      <c r="G820" s="6"/>
      <c r="N820" s="752"/>
      <c r="O820" s="6"/>
      <c r="R820" s="6"/>
      <c r="S820" s="6"/>
      <c r="T820" s="6"/>
    </row>
    <row r="828" spans="2:20" x14ac:dyDescent="0.25">
      <c r="B828" s="6"/>
      <c r="C828" s="6"/>
      <c r="D828" s="6"/>
      <c r="E828" s="6"/>
      <c r="F828" s="6"/>
      <c r="G828" s="6"/>
      <c r="N828" s="672"/>
      <c r="O828" s="6"/>
      <c r="R828" s="6"/>
      <c r="S828" s="6"/>
      <c r="T828" s="6"/>
    </row>
    <row r="847" spans="2:20" x14ac:dyDescent="0.25">
      <c r="B847" s="6"/>
      <c r="C847" s="6"/>
      <c r="D847" s="6"/>
      <c r="E847" s="6"/>
      <c r="F847" s="6"/>
      <c r="G847" s="6"/>
      <c r="N847" s="1076"/>
      <c r="O847" s="6"/>
      <c r="R847" s="6"/>
      <c r="S847" s="6"/>
      <c r="T847" s="6"/>
    </row>
    <row r="848" spans="2:20" x14ac:dyDescent="0.25">
      <c r="B848" s="6"/>
      <c r="C848" s="6"/>
      <c r="D848" s="6"/>
      <c r="E848" s="6"/>
      <c r="F848" s="6"/>
      <c r="G848" s="6"/>
      <c r="N848" s="698"/>
      <c r="O848" s="6"/>
      <c r="R848" s="6"/>
      <c r="S848" s="6"/>
      <c r="T848" s="6"/>
    </row>
    <row r="849" spans="2:20" x14ac:dyDescent="0.25">
      <c r="B849" s="6"/>
      <c r="C849" s="6"/>
      <c r="D849" s="6"/>
      <c r="E849" s="6"/>
      <c r="F849" s="6"/>
      <c r="G849" s="6"/>
      <c r="N849" s="698"/>
      <c r="O849" s="6"/>
      <c r="R849" s="6"/>
      <c r="S849" s="6"/>
      <c r="T849" s="6"/>
    </row>
  </sheetData>
  <mergeCells count="35">
    <mergeCell ref="B9:J9"/>
    <mergeCell ref="B3:V3"/>
    <mergeCell ref="B4:V4"/>
    <mergeCell ref="B5:V5"/>
    <mergeCell ref="B6:V6"/>
    <mergeCell ref="O7:U7"/>
    <mergeCell ref="B29:J29"/>
    <mergeCell ref="B31:J31"/>
    <mergeCell ref="B33:J33"/>
    <mergeCell ref="B10:J10"/>
    <mergeCell ref="B20:J20"/>
    <mergeCell ref="B21:J21"/>
    <mergeCell ref="B25:J25"/>
    <mergeCell ref="B28:J28"/>
    <mergeCell ref="B26:J26"/>
    <mergeCell ref="B34:J34"/>
    <mergeCell ref="B38:J38"/>
    <mergeCell ref="B55:J55"/>
    <mergeCell ref="B45:J45"/>
    <mergeCell ref="B46:J46"/>
    <mergeCell ref="B68:J68"/>
    <mergeCell ref="B70:J70"/>
    <mergeCell ref="B71:J71"/>
    <mergeCell ref="B74:J74"/>
    <mergeCell ref="B39:J39"/>
    <mergeCell ref="B67:J67"/>
    <mergeCell ref="B61:J61"/>
    <mergeCell ref="B40:J40"/>
    <mergeCell ref="C131:J131"/>
    <mergeCell ref="B75:J75"/>
    <mergeCell ref="B80:J80"/>
    <mergeCell ref="B122:J122"/>
    <mergeCell ref="B130:J130"/>
    <mergeCell ref="B81:J81"/>
    <mergeCell ref="B121:J121"/>
  </mergeCells>
  <pageMargins left="0.70866141732283472" right="0.70866141732283472" top="0.74803149606299213" bottom="0.74803149606299213" header="0.31496062992125984" footer="0.31496062992125984"/>
  <pageSetup paperSize="5" scale="76" orientation="landscape" r:id="rId1"/>
  <colBreaks count="1" manualBreakCount="1">
    <brk id="34" max="1048575" man="1"/>
  </colBreaks>
  <ignoredErrors>
    <ignoredError sqref="P73 V73" formula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3:DI848"/>
  <sheetViews>
    <sheetView topLeftCell="H805" workbookViewId="0">
      <selection activeCell="A65" sqref="A65"/>
    </sheetView>
  </sheetViews>
  <sheetFormatPr baseColWidth="10" defaultColWidth="11.42578125" defaultRowHeight="15" x14ac:dyDescent="0.25"/>
  <cols>
    <col min="1" max="1" width="4.28515625" style="611" customWidth="1"/>
    <col min="2" max="2" width="14.7109375" style="1100" customWidth="1"/>
    <col min="3" max="3" width="15.7109375" style="1100" hidden="1" customWidth="1"/>
    <col min="4" max="4" width="12" style="1100" hidden="1" customWidth="1"/>
    <col min="5" max="5" width="14.7109375" style="1100" hidden="1" customWidth="1"/>
    <col min="6" max="6" width="13.28515625" style="1100" hidden="1" customWidth="1"/>
    <col min="7" max="7" width="46.85546875" style="6" customWidth="1"/>
    <col min="8" max="8" width="49.5703125" style="6" customWidth="1"/>
    <col min="9" max="9" width="48.42578125" style="6" customWidth="1"/>
    <col min="10" max="10" width="32.28515625" style="6" hidden="1" customWidth="1"/>
    <col min="11" max="11" width="23.140625" style="6" customWidth="1"/>
    <col min="12" max="12" width="14.7109375" style="6" hidden="1" customWidth="1"/>
    <col min="13" max="13" width="15.28515625" style="6" hidden="1" customWidth="1"/>
    <col min="14" max="14" width="18.28515625" style="458" hidden="1" customWidth="1"/>
    <col min="15" max="15" width="22.42578125" style="6" hidden="1" customWidth="1"/>
    <col min="16" max="16" width="20.5703125" style="6" hidden="1" customWidth="1"/>
    <col min="17" max="17" width="18.28515625" style="6" hidden="1" customWidth="1"/>
    <col min="18" max="18" width="11.28515625" style="632" hidden="1" customWidth="1"/>
    <col min="19" max="19" width="20.5703125" style="6" hidden="1" customWidth="1"/>
    <col min="20" max="20" width="23.5703125" style="6" hidden="1" customWidth="1"/>
    <col min="21" max="22" width="16.140625" style="1183" hidden="1" customWidth="1"/>
    <col min="23" max="23" width="18.28515625" style="512" hidden="1" customWidth="1"/>
    <col min="24" max="24" width="18.28515625" style="572" hidden="1" customWidth="1"/>
    <col min="25" max="25" width="12.7109375" style="512" hidden="1" customWidth="1"/>
    <col min="26" max="26" width="12" style="512" hidden="1" customWidth="1"/>
    <col min="27" max="27" width="8.85546875" style="512" hidden="1" customWidth="1"/>
    <col min="28" max="28" width="10.28515625" style="512" hidden="1" customWidth="1"/>
    <col min="29" max="29" width="12.85546875" style="512" hidden="1" customWidth="1"/>
    <col min="30" max="30" width="10.28515625" style="512" hidden="1" customWidth="1"/>
    <col min="31" max="31" width="18.5703125" style="512" hidden="1" customWidth="1"/>
    <col min="32" max="32" width="21" style="512" hidden="1" customWidth="1"/>
    <col min="33" max="33" width="18.28515625" style="512" hidden="1" customWidth="1"/>
    <col min="34" max="34" width="20.28515625" style="512" hidden="1" customWidth="1"/>
    <col min="35" max="35" width="16.42578125" style="512" hidden="1" customWidth="1"/>
    <col min="36" max="37" width="9.85546875" style="6" hidden="1" customWidth="1"/>
    <col min="38" max="41" width="11.42578125" style="537"/>
    <col min="42" max="16384" width="11.42578125" style="6"/>
  </cols>
  <sheetData>
    <row r="3" spans="1:113" s="508" customFormat="1" ht="16.5" x14ac:dyDescent="0.25">
      <c r="A3" s="1706" t="s">
        <v>2866</v>
      </c>
      <c r="B3" s="1706"/>
      <c r="C3" s="1706"/>
      <c r="D3" s="1706"/>
      <c r="E3" s="1706"/>
      <c r="F3" s="1706"/>
      <c r="G3" s="1706"/>
      <c r="H3" s="1706"/>
      <c r="I3" s="1706"/>
      <c r="J3" s="1706"/>
      <c r="K3" s="1706"/>
      <c r="L3" s="1706"/>
      <c r="M3" s="1706"/>
      <c r="N3" s="1706"/>
      <c r="O3" s="1706"/>
      <c r="P3" s="1706"/>
      <c r="Q3" s="1706"/>
      <c r="R3" s="1706"/>
      <c r="S3" s="1706"/>
      <c r="T3" s="1706"/>
      <c r="U3" s="1184"/>
      <c r="V3" s="1184"/>
      <c r="X3" s="569"/>
      <c r="AL3" s="536"/>
      <c r="AM3" s="536"/>
      <c r="AN3" s="536"/>
      <c r="AO3" s="536"/>
    </row>
    <row r="4" spans="1:113" s="508" customFormat="1" ht="16.5" x14ac:dyDescent="0.25">
      <c r="A4" s="1707" t="s">
        <v>2880</v>
      </c>
      <c r="B4" s="1707"/>
      <c r="C4" s="1707"/>
      <c r="D4" s="1707"/>
      <c r="E4" s="1707"/>
      <c r="F4" s="1707"/>
      <c r="G4" s="1707"/>
      <c r="H4" s="1707"/>
      <c r="I4" s="1707"/>
      <c r="J4" s="1707"/>
      <c r="K4" s="1707"/>
      <c r="L4" s="1707"/>
      <c r="M4" s="1707"/>
      <c r="N4" s="1707"/>
      <c r="O4" s="1707"/>
      <c r="P4" s="1707"/>
      <c r="Q4" s="1707"/>
      <c r="R4" s="1707"/>
      <c r="S4" s="1707"/>
      <c r="T4" s="1707"/>
      <c r="U4" s="1184"/>
      <c r="V4" s="1184"/>
      <c r="X4" s="569"/>
      <c r="AL4" s="536"/>
      <c r="AM4" s="536"/>
      <c r="AN4" s="536"/>
      <c r="AO4" s="536"/>
    </row>
    <row r="5" spans="1:113" s="508" customFormat="1" ht="16.5" x14ac:dyDescent="0.25">
      <c r="A5" s="1706" t="s">
        <v>5391</v>
      </c>
      <c r="B5" s="1706"/>
      <c r="C5" s="1706"/>
      <c r="D5" s="1706"/>
      <c r="E5" s="1706"/>
      <c r="F5" s="1706"/>
      <c r="G5" s="1706"/>
      <c r="H5" s="1706"/>
      <c r="I5" s="1706"/>
      <c r="J5" s="1706"/>
      <c r="K5" s="1706"/>
      <c r="L5" s="1706"/>
      <c r="M5" s="1706"/>
      <c r="N5" s="1706"/>
      <c r="O5" s="1706"/>
      <c r="P5" s="1706"/>
      <c r="Q5" s="1706"/>
      <c r="R5" s="1706"/>
      <c r="S5" s="1706"/>
      <c r="T5" s="1706"/>
      <c r="U5" s="1184"/>
      <c r="V5" s="1184"/>
      <c r="X5" s="569"/>
      <c r="AL5" s="536"/>
      <c r="AM5" s="536"/>
      <c r="AN5" s="536"/>
      <c r="AO5" s="536"/>
    </row>
    <row r="6" spans="1:113" s="508" customFormat="1" ht="16.5" x14ac:dyDescent="0.25">
      <c r="A6" s="1708" t="s">
        <v>2846</v>
      </c>
      <c r="B6" s="1708"/>
      <c r="C6" s="1708"/>
      <c r="D6" s="1708"/>
      <c r="E6" s="1708"/>
      <c r="F6" s="1708"/>
      <c r="G6" s="1708"/>
      <c r="H6" s="1708"/>
      <c r="I6" s="1708"/>
      <c r="J6" s="1708"/>
      <c r="K6" s="1708"/>
      <c r="L6" s="1708"/>
      <c r="M6" s="1708"/>
      <c r="N6" s="1708"/>
      <c r="O6" s="1708"/>
      <c r="P6" s="1708"/>
      <c r="Q6" s="1708"/>
      <c r="R6" s="1708"/>
      <c r="S6" s="1708"/>
      <c r="T6" s="1708"/>
      <c r="U6" s="1184"/>
      <c r="V6" s="1184"/>
      <c r="X6" s="569"/>
      <c r="AL6" s="536"/>
      <c r="AM6" s="536"/>
      <c r="AN6" s="536"/>
      <c r="AO6" s="536"/>
    </row>
    <row r="7" spans="1:113" s="508" customFormat="1" ht="16.5" x14ac:dyDescent="0.25">
      <c r="A7" s="1178"/>
      <c r="B7" s="1178"/>
      <c r="C7" s="1178"/>
      <c r="D7" s="1178"/>
      <c r="E7" s="1178"/>
      <c r="F7" s="1178"/>
      <c r="G7" s="1178"/>
      <c r="H7" s="1178"/>
      <c r="I7" s="1178"/>
      <c r="J7" s="1178"/>
      <c r="K7" s="1178"/>
      <c r="L7" s="1178"/>
      <c r="M7" s="1178"/>
      <c r="N7" s="1178"/>
      <c r="O7" s="1178"/>
      <c r="P7" s="1178"/>
      <c r="Q7" s="1178"/>
      <c r="R7" s="1178"/>
      <c r="S7" s="1178"/>
      <c r="T7" s="1178"/>
      <c r="U7" s="1184"/>
      <c r="V7" s="1184"/>
      <c r="X7" s="569"/>
      <c r="AL7" s="536"/>
      <c r="AM7" s="536"/>
      <c r="AN7" s="536"/>
      <c r="AO7" s="536"/>
    </row>
    <row r="8" spans="1:113" s="510" customFormat="1" ht="21.95" customHeight="1" x14ac:dyDescent="0.25">
      <c r="A8" s="871" t="s">
        <v>178</v>
      </c>
      <c r="B8" s="872" t="s">
        <v>3</v>
      </c>
      <c r="C8" s="872" t="s">
        <v>3760</v>
      </c>
      <c r="D8" s="872" t="s">
        <v>3761</v>
      </c>
      <c r="E8" s="872" t="s">
        <v>3761</v>
      </c>
      <c r="F8" s="872" t="s">
        <v>3762</v>
      </c>
      <c r="G8" s="872" t="s">
        <v>4</v>
      </c>
      <c r="H8" s="872" t="s">
        <v>5</v>
      </c>
      <c r="I8" s="872" t="s">
        <v>7</v>
      </c>
      <c r="J8" s="872" t="s">
        <v>5320</v>
      </c>
      <c r="K8" s="872" t="s">
        <v>109</v>
      </c>
      <c r="L8" s="1188" t="s">
        <v>3585</v>
      </c>
      <c r="M8" s="1189" t="s">
        <v>3572</v>
      </c>
      <c r="N8" s="1190" t="s">
        <v>181</v>
      </c>
      <c r="O8" s="1191" t="s">
        <v>182</v>
      </c>
      <c r="P8" s="1192" t="s">
        <v>3586</v>
      </c>
      <c r="Q8" s="1189" t="s">
        <v>3587</v>
      </c>
      <c r="R8" s="1193" t="s">
        <v>3631</v>
      </c>
      <c r="S8" s="1189" t="s">
        <v>3616</v>
      </c>
      <c r="T8" s="752" t="s">
        <v>3588</v>
      </c>
      <c r="U8" s="1194" t="s">
        <v>186</v>
      </c>
      <c r="V8" s="1194" t="s">
        <v>187</v>
      </c>
      <c r="W8" s="1194" t="s">
        <v>184</v>
      </c>
      <c r="X8" s="1195" t="s">
        <v>3001</v>
      </c>
      <c r="Y8" s="1196" t="s">
        <v>3002</v>
      </c>
      <c r="Z8" s="540" t="s">
        <v>3003</v>
      </c>
      <c r="AA8" s="631" t="s">
        <v>3004</v>
      </c>
      <c r="AB8" s="542" t="s">
        <v>3005</v>
      </c>
      <c r="AC8" s="542" t="s">
        <v>3006</v>
      </c>
      <c r="AD8" s="533" t="s">
        <v>3007</v>
      </c>
      <c r="AE8" s="542" t="s">
        <v>3008</v>
      </c>
      <c r="AF8" s="542" t="s">
        <v>3009</v>
      </c>
      <c r="AG8" s="542" t="s">
        <v>3010</v>
      </c>
      <c r="AH8" s="533" t="s">
        <v>3011</v>
      </c>
      <c r="AI8" s="542" t="s">
        <v>3012</v>
      </c>
      <c r="AJ8" s="590" t="s">
        <v>3013</v>
      </c>
    </row>
    <row r="9" spans="1:113" s="510" customFormat="1" ht="14.1" customHeight="1" x14ac:dyDescent="0.25">
      <c r="A9" s="1709" t="s">
        <v>1574</v>
      </c>
      <c r="B9" s="1710"/>
      <c r="C9" s="1710"/>
      <c r="D9" s="1710"/>
      <c r="E9" s="1710"/>
      <c r="F9" s="1710"/>
      <c r="G9" s="1710"/>
      <c r="H9" s="1710"/>
      <c r="I9" s="1711"/>
      <c r="J9" s="1179"/>
      <c r="K9" s="1070"/>
      <c r="L9" s="1197"/>
      <c r="M9" s="1198"/>
      <c r="N9" s="1199"/>
      <c r="O9" s="1200"/>
      <c r="P9" s="1201"/>
      <c r="Q9" s="1202"/>
      <c r="R9" s="1203"/>
      <c r="S9" s="1204"/>
      <c r="T9" s="1070"/>
      <c r="U9" s="1205"/>
      <c r="V9" s="1205"/>
      <c r="W9" s="1205"/>
      <c r="X9" s="1206"/>
      <c r="Y9" s="1207"/>
      <c r="Z9" s="896"/>
      <c r="AA9" s="1208"/>
      <c r="AB9" s="893"/>
      <c r="AC9" s="893"/>
      <c r="AD9" s="894"/>
      <c r="AE9" s="893"/>
      <c r="AF9" s="893"/>
      <c r="AG9" s="893"/>
      <c r="AH9" s="894"/>
      <c r="AI9" s="893"/>
      <c r="AJ9" s="590"/>
    </row>
    <row r="10" spans="1:113" ht="14.1" customHeight="1" x14ac:dyDescent="0.25">
      <c r="A10" s="1066">
        <v>1</v>
      </c>
      <c r="B10" s="1066" t="s">
        <v>4561</v>
      </c>
      <c r="C10" s="1066" t="s">
        <v>3763</v>
      </c>
      <c r="D10" s="446">
        <v>21850</v>
      </c>
      <c r="E10" s="446">
        <v>41897</v>
      </c>
      <c r="F10" s="1066">
        <f>DATEDIF(D10,E10,"Y")</f>
        <v>54</v>
      </c>
      <c r="G10" s="428" t="s">
        <v>4562</v>
      </c>
      <c r="H10" s="1209" t="s">
        <v>1574</v>
      </c>
      <c r="I10" s="428" t="s">
        <v>1577</v>
      </c>
      <c r="J10" s="428" t="s">
        <v>5321</v>
      </c>
      <c r="K10" s="1067">
        <v>49500</v>
      </c>
      <c r="L10" s="1067">
        <f>K10/100*7.09</f>
        <v>3509.5499999999997</v>
      </c>
      <c r="M10" s="1067">
        <v>34580</v>
      </c>
      <c r="N10" s="402">
        <v>1783.43</v>
      </c>
      <c r="O10" s="1068"/>
      <c r="P10" s="1068">
        <f>K10/100*3.04</f>
        <v>1504.8</v>
      </c>
      <c r="Q10" s="1068">
        <f>K10/100*2.87</f>
        <v>1420.65</v>
      </c>
      <c r="R10" s="1068">
        <v>844.89</v>
      </c>
      <c r="S10" s="1067"/>
      <c r="T10" s="451">
        <f>O10+P10+Q10+R10</f>
        <v>3770.3399999999997</v>
      </c>
      <c r="U10" s="1067">
        <f>K10-T10</f>
        <v>45729.66</v>
      </c>
      <c r="V10" s="452">
        <v>100010330028774</v>
      </c>
      <c r="W10" s="461" t="s">
        <v>4563</v>
      </c>
      <c r="X10" s="545">
        <f>+U10</f>
        <v>45729.66</v>
      </c>
      <c r="Y10" s="463" t="s">
        <v>4564</v>
      </c>
      <c r="Z10" s="455"/>
      <c r="AA10" s="456">
        <v>0</v>
      </c>
      <c r="AB10" s="402">
        <f>O10+P10+Q10</f>
        <v>2925.45</v>
      </c>
      <c r="AC10" s="402">
        <f>K10-AB10</f>
        <v>46574.55</v>
      </c>
      <c r="AD10" s="1067">
        <v>49990.33</v>
      </c>
      <c r="AE10" s="1067">
        <f>+AC10-AD10</f>
        <v>-3415.7799999999988</v>
      </c>
      <c r="AF10" s="462">
        <v>0.2</v>
      </c>
      <c r="AG10" s="402">
        <f>AE10*20%</f>
        <v>-683.15599999999984</v>
      </c>
      <c r="AH10" s="1067">
        <v>2499.5</v>
      </c>
      <c r="AI10" s="402">
        <f>AG10+AH10</f>
        <v>1816.3440000000001</v>
      </c>
      <c r="AJ10" s="457">
        <f>AI10-N10</f>
        <v>32.913999999999987</v>
      </c>
    </row>
    <row r="11" spans="1:113" ht="14.1" customHeight="1" x14ac:dyDescent="0.25">
      <c r="A11" s="1059">
        <v>2</v>
      </c>
      <c r="B11" s="1057" t="s">
        <v>1755</v>
      </c>
      <c r="C11" s="1057" t="s">
        <v>3763</v>
      </c>
      <c r="D11" s="1210">
        <v>32031</v>
      </c>
      <c r="E11" s="1058">
        <v>41897</v>
      </c>
      <c r="F11" s="1059">
        <f>DATEDIF(D11,E11,"Y")</f>
        <v>27</v>
      </c>
      <c r="G11" s="398" t="s">
        <v>1756</v>
      </c>
      <c r="H11" s="1211" t="s">
        <v>1574</v>
      </c>
      <c r="I11" s="1064" t="s">
        <v>1579</v>
      </c>
      <c r="J11" s="1064" t="s">
        <v>5321</v>
      </c>
      <c r="K11" s="1061">
        <v>33000</v>
      </c>
      <c r="L11" s="1067">
        <f>K11/100*7.09</f>
        <v>2339.6999999999998</v>
      </c>
      <c r="M11" s="1067">
        <f>K11</f>
        <v>33000</v>
      </c>
      <c r="N11" s="402"/>
      <c r="O11" s="1068">
        <f>K11/100*3.04</f>
        <v>1003.2</v>
      </c>
      <c r="P11" s="1068">
        <f>K11/100*2.87</f>
        <v>947.1</v>
      </c>
      <c r="Q11" s="1068"/>
      <c r="R11" s="1067"/>
      <c r="S11" s="451">
        <f>N11+O11+P11+Q11+R11</f>
        <v>1950.3000000000002</v>
      </c>
      <c r="T11" s="1067">
        <f>K11-S11</f>
        <v>31049.7</v>
      </c>
      <c r="U11" s="452">
        <v>100010330028774</v>
      </c>
      <c r="V11" s="523" t="s">
        <v>3088</v>
      </c>
      <c r="W11" s="863">
        <f>+T11</f>
        <v>31049.7</v>
      </c>
      <c r="X11" s="454">
        <v>22500225861</v>
      </c>
      <c r="Y11" s="455"/>
      <c r="Z11" s="428">
        <v>0</v>
      </c>
      <c r="AA11" s="456">
        <v>0</v>
      </c>
      <c r="AB11" s="402">
        <f>O11+P11+Q11</f>
        <v>1950.3000000000002</v>
      </c>
      <c r="AC11" s="402">
        <f>K11-AB11</f>
        <v>31049.7</v>
      </c>
      <c r="AD11" s="1067"/>
      <c r="AE11" s="428"/>
      <c r="AF11" s="428"/>
      <c r="AG11" s="402">
        <f>AE11*15%</f>
        <v>0</v>
      </c>
      <c r="AH11" s="1067"/>
      <c r="AI11" s="402">
        <f>AG11+AH11</f>
        <v>0</v>
      </c>
      <c r="AJ11" s="457">
        <f>AI11-N11</f>
        <v>0</v>
      </c>
    </row>
    <row r="12" spans="1:113" ht="14.1" customHeight="1" x14ac:dyDescent="0.25">
      <c r="A12" s="1066">
        <v>3</v>
      </c>
      <c r="B12" s="1066" t="s">
        <v>5121</v>
      </c>
      <c r="C12" s="1066"/>
      <c r="D12" s="446"/>
      <c r="E12" s="446"/>
      <c r="F12" s="1066"/>
      <c r="G12" s="428" t="s">
        <v>5323</v>
      </c>
      <c r="H12" s="1209" t="s">
        <v>1574</v>
      </c>
      <c r="I12" s="428" t="s">
        <v>3636</v>
      </c>
      <c r="J12" s="428" t="s">
        <v>5321</v>
      </c>
      <c r="K12" s="479">
        <v>25000</v>
      </c>
      <c r="L12" s="1067">
        <f>K12/100*7.09</f>
        <v>1772.5</v>
      </c>
      <c r="M12" s="1067">
        <f>+K12*7.1%</f>
        <v>1774.9999999999998</v>
      </c>
      <c r="N12" s="1067">
        <f>+K12*1.2%</f>
        <v>300</v>
      </c>
      <c r="O12" s="1067">
        <v>16500</v>
      </c>
      <c r="P12" s="1067"/>
      <c r="Q12" s="1068">
        <f>K12/100*3.04</f>
        <v>760</v>
      </c>
      <c r="R12" s="1067">
        <f>+K12/100*3.04</f>
        <v>760</v>
      </c>
      <c r="S12" s="1067"/>
      <c r="T12" s="1068"/>
      <c r="U12" s="1068"/>
      <c r="V12" s="1067"/>
      <c r="W12" s="451"/>
      <c r="X12" s="1067">
        <f>Q12+R12+S12+T12</f>
        <v>1520</v>
      </c>
      <c r="Y12" s="1067">
        <f>K12-X12</f>
        <v>23480</v>
      </c>
      <c r="Z12" s="452">
        <v>100010330028774</v>
      </c>
      <c r="AA12" s="461">
        <v>200019600486133</v>
      </c>
      <c r="AB12" s="545">
        <f>+Y12</f>
        <v>23480</v>
      </c>
      <c r="AC12" s="518">
        <v>22301320226</v>
      </c>
      <c r="AD12" s="6"/>
      <c r="AE12" s="6"/>
      <c r="AF12" s="6"/>
      <c r="AG12" s="6"/>
      <c r="AH12" s="6"/>
      <c r="AI12" s="6"/>
      <c r="AL12" s="6"/>
      <c r="AM12" s="6"/>
      <c r="AN12" s="6"/>
      <c r="AP12" s="537"/>
      <c r="AQ12" s="537"/>
      <c r="AR12" s="537"/>
      <c r="AS12" s="537"/>
      <c r="AT12" s="537"/>
      <c r="AU12" s="537"/>
      <c r="AV12" s="537"/>
      <c r="AW12" s="537"/>
      <c r="AX12" s="537"/>
      <c r="AY12" s="537"/>
      <c r="AZ12" s="537"/>
      <c r="BA12" s="537"/>
      <c r="BB12" s="537"/>
      <c r="BC12" s="537"/>
      <c r="BD12" s="537"/>
      <c r="BE12" s="537"/>
      <c r="BF12" s="537"/>
      <c r="BG12" s="537"/>
      <c r="BH12" s="537"/>
      <c r="BI12" s="537"/>
      <c r="BJ12" s="537"/>
      <c r="BK12" s="537"/>
      <c r="BL12" s="537"/>
      <c r="BM12" s="537"/>
      <c r="BN12" s="537"/>
      <c r="BO12" s="537"/>
      <c r="BP12" s="537"/>
      <c r="BQ12" s="537"/>
      <c r="BR12" s="537"/>
      <c r="BS12" s="537"/>
      <c r="BT12" s="537"/>
      <c r="BU12" s="537"/>
      <c r="BV12" s="537"/>
      <c r="BW12" s="537"/>
      <c r="BX12" s="537"/>
      <c r="BY12" s="537"/>
      <c r="BZ12" s="537"/>
      <c r="CA12" s="537"/>
      <c r="CB12" s="537"/>
      <c r="CC12" s="537"/>
      <c r="CD12" s="537"/>
      <c r="CE12" s="537"/>
      <c r="CF12" s="537"/>
      <c r="CG12" s="537"/>
      <c r="CH12" s="537"/>
      <c r="CI12" s="537"/>
      <c r="CJ12" s="537"/>
      <c r="CK12" s="537"/>
      <c r="CL12" s="537"/>
      <c r="CM12" s="537"/>
      <c r="CN12" s="537"/>
      <c r="CO12" s="537"/>
      <c r="CP12" s="537"/>
      <c r="CQ12" s="537"/>
      <c r="CR12" s="537"/>
      <c r="CS12" s="537"/>
      <c r="CT12" s="537"/>
      <c r="CU12" s="537"/>
      <c r="CV12" s="537"/>
      <c r="CW12" s="537"/>
      <c r="CX12" s="537"/>
      <c r="CY12" s="537"/>
      <c r="CZ12" s="537"/>
      <c r="DA12" s="537"/>
      <c r="DB12" s="537"/>
      <c r="DC12" s="537"/>
      <c r="DD12" s="537"/>
      <c r="DE12" s="537"/>
      <c r="DF12" s="537"/>
      <c r="DG12" s="537"/>
      <c r="DH12" s="537"/>
      <c r="DI12" s="537"/>
    </row>
    <row r="13" spans="1:113" s="458" customFormat="1" ht="14.1" customHeight="1" x14ac:dyDescent="0.25">
      <c r="A13" s="1066">
        <v>4</v>
      </c>
      <c r="B13" s="613" t="s">
        <v>3748</v>
      </c>
      <c r="C13" s="613" t="s">
        <v>3763</v>
      </c>
      <c r="D13" s="614"/>
      <c r="E13" s="446">
        <v>41897</v>
      </c>
      <c r="F13" s="1066"/>
      <c r="G13" s="615" t="s">
        <v>3749</v>
      </c>
      <c r="H13" s="1209" t="s">
        <v>1574</v>
      </c>
      <c r="I13" s="428" t="s">
        <v>5079</v>
      </c>
      <c r="J13" s="428" t="s">
        <v>5321</v>
      </c>
      <c r="K13" s="402">
        <v>16500</v>
      </c>
      <c r="L13" s="1067">
        <f>K13/100*7.09</f>
        <v>1169.8499999999999</v>
      </c>
      <c r="M13" s="402">
        <f>K13</f>
        <v>16500</v>
      </c>
      <c r="N13" s="616"/>
      <c r="O13" s="617">
        <f>K13/100*3.04</f>
        <v>501.6</v>
      </c>
      <c r="P13" s="617">
        <f>K13/100*2.87</f>
        <v>473.55</v>
      </c>
      <c r="Q13" s="617"/>
      <c r="R13" s="402"/>
      <c r="S13" s="451">
        <f>N13+O13+P13+Q13+R13</f>
        <v>975.15000000000009</v>
      </c>
      <c r="T13" s="616">
        <f>K13-S13</f>
        <v>15524.85</v>
      </c>
      <c r="U13" s="452">
        <v>100010330028774</v>
      </c>
      <c r="V13" s="498">
        <v>200010330748359</v>
      </c>
      <c r="W13" s="863">
        <f>+T13</f>
        <v>15524.85</v>
      </c>
      <c r="X13" s="454" t="s">
        <v>4299</v>
      </c>
      <c r="Y13" s="504"/>
      <c r="Z13" s="429"/>
      <c r="AA13" s="505"/>
      <c r="AB13" s="402">
        <f>O13+P13+Q13</f>
        <v>975.15000000000009</v>
      </c>
      <c r="AC13" s="402">
        <f>K13-AB13</f>
        <v>15524.85</v>
      </c>
      <c r="AD13" s="402"/>
      <c r="AE13" s="429"/>
      <c r="AF13" s="429"/>
      <c r="AG13" s="402"/>
      <c r="AH13" s="402"/>
      <c r="AI13" s="402"/>
      <c r="AJ13" s="513"/>
      <c r="AL13" s="539"/>
      <c r="AM13" s="539"/>
      <c r="AN13" s="539"/>
      <c r="AO13" s="539"/>
    </row>
    <row r="14" spans="1:113" ht="14.1" customHeight="1" x14ac:dyDescent="0.25">
      <c r="A14" s="1712" t="s">
        <v>3656</v>
      </c>
      <c r="B14" s="1713"/>
      <c r="C14" s="1713"/>
      <c r="D14" s="1713"/>
      <c r="E14" s="1713"/>
      <c r="F14" s="1713"/>
      <c r="G14" s="1713"/>
      <c r="H14" s="1713"/>
      <c r="I14" s="1714"/>
      <c r="J14" s="1175"/>
      <c r="K14" s="407">
        <f>+K10+K11+K12+K13</f>
        <v>124000</v>
      </c>
      <c r="L14" s="407">
        <f>SUM(L10:L13)</f>
        <v>8791.6</v>
      </c>
      <c r="M14" s="1067">
        <v>0</v>
      </c>
      <c r="N14" s="405">
        <f>+N10</f>
        <v>1783.43</v>
      </c>
      <c r="O14" s="405">
        <f>SUM(O11:O11)</f>
        <v>1003.2</v>
      </c>
      <c r="P14" s="405">
        <f>SUM(P11:P11)</f>
        <v>947.1</v>
      </c>
      <c r="Q14" s="562">
        <f ca="1">SUM(Q11:Q237)</f>
        <v>0</v>
      </c>
      <c r="R14" s="405">
        <f ca="1">SUM(R11:R237)</f>
        <v>0</v>
      </c>
      <c r="S14" s="563">
        <f>SUM(S11:S11)</f>
        <v>1950.3000000000002</v>
      </c>
      <c r="T14" s="405">
        <f>SUM(T11:T11)</f>
        <v>31049.7</v>
      </c>
      <c r="U14" s="594"/>
      <c r="V14" s="594"/>
      <c r="W14" s="863"/>
      <c r="X14" s="454"/>
      <c r="Y14" s="1212"/>
      <c r="Z14" s="428"/>
      <c r="AA14" s="456"/>
      <c r="AB14" s="402"/>
      <c r="AC14" s="402"/>
      <c r="AD14" s="1067"/>
      <c r="AE14" s="428"/>
      <c r="AF14" s="428"/>
      <c r="AG14" s="402"/>
      <c r="AH14" s="1067"/>
      <c r="AI14" s="402"/>
      <c r="AJ14" s="457"/>
    </row>
    <row r="15" spans="1:113" ht="14.1" customHeight="1" x14ac:dyDescent="0.25">
      <c r="A15" s="1715" t="s">
        <v>3658</v>
      </c>
      <c r="B15" s="1716"/>
      <c r="C15" s="1716"/>
      <c r="D15" s="1716"/>
      <c r="E15" s="1716"/>
      <c r="F15" s="1716"/>
      <c r="G15" s="1716"/>
      <c r="H15" s="1716"/>
      <c r="I15" s="1717"/>
      <c r="J15" s="1176"/>
      <c r="K15" s="407"/>
      <c r="L15" s="1067"/>
      <c r="M15" s="1067"/>
      <c r="N15" s="405"/>
      <c r="O15" s="565"/>
      <c r="P15" s="565"/>
      <c r="Q15" s="565"/>
      <c r="R15" s="407"/>
      <c r="S15" s="566"/>
      <c r="T15" s="407"/>
      <c r="U15" s="452"/>
      <c r="V15" s="485"/>
      <c r="W15" s="863"/>
      <c r="X15" s="463"/>
      <c r="Y15" s="455"/>
      <c r="Z15" s="428"/>
      <c r="AA15" s="456"/>
      <c r="AB15" s="402"/>
      <c r="AC15" s="402"/>
      <c r="AD15" s="1067"/>
      <c r="AE15" s="428"/>
      <c r="AF15" s="428"/>
      <c r="AG15" s="402"/>
      <c r="AH15" s="1067"/>
      <c r="AI15" s="402"/>
      <c r="AJ15" s="457"/>
    </row>
    <row r="16" spans="1:113" ht="14.1" customHeight="1" x14ac:dyDescent="0.25">
      <c r="A16" s="444">
        <v>5</v>
      </c>
      <c r="B16" s="1066" t="s">
        <v>1934</v>
      </c>
      <c r="C16" s="1066" t="s">
        <v>3763</v>
      </c>
      <c r="D16" s="446">
        <v>27756</v>
      </c>
      <c r="E16" s="446">
        <v>41897</v>
      </c>
      <c r="F16" s="1066">
        <f>DATEDIF(D16,E16,"Y")</f>
        <v>38</v>
      </c>
      <c r="G16" s="428" t="s">
        <v>1935</v>
      </c>
      <c r="H16" s="1213" t="s">
        <v>1574</v>
      </c>
      <c r="I16" s="429" t="s">
        <v>4656</v>
      </c>
      <c r="J16" s="428" t="s">
        <v>5321</v>
      </c>
      <c r="K16" s="402">
        <v>49500</v>
      </c>
      <c r="L16" s="1067">
        <f>K16/100*7.09</f>
        <v>3509.5499999999997</v>
      </c>
      <c r="M16" s="1067">
        <v>34580</v>
      </c>
      <c r="N16" s="402">
        <v>1783.43</v>
      </c>
      <c r="O16" s="1068">
        <f>K16/100*3.04</f>
        <v>1504.8</v>
      </c>
      <c r="P16" s="1068">
        <f>K16/100*2.87</f>
        <v>1420.65</v>
      </c>
      <c r="Q16" s="1068"/>
      <c r="R16" s="1067"/>
      <c r="S16" s="451">
        <f>N16+O16+P16+Q16</f>
        <v>4708.88</v>
      </c>
      <c r="T16" s="1067">
        <f>K16-S16</f>
        <v>44791.12</v>
      </c>
      <c r="U16" s="452">
        <v>100010330028774</v>
      </c>
      <c r="V16" s="474">
        <v>200010330495301</v>
      </c>
      <c r="W16" s="863">
        <f>+T16</f>
        <v>44791.12</v>
      </c>
      <c r="X16" s="463" t="s">
        <v>4141</v>
      </c>
      <c r="Y16" s="455"/>
      <c r="Z16" s="428">
        <v>0</v>
      </c>
      <c r="AA16" s="456">
        <v>0</v>
      </c>
      <c r="AB16" s="402">
        <f>O16+P16+Q16</f>
        <v>2925.45</v>
      </c>
      <c r="AC16" s="402">
        <f>K16-AB16</f>
        <v>46574.55</v>
      </c>
      <c r="AD16" s="1067">
        <v>33326.910000000003</v>
      </c>
      <c r="AE16" s="1067">
        <f>+AC16-AD16</f>
        <v>13247.64</v>
      </c>
      <c r="AF16" s="470">
        <v>0.15</v>
      </c>
      <c r="AG16" s="402">
        <f>AE16*15%</f>
        <v>1987.1459999999997</v>
      </c>
      <c r="AH16" s="1067"/>
      <c r="AI16" s="402">
        <f>AG16+AH16</f>
        <v>1987.1459999999997</v>
      </c>
      <c r="AJ16" s="457"/>
    </row>
    <row r="17" spans="1:110" ht="14.1" customHeight="1" x14ac:dyDescent="0.25">
      <c r="A17" s="1712" t="s">
        <v>3656</v>
      </c>
      <c r="B17" s="1713"/>
      <c r="C17" s="1713"/>
      <c r="D17" s="1713"/>
      <c r="E17" s="1713"/>
      <c r="F17" s="1713"/>
      <c r="G17" s="1713"/>
      <c r="H17" s="1713"/>
      <c r="I17" s="1714"/>
      <c r="J17" s="1175"/>
      <c r="K17" s="405">
        <f>SUM(K16)</f>
        <v>49500</v>
      </c>
      <c r="L17" s="407">
        <f>SUM(L16:L16)</f>
        <v>3509.5499999999997</v>
      </c>
      <c r="M17" s="1067">
        <v>0</v>
      </c>
      <c r="N17" s="405">
        <f>SUM(N233:N233)</f>
        <v>0</v>
      </c>
      <c r="O17" s="407">
        <f ca="1">SUM(O17:O233)</f>
        <v>504208233876.34021</v>
      </c>
      <c r="P17" s="407">
        <f ca="1">SUM(P17:P233)</f>
        <v>108984524160.9774</v>
      </c>
      <c r="Q17" s="565">
        <f>SUM(Q233:Q233)</f>
        <v>0</v>
      </c>
      <c r="R17" s="407">
        <f>SUM(R233:R233)</f>
        <v>0</v>
      </c>
      <c r="S17" s="566">
        <f ca="1">SUM(S17:S233)</f>
        <v>101117337784.19492</v>
      </c>
      <c r="T17" s="407">
        <f ca="1">SUM(T17:T233)</f>
        <v>9732721380235.5</v>
      </c>
      <c r="U17" s="452"/>
      <c r="V17" s="461"/>
      <c r="W17" s="863"/>
      <c r="X17" s="463"/>
      <c r="Y17" s="455"/>
      <c r="Z17" s="428"/>
      <c r="AA17" s="456"/>
      <c r="AB17" s="402"/>
      <c r="AC17" s="402"/>
      <c r="AD17" s="1067"/>
      <c r="AE17" s="428"/>
      <c r="AF17" s="428"/>
      <c r="AG17" s="402"/>
      <c r="AH17" s="1067"/>
      <c r="AI17" s="402"/>
      <c r="AJ17" s="457"/>
    </row>
    <row r="18" spans="1:110" ht="14.1" customHeight="1" x14ac:dyDescent="0.25">
      <c r="A18" s="1715" t="s">
        <v>3659</v>
      </c>
      <c r="B18" s="1716"/>
      <c r="C18" s="1716"/>
      <c r="D18" s="1716"/>
      <c r="E18" s="1716"/>
      <c r="F18" s="1716"/>
      <c r="G18" s="1716"/>
      <c r="H18" s="1716"/>
      <c r="I18" s="1717"/>
      <c r="J18" s="1176"/>
      <c r="K18" s="407"/>
      <c r="L18" s="1067"/>
      <c r="M18" s="1067"/>
      <c r="N18" s="405"/>
      <c r="O18" s="565"/>
      <c r="P18" s="565"/>
      <c r="Q18" s="565"/>
      <c r="R18" s="407"/>
      <c r="S18" s="566"/>
      <c r="T18" s="407"/>
      <c r="U18" s="452"/>
      <c r="V18" s="474"/>
      <c r="W18" s="863"/>
      <c r="X18" s="463"/>
      <c r="Y18" s="455"/>
      <c r="Z18" s="428"/>
      <c r="AA18" s="456"/>
      <c r="AB18" s="402"/>
      <c r="AC18" s="402"/>
      <c r="AD18" s="1067"/>
      <c r="AE18" s="428"/>
      <c r="AF18" s="428"/>
      <c r="AG18" s="402"/>
      <c r="AH18" s="1067"/>
      <c r="AI18" s="402"/>
      <c r="AJ18" s="457"/>
    </row>
    <row r="19" spans="1:110" ht="14.1" customHeight="1" x14ac:dyDescent="0.25">
      <c r="A19" s="1066">
        <v>6</v>
      </c>
      <c r="B19" s="444" t="s">
        <v>1615</v>
      </c>
      <c r="C19" s="444" t="s">
        <v>3764</v>
      </c>
      <c r="D19" s="445">
        <v>23481</v>
      </c>
      <c r="E19" s="446">
        <v>41897</v>
      </c>
      <c r="F19" s="1066">
        <f>DATEDIF(D19,E19,"Y")</f>
        <v>50</v>
      </c>
      <c r="G19" s="429" t="s">
        <v>1616</v>
      </c>
      <c r="H19" s="1209" t="s">
        <v>1574</v>
      </c>
      <c r="I19" s="428" t="s">
        <v>1617</v>
      </c>
      <c r="J19" s="428" t="s">
        <v>5321</v>
      </c>
      <c r="K19" s="1067">
        <v>49500</v>
      </c>
      <c r="L19" s="1067">
        <f>K19/100*7.09</f>
        <v>3509.5499999999997</v>
      </c>
      <c r="M19" s="1067">
        <v>34580</v>
      </c>
      <c r="N19" s="402">
        <v>1783.43</v>
      </c>
      <c r="O19" s="1068">
        <f>K19/100*3.04</f>
        <v>1504.8</v>
      </c>
      <c r="P19" s="1068">
        <f>K19/100*2.87</f>
        <v>1420.65</v>
      </c>
      <c r="Q19" s="1068"/>
      <c r="R19" s="1067"/>
      <c r="S19" s="451">
        <f>N19+O19+P19+Q19</f>
        <v>4708.88</v>
      </c>
      <c r="T19" s="1067">
        <f>K19-S19</f>
        <v>44791.12</v>
      </c>
      <c r="U19" s="452">
        <v>100010330028774</v>
      </c>
      <c r="V19" s="478" t="s">
        <v>3024</v>
      </c>
      <c r="W19" s="863">
        <f>+T19</f>
        <v>44791.12</v>
      </c>
      <c r="X19" s="454" t="s">
        <v>3771</v>
      </c>
      <c r="Y19" s="455"/>
      <c r="Z19" s="428">
        <v>0</v>
      </c>
      <c r="AA19" s="456">
        <v>0</v>
      </c>
      <c r="AB19" s="402">
        <f>O19+P19+Q19</f>
        <v>2925.45</v>
      </c>
      <c r="AC19" s="402">
        <f>K19-AB19</f>
        <v>46574.55</v>
      </c>
      <c r="AD19" s="1067">
        <v>33326.910000000003</v>
      </c>
      <c r="AE19" s="1067">
        <f>+AC19-AD19</f>
        <v>13247.64</v>
      </c>
      <c r="AF19" s="470">
        <v>0.15</v>
      </c>
      <c r="AG19" s="402">
        <f>AE19*15%</f>
        <v>1987.1459999999997</v>
      </c>
      <c r="AH19" s="1067"/>
      <c r="AI19" s="402">
        <f>AG19+AH19</f>
        <v>1987.1459999999997</v>
      </c>
      <c r="AJ19" s="457">
        <f>AI19-N19</f>
        <v>203.71599999999967</v>
      </c>
    </row>
    <row r="20" spans="1:110" s="745" customFormat="1" ht="14.1" customHeight="1" x14ac:dyDescent="0.25">
      <c r="A20" s="444">
        <v>7</v>
      </c>
      <c r="B20" s="1066" t="s">
        <v>1618</v>
      </c>
      <c r="C20" s="1066" t="s">
        <v>3763</v>
      </c>
      <c r="D20" s="446">
        <v>33033</v>
      </c>
      <c r="E20" s="446">
        <v>41897</v>
      </c>
      <c r="F20" s="1066">
        <f>DATEDIF(D20,E20,"Y")</f>
        <v>24</v>
      </c>
      <c r="G20" s="428" t="s">
        <v>1619</v>
      </c>
      <c r="H20" s="1209" t="s">
        <v>1574</v>
      </c>
      <c r="I20" s="428" t="s">
        <v>1620</v>
      </c>
      <c r="J20" s="428" t="s">
        <v>5321</v>
      </c>
      <c r="K20" s="1067">
        <v>22000</v>
      </c>
      <c r="L20" s="1067">
        <f>K20/100*7.09</f>
        <v>1559.8</v>
      </c>
      <c r="M20" s="1067">
        <f>K20</f>
        <v>22000</v>
      </c>
      <c r="N20" s="402"/>
      <c r="O20" s="1068">
        <f>K20/100*3.04</f>
        <v>668.8</v>
      </c>
      <c r="P20" s="1068">
        <f>K20/100*2.87</f>
        <v>631.4</v>
      </c>
      <c r="Q20" s="1068"/>
      <c r="R20" s="1214"/>
      <c r="S20" s="451">
        <f>N20+O20+P20+Q20</f>
        <v>1300.1999999999998</v>
      </c>
      <c r="T20" s="1067">
        <f>K20-S20</f>
        <v>20699.8</v>
      </c>
      <c r="U20" s="452">
        <v>100010330028774</v>
      </c>
      <c r="V20" s="487" t="s">
        <v>3025</v>
      </c>
      <c r="W20" s="863">
        <f>+T20</f>
        <v>20699.8</v>
      </c>
      <c r="X20" s="463">
        <v>22301199604</v>
      </c>
      <c r="Y20" s="455"/>
      <c r="Z20" s="428">
        <v>0</v>
      </c>
      <c r="AA20" s="456">
        <v>0</v>
      </c>
      <c r="AB20" s="402">
        <f>O20+P20+Q20</f>
        <v>1300.1999999999998</v>
      </c>
      <c r="AC20" s="402">
        <f>K20-AB20</f>
        <v>20699.8</v>
      </c>
      <c r="AD20" s="1067"/>
      <c r="AE20" s="1067"/>
      <c r="AF20" s="428"/>
      <c r="AG20" s="402">
        <f>AE20*15%</f>
        <v>0</v>
      </c>
      <c r="AH20" s="1067"/>
      <c r="AI20" s="402">
        <f>AG20+AH20</f>
        <v>0</v>
      </c>
      <c r="AJ20" s="457">
        <f>AI20-N20</f>
        <v>0</v>
      </c>
      <c r="AL20" s="868"/>
      <c r="AM20" s="868"/>
      <c r="AN20" s="868"/>
      <c r="AO20" s="868"/>
    </row>
    <row r="21" spans="1:110" s="745" customFormat="1" ht="14.1" customHeight="1" x14ac:dyDescent="0.25">
      <c r="A21" s="1066">
        <v>8</v>
      </c>
      <c r="B21" s="1066" t="s">
        <v>1621</v>
      </c>
      <c r="C21" s="1066" t="s">
        <v>3764</v>
      </c>
      <c r="D21" s="446">
        <v>28689</v>
      </c>
      <c r="E21" s="446">
        <v>41897</v>
      </c>
      <c r="F21" s="1066">
        <f>DATEDIF(D21,E21,"Y")</f>
        <v>36</v>
      </c>
      <c r="G21" s="428" t="s">
        <v>1622</v>
      </c>
      <c r="H21" s="1209" t="s">
        <v>1574</v>
      </c>
      <c r="I21" s="428" t="s">
        <v>1623</v>
      </c>
      <c r="J21" s="428" t="s">
        <v>5321</v>
      </c>
      <c r="K21" s="1067">
        <v>33000</v>
      </c>
      <c r="L21" s="1067">
        <f>K21/100*7.09</f>
        <v>2339.6999999999998</v>
      </c>
      <c r="M21" s="1067">
        <f>K21</f>
        <v>33000</v>
      </c>
      <c r="N21" s="402"/>
      <c r="O21" s="1068">
        <f>K21/100*3.04</f>
        <v>1003.2</v>
      </c>
      <c r="P21" s="1068">
        <f>K21/100*2.87</f>
        <v>947.1</v>
      </c>
      <c r="Q21" s="1068">
        <v>844.89</v>
      </c>
      <c r="R21" s="1214"/>
      <c r="S21" s="451">
        <f>N21+O21+P21+Q21</f>
        <v>2795.19</v>
      </c>
      <c r="T21" s="1067">
        <f>K21-S21</f>
        <v>30204.81</v>
      </c>
      <c r="U21" s="452">
        <v>100010330028774</v>
      </c>
      <c r="V21" s="485" t="s">
        <v>3026</v>
      </c>
      <c r="W21" s="863">
        <f>+T21</f>
        <v>30204.81</v>
      </c>
      <c r="X21" s="463" t="s">
        <v>3772</v>
      </c>
      <c r="Y21" s="455"/>
      <c r="Z21" s="428">
        <v>0</v>
      </c>
      <c r="AA21" s="456">
        <v>0</v>
      </c>
      <c r="AB21" s="402">
        <f>O21+P21+Q21</f>
        <v>2795.19</v>
      </c>
      <c r="AC21" s="402">
        <f>K21-AB21</f>
        <v>30204.81</v>
      </c>
      <c r="AD21" s="1067"/>
      <c r="AE21" s="1067"/>
      <c r="AF21" s="428"/>
      <c r="AG21" s="402">
        <f>AE21*15%</f>
        <v>0</v>
      </c>
      <c r="AH21" s="1067"/>
      <c r="AI21" s="402">
        <f>AG21+AH21</f>
        <v>0</v>
      </c>
      <c r="AJ21" s="457">
        <f>AI21-N21</f>
        <v>0</v>
      </c>
      <c r="AL21" s="868"/>
      <c r="AM21" s="868"/>
      <c r="AN21" s="868"/>
      <c r="AO21" s="868"/>
    </row>
    <row r="22" spans="1:110" s="745" customFormat="1" ht="14.1" customHeight="1" x14ac:dyDescent="0.25">
      <c r="A22" s="1712" t="s">
        <v>3656</v>
      </c>
      <c r="B22" s="1713"/>
      <c r="C22" s="1713"/>
      <c r="D22" s="1713"/>
      <c r="E22" s="1713"/>
      <c r="F22" s="1713"/>
      <c r="G22" s="1713"/>
      <c r="H22" s="1713"/>
      <c r="I22" s="1714"/>
      <c r="J22" s="1175"/>
      <c r="K22" s="407">
        <f>+K19+K20+K21</f>
        <v>104500</v>
      </c>
      <c r="L22" s="407">
        <f>SUM(L19:L21)</f>
        <v>7409.0499999999993</v>
      </c>
      <c r="M22" s="1067">
        <v>0</v>
      </c>
      <c r="N22" s="405">
        <f t="shared" ref="N22:T22" si="0">SUM(N19:N21)</f>
        <v>1783.43</v>
      </c>
      <c r="O22" s="407">
        <f t="shared" si="0"/>
        <v>3176.8</v>
      </c>
      <c r="P22" s="407">
        <f t="shared" si="0"/>
        <v>2999.15</v>
      </c>
      <c r="Q22" s="565">
        <f t="shared" si="0"/>
        <v>844.89</v>
      </c>
      <c r="R22" s="407">
        <f t="shared" si="0"/>
        <v>0</v>
      </c>
      <c r="S22" s="566">
        <f t="shared" si="0"/>
        <v>8804.27</v>
      </c>
      <c r="T22" s="407">
        <f t="shared" si="0"/>
        <v>95695.73</v>
      </c>
      <c r="U22" s="452"/>
      <c r="V22" s="485"/>
      <c r="W22" s="863"/>
      <c r="X22" s="463"/>
      <c r="Y22" s="455"/>
      <c r="Z22" s="428"/>
      <c r="AA22" s="456"/>
      <c r="AB22" s="402"/>
      <c r="AC22" s="402"/>
      <c r="AD22" s="1067"/>
      <c r="AE22" s="1067">
        <f>+AC22-AD22</f>
        <v>0</v>
      </c>
      <c r="AF22" s="428"/>
      <c r="AG22" s="402"/>
      <c r="AH22" s="1067"/>
      <c r="AI22" s="402"/>
      <c r="AJ22" s="457"/>
      <c r="AL22" s="868"/>
      <c r="AM22" s="868"/>
      <c r="AN22" s="868"/>
      <c r="AO22" s="868"/>
    </row>
    <row r="23" spans="1:110" s="745" customFormat="1" ht="14.1" customHeight="1" x14ac:dyDescent="0.25">
      <c r="A23" s="1715" t="s">
        <v>3660</v>
      </c>
      <c r="B23" s="1716"/>
      <c r="C23" s="1716"/>
      <c r="D23" s="1716"/>
      <c r="E23" s="1716"/>
      <c r="F23" s="1716"/>
      <c r="G23" s="1716"/>
      <c r="H23" s="1716"/>
      <c r="I23" s="1717"/>
      <c r="J23" s="1176"/>
      <c r="K23" s="407"/>
      <c r="L23" s="1067"/>
      <c r="M23" s="1067"/>
      <c r="N23" s="405"/>
      <c r="O23" s="565"/>
      <c r="P23" s="565"/>
      <c r="Q23" s="565"/>
      <c r="R23" s="407"/>
      <c r="S23" s="566"/>
      <c r="T23" s="407"/>
      <c r="U23" s="452"/>
      <c r="V23" s="485"/>
      <c r="W23" s="863"/>
      <c r="X23" s="463"/>
      <c r="Y23" s="455"/>
      <c r="Z23" s="428"/>
      <c r="AA23" s="456"/>
      <c r="AB23" s="402"/>
      <c r="AC23" s="402"/>
      <c r="AD23" s="1067"/>
      <c r="AE23" s="1067"/>
      <c r="AF23" s="428"/>
      <c r="AG23" s="402"/>
      <c r="AH23" s="1067"/>
      <c r="AI23" s="402"/>
      <c r="AJ23" s="457"/>
      <c r="AL23" s="868"/>
      <c r="AM23" s="868"/>
      <c r="AN23" s="868"/>
      <c r="AO23" s="868"/>
    </row>
    <row r="24" spans="1:110" s="745" customFormat="1" ht="14.1" customHeight="1" x14ac:dyDescent="0.25">
      <c r="A24" s="444">
        <v>9</v>
      </c>
      <c r="B24" s="444" t="s">
        <v>1678</v>
      </c>
      <c r="C24" s="444" t="s">
        <v>3764</v>
      </c>
      <c r="D24" s="445">
        <v>25471</v>
      </c>
      <c r="E24" s="446">
        <v>41897</v>
      </c>
      <c r="F24" s="1066">
        <f>DATEDIF(D24,E24,"Y")</f>
        <v>44</v>
      </c>
      <c r="G24" s="429" t="s">
        <v>1679</v>
      </c>
      <c r="H24" s="1209" t="s">
        <v>1574</v>
      </c>
      <c r="I24" s="429" t="s">
        <v>3721</v>
      </c>
      <c r="J24" s="428" t="s">
        <v>5321</v>
      </c>
      <c r="K24" s="402">
        <v>49500</v>
      </c>
      <c r="L24" s="1067">
        <f>K24/100*7.09</f>
        <v>3509.5499999999997</v>
      </c>
      <c r="M24" s="1067">
        <v>34580</v>
      </c>
      <c r="N24" s="402">
        <v>1783.43</v>
      </c>
      <c r="O24" s="1068">
        <f>K24/100*3.04</f>
        <v>1504.8</v>
      </c>
      <c r="P24" s="1068">
        <f>K24/100*2.87</f>
        <v>1420.65</v>
      </c>
      <c r="Q24" s="1068"/>
      <c r="R24" s="1214"/>
      <c r="S24" s="451">
        <f>N24+O24+P24+Q24</f>
        <v>4708.88</v>
      </c>
      <c r="T24" s="1067">
        <f>K24-S24</f>
        <v>44791.12</v>
      </c>
      <c r="U24" s="452">
        <v>100010330028774</v>
      </c>
      <c r="V24" s="461" t="s">
        <v>3027</v>
      </c>
      <c r="W24" s="863">
        <f>+T24</f>
        <v>44791.12</v>
      </c>
      <c r="X24" s="454" t="s">
        <v>3774</v>
      </c>
      <c r="Y24" s="455"/>
      <c r="Z24" s="428">
        <v>0</v>
      </c>
      <c r="AA24" s="456">
        <v>0</v>
      </c>
      <c r="AB24" s="402">
        <f>O24+P24+Q24</f>
        <v>2925.45</v>
      </c>
      <c r="AC24" s="402">
        <f>K24-AB24</f>
        <v>46574.55</v>
      </c>
      <c r="AD24" s="1067">
        <v>33326.910000000003</v>
      </c>
      <c r="AE24" s="1067">
        <f>+AC24-AD24</f>
        <v>13247.64</v>
      </c>
      <c r="AF24" s="462">
        <v>0.15</v>
      </c>
      <c r="AG24" s="402">
        <f>AE24*15%</f>
        <v>1987.1459999999997</v>
      </c>
      <c r="AH24" s="1067"/>
      <c r="AI24" s="402">
        <f>AG24+AH24</f>
        <v>1987.1459999999997</v>
      </c>
      <c r="AJ24" s="457">
        <f>AI24-N24</f>
        <v>203.71599999999967</v>
      </c>
      <c r="AL24" s="868"/>
      <c r="AM24" s="868"/>
      <c r="AN24" s="868"/>
      <c r="AO24" s="868"/>
    </row>
    <row r="25" spans="1:110" ht="14.1" customHeight="1" x14ac:dyDescent="0.25">
      <c r="A25" s="444">
        <v>10</v>
      </c>
      <c r="B25" s="444" t="s">
        <v>4353</v>
      </c>
      <c r="C25" s="1066"/>
      <c r="D25" s="446"/>
      <c r="E25" s="446"/>
      <c r="F25" s="1066"/>
      <c r="G25" s="502" t="s">
        <v>4330</v>
      </c>
      <c r="H25" s="447" t="s">
        <v>5171</v>
      </c>
      <c r="I25" s="765" t="s">
        <v>4352</v>
      </c>
      <c r="J25" s="428" t="s">
        <v>5321</v>
      </c>
      <c r="K25" s="1067">
        <v>50000</v>
      </c>
      <c r="L25" s="624">
        <f>K25/100*7.09</f>
        <v>3545</v>
      </c>
      <c r="M25" s="624">
        <v>33000</v>
      </c>
      <c r="N25" s="624"/>
      <c r="O25" s="616">
        <v>1854</v>
      </c>
      <c r="P25" s="619">
        <f>+K25/100*3.04</f>
        <v>1520</v>
      </c>
      <c r="Q25" s="624">
        <f>+K25/100*2.87</f>
        <v>1435</v>
      </c>
      <c r="R25" s="624"/>
      <c r="S25" s="842"/>
      <c r="T25" s="842"/>
      <c r="U25" s="842">
        <f>O25+P25+Q25+R25</f>
        <v>4809</v>
      </c>
      <c r="V25" s="624">
        <f>K25-U25</f>
        <v>45191</v>
      </c>
      <c r="W25" s="843">
        <v>100010330028774</v>
      </c>
      <c r="X25" s="1107"/>
      <c r="Y25" s="1021">
        <f>+V25</f>
        <v>45191</v>
      </c>
      <c r="Z25" s="844"/>
      <c r="AA25" s="6"/>
      <c r="AB25" s="6"/>
      <c r="AC25" s="6"/>
      <c r="AD25" s="6"/>
      <c r="AE25" s="6"/>
      <c r="AF25" s="6"/>
      <c r="AG25" s="6"/>
      <c r="AH25" s="6"/>
      <c r="AI25" s="6"/>
      <c r="AL25" s="6"/>
      <c r="AP25" s="537"/>
      <c r="AQ25" s="537"/>
      <c r="AR25" s="537"/>
      <c r="AS25" s="537"/>
      <c r="AT25" s="537"/>
      <c r="AU25" s="537"/>
      <c r="AV25" s="537"/>
      <c r="AW25" s="537"/>
      <c r="AX25" s="537"/>
      <c r="AY25" s="537"/>
      <c r="AZ25" s="537"/>
      <c r="BA25" s="537"/>
      <c r="BB25" s="537"/>
      <c r="BC25" s="537"/>
      <c r="BD25" s="537"/>
      <c r="BE25" s="537"/>
      <c r="BF25" s="537"/>
      <c r="BG25" s="537"/>
      <c r="BH25" s="537"/>
      <c r="BI25" s="537"/>
      <c r="BJ25" s="537"/>
      <c r="BK25" s="537"/>
      <c r="BL25" s="537"/>
      <c r="BM25" s="537"/>
      <c r="BN25" s="537"/>
      <c r="BO25" s="537"/>
      <c r="BP25" s="537"/>
      <c r="BQ25" s="537"/>
      <c r="BR25" s="537"/>
      <c r="BS25" s="537"/>
      <c r="BT25" s="537"/>
      <c r="BU25" s="537"/>
      <c r="BV25" s="537"/>
      <c r="BW25" s="537"/>
      <c r="BX25" s="537"/>
      <c r="BY25" s="537"/>
      <c r="BZ25" s="537"/>
      <c r="CA25" s="537"/>
      <c r="CB25" s="537"/>
      <c r="CC25" s="537"/>
      <c r="CD25" s="537"/>
      <c r="CE25" s="537"/>
      <c r="CF25" s="537"/>
      <c r="CG25" s="537"/>
      <c r="CH25" s="537"/>
      <c r="CI25" s="537"/>
      <c r="CJ25" s="537"/>
      <c r="CK25" s="537"/>
      <c r="CL25" s="537"/>
      <c r="CM25" s="537"/>
      <c r="CN25" s="537"/>
      <c r="CO25" s="537"/>
      <c r="CP25" s="537"/>
      <c r="CQ25" s="537"/>
      <c r="CR25" s="537"/>
      <c r="CS25" s="537"/>
      <c r="CT25" s="537"/>
      <c r="CU25" s="537"/>
      <c r="CV25" s="537"/>
      <c r="CW25" s="537"/>
      <c r="CX25" s="537"/>
      <c r="CY25" s="537"/>
      <c r="CZ25" s="537"/>
      <c r="DA25" s="537"/>
      <c r="DB25" s="537"/>
      <c r="DC25" s="537"/>
      <c r="DD25" s="537"/>
      <c r="DE25" s="537"/>
      <c r="DF25" s="537"/>
    </row>
    <row r="26" spans="1:110" s="745" customFormat="1" ht="14.1" customHeight="1" x14ac:dyDescent="0.25">
      <c r="A26" s="444">
        <v>11</v>
      </c>
      <c r="B26" s="1066" t="s">
        <v>1680</v>
      </c>
      <c r="C26" s="1066" t="s">
        <v>3763</v>
      </c>
      <c r="D26" s="446">
        <v>25517</v>
      </c>
      <c r="E26" s="446">
        <v>41897</v>
      </c>
      <c r="F26" s="1066">
        <f>DATEDIF(D26,E26,"Y")</f>
        <v>44</v>
      </c>
      <c r="G26" s="429" t="s">
        <v>1681</v>
      </c>
      <c r="H26" s="1209" t="s">
        <v>1574</v>
      </c>
      <c r="I26" s="429" t="s">
        <v>5200</v>
      </c>
      <c r="J26" s="428" t="s">
        <v>5321</v>
      </c>
      <c r="K26" s="402">
        <v>33000</v>
      </c>
      <c r="L26" s="1067">
        <f>K26/100*7.09</f>
        <v>2339.6999999999998</v>
      </c>
      <c r="M26" s="1067">
        <f>K26</f>
        <v>33000</v>
      </c>
      <c r="N26" s="402"/>
      <c r="O26" s="1068">
        <f>K26/100*3.04</f>
        <v>1003.2</v>
      </c>
      <c r="P26" s="1068">
        <f>K26/100*2.87</f>
        <v>947.1</v>
      </c>
      <c r="Q26" s="1068">
        <v>0</v>
      </c>
      <c r="R26" s="1214"/>
      <c r="S26" s="451">
        <f>N26+O26+P26+Q26</f>
        <v>1950.3000000000002</v>
      </c>
      <c r="T26" s="1067">
        <f>K26-S26</f>
        <v>31049.7</v>
      </c>
      <c r="U26" s="452">
        <v>100010330028774</v>
      </c>
      <c r="V26" s="461" t="s">
        <v>3028</v>
      </c>
      <c r="W26" s="863">
        <f>+T26</f>
        <v>31049.7</v>
      </c>
      <c r="X26" s="463" t="s">
        <v>3773</v>
      </c>
      <c r="Y26" s="455"/>
      <c r="Z26" s="428">
        <v>0</v>
      </c>
      <c r="AA26" s="456">
        <v>0</v>
      </c>
      <c r="AB26" s="402">
        <f>O26+P26+Q26</f>
        <v>1950.3000000000002</v>
      </c>
      <c r="AC26" s="402">
        <f>K26-AB26</f>
        <v>31049.7</v>
      </c>
      <c r="AD26" s="1067"/>
      <c r="AE26" s="428"/>
      <c r="AF26" s="428"/>
      <c r="AG26" s="402">
        <f>AE26*15%</f>
        <v>0</v>
      </c>
      <c r="AH26" s="1067"/>
      <c r="AI26" s="402">
        <f>AG26+AH26</f>
        <v>0</v>
      </c>
      <c r="AJ26" s="457">
        <f>AI26-N26</f>
        <v>0</v>
      </c>
      <c r="AL26" s="868"/>
      <c r="AM26" s="868"/>
      <c r="AN26" s="868"/>
      <c r="AO26" s="868"/>
    </row>
    <row r="27" spans="1:110" ht="14.1" customHeight="1" x14ac:dyDescent="0.25">
      <c r="A27" s="444">
        <v>12</v>
      </c>
      <c r="B27" s="444" t="s">
        <v>1686</v>
      </c>
      <c r="C27" s="444" t="s">
        <v>3763</v>
      </c>
      <c r="D27" s="445">
        <v>29460</v>
      </c>
      <c r="E27" s="446">
        <v>41897</v>
      </c>
      <c r="F27" s="1066">
        <f>DATEDIF(D27,E27,"Y")</f>
        <v>34</v>
      </c>
      <c r="G27" s="429" t="s">
        <v>1687</v>
      </c>
      <c r="H27" s="1209" t="s">
        <v>1574</v>
      </c>
      <c r="I27" s="428" t="s">
        <v>3702</v>
      </c>
      <c r="J27" s="428" t="s">
        <v>5321</v>
      </c>
      <c r="K27" s="402">
        <v>22000</v>
      </c>
      <c r="L27" s="1067">
        <f>K27/100*7.09</f>
        <v>1559.8</v>
      </c>
      <c r="M27" s="1067">
        <f>K27</f>
        <v>22000</v>
      </c>
      <c r="N27" s="402"/>
      <c r="O27" s="467">
        <f>K27/100*3.04</f>
        <v>668.8</v>
      </c>
      <c r="P27" s="467">
        <f>K27/100*2.87</f>
        <v>631.4</v>
      </c>
      <c r="Q27" s="467"/>
      <c r="R27" s="1067"/>
      <c r="S27" s="451">
        <f>N27+O27+P27+Q27</f>
        <v>1300.1999999999998</v>
      </c>
      <c r="T27" s="402">
        <f>K27-S27</f>
        <v>20699.8</v>
      </c>
      <c r="U27" s="452">
        <v>100010330028774</v>
      </c>
      <c r="V27" s="601" t="s">
        <v>3016</v>
      </c>
      <c r="W27" s="863">
        <f>+T27</f>
        <v>20699.8</v>
      </c>
      <c r="X27" s="454" t="s">
        <v>3778</v>
      </c>
      <c r="Y27" s="455"/>
      <c r="Z27" s="428">
        <v>0</v>
      </c>
      <c r="AA27" s="456">
        <v>0</v>
      </c>
      <c r="AB27" s="402">
        <f>O27+P27+Q27</f>
        <v>1300.1999999999998</v>
      </c>
      <c r="AC27" s="402">
        <f>K27-AB27</f>
        <v>20699.8</v>
      </c>
      <c r="AD27" s="1067"/>
      <c r="AE27" s="1067"/>
      <c r="AF27" s="428"/>
      <c r="AG27" s="402">
        <f>AE27*15%</f>
        <v>0</v>
      </c>
      <c r="AH27" s="1067"/>
      <c r="AI27" s="402">
        <f>AG27+AH27</f>
        <v>0</v>
      </c>
      <c r="AJ27" s="457">
        <f>AI27-N27</f>
        <v>0</v>
      </c>
    </row>
    <row r="28" spans="1:110" s="745" customFormat="1" ht="14.1" customHeight="1" x14ac:dyDescent="0.25">
      <c r="A28" s="1712" t="s">
        <v>3656</v>
      </c>
      <c r="B28" s="1713"/>
      <c r="C28" s="1713"/>
      <c r="D28" s="1713"/>
      <c r="E28" s="1713"/>
      <c r="F28" s="1713"/>
      <c r="G28" s="1713"/>
      <c r="H28" s="1713"/>
      <c r="I28" s="1714"/>
      <c r="J28" s="1175"/>
      <c r="K28" s="405">
        <f>SUM(K24:K27)</f>
        <v>154500</v>
      </c>
      <c r="L28" s="405">
        <f>SUM(L24:L27)</f>
        <v>10954.05</v>
      </c>
      <c r="M28" s="405"/>
      <c r="N28" s="405">
        <f t="shared" ref="N28:T28" si="1">SUM(N24:N26)</f>
        <v>1783.43</v>
      </c>
      <c r="O28" s="405">
        <f t="shared" si="1"/>
        <v>4362</v>
      </c>
      <c r="P28" s="405">
        <f t="shared" si="1"/>
        <v>3887.75</v>
      </c>
      <c r="Q28" s="405">
        <f t="shared" si="1"/>
        <v>1435</v>
      </c>
      <c r="R28" s="405">
        <f t="shared" si="1"/>
        <v>0</v>
      </c>
      <c r="S28" s="405">
        <f t="shared" si="1"/>
        <v>6659.18</v>
      </c>
      <c r="T28" s="405">
        <f t="shared" si="1"/>
        <v>75840.820000000007</v>
      </c>
      <c r="U28" s="452"/>
      <c r="V28" s="485"/>
      <c r="W28" s="863"/>
      <c r="X28" s="463"/>
      <c r="Y28" s="455"/>
      <c r="Z28" s="428"/>
      <c r="AA28" s="456"/>
      <c r="AB28" s="402"/>
      <c r="AC28" s="402"/>
      <c r="AD28" s="1067"/>
      <c r="AE28" s="428"/>
      <c r="AF28" s="428"/>
      <c r="AG28" s="402"/>
      <c r="AH28" s="1067"/>
      <c r="AI28" s="402"/>
      <c r="AJ28" s="457"/>
      <c r="AL28" s="868"/>
      <c r="AM28" s="868"/>
      <c r="AN28" s="868"/>
      <c r="AO28" s="868"/>
    </row>
    <row r="29" spans="1:110" ht="14.1" customHeight="1" x14ac:dyDescent="0.25">
      <c r="A29" s="1715" t="s">
        <v>3657</v>
      </c>
      <c r="B29" s="1716"/>
      <c r="C29" s="1716"/>
      <c r="D29" s="1716"/>
      <c r="E29" s="1716"/>
      <c r="F29" s="1716"/>
      <c r="G29" s="1716"/>
      <c r="H29" s="1716"/>
      <c r="I29" s="1717"/>
      <c r="J29" s="1176"/>
      <c r="K29" s="405"/>
      <c r="L29" s="1067"/>
      <c r="M29" s="1067"/>
      <c r="N29" s="405"/>
      <c r="O29" s="562"/>
      <c r="P29" s="562"/>
      <c r="Q29" s="562"/>
      <c r="R29" s="405"/>
      <c r="S29" s="563"/>
      <c r="T29" s="405"/>
      <c r="U29" s="594"/>
      <c r="V29" s="594"/>
      <c r="W29" s="863"/>
      <c r="X29" s="454"/>
      <c r="Y29" s="1212"/>
      <c r="Z29" s="428"/>
      <c r="AA29" s="456"/>
      <c r="AB29" s="402"/>
      <c r="AC29" s="402"/>
      <c r="AD29" s="1067"/>
      <c r="AE29" s="428"/>
      <c r="AF29" s="428"/>
      <c r="AG29" s="402"/>
      <c r="AH29" s="1067"/>
      <c r="AI29" s="402"/>
      <c r="AJ29" s="457"/>
    </row>
    <row r="30" spans="1:110" ht="14.1" customHeight="1" x14ac:dyDescent="0.25">
      <c r="A30" s="444">
        <v>13</v>
      </c>
      <c r="B30" s="1066" t="s">
        <v>1582</v>
      </c>
      <c r="C30" s="1066" t="s">
        <v>3763</v>
      </c>
      <c r="D30" s="446">
        <v>28107</v>
      </c>
      <c r="E30" s="446">
        <v>41897</v>
      </c>
      <c r="F30" s="1066">
        <f>DATEDIF(D30,E30,"Y")</f>
        <v>37</v>
      </c>
      <c r="G30" s="428" t="s">
        <v>1583</v>
      </c>
      <c r="H30" s="1209" t="s">
        <v>1574</v>
      </c>
      <c r="I30" s="428" t="s">
        <v>5245</v>
      </c>
      <c r="J30" s="428" t="s">
        <v>5321</v>
      </c>
      <c r="K30" s="1067">
        <v>49500</v>
      </c>
      <c r="M30" s="1054"/>
      <c r="N30" s="598">
        <v>160.38</v>
      </c>
    </row>
    <row r="31" spans="1:110" ht="14.1" customHeight="1" x14ac:dyDescent="0.25">
      <c r="A31" s="1066">
        <v>14</v>
      </c>
      <c r="B31" s="1066" t="s">
        <v>2659</v>
      </c>
      <c r="C31" s="1066" t="s">
        <v>3763</v>
      </c>
      <c r="D31" s="446">
        <v>32011</v>
      </c>
      <c r="E31" s="446">
        <v>41897</v>
      </c>
      <c r="F31" s="1066">
        <f>DATEDIF(D31,E31,"Y")</f>
        <v>27</v>
      </c>
      <c r="G31" s="428" t="s">
        <v>2660</v>
      </c>
      <c r="H31" s="1209" t="s">
        <v>1574</v>
      </c>
      <c r="I31" s="428" t="s">
        <v>3693</v>
      </c>
      <c r="J31" s="428" t="s">
        <v>5321</v>
      </c>
      <c r="K31" s="1067">
        <v>22000</v>
      </c>
      <c r="L31" s="1068">
        <f>K30/100*7.09</f>
        <v>3509.5499999999997</v>
      </c>
      <c r="M31" s="1067">
        <f>K30</f>
        <v>49500</v>
      </c>
      <c r="N31" s="402"/>
      <c r="O31" s="1102">
        <f>K30/100*3.04</f>
        <v>1504.8</v>
      </c>
      <c r="P31" s="1068">
        <f>K30/100*2.87</f>
        <v>1420.65</v>
      </c>
      <c r="Q31" s="1068"/>
      <c r="R31" s="1067"/>
      <c r="S31" s="451">
        <f>N31+O31+P31+Q31</f>
        <v>2925.45</v>
      </c>
      <c r="T31" s="1067">
        <f>K30-S31</f>
        <v>46574.55</v>
      </c>
      <c r="U31" s="452">
        <v>100010330028774</v>
      </c>
      <c r="V31" s="461">
        <v>200010330639183</v>
      </c>
      <c r="W31" s="863">
        <f>+T31</f>
        <v>46574.55</v>
      </c>
      <c r="X31" s="463" t="s">
        <v>3777</v>
      </c>
      <c r="Y31" s="455"/>
      <c r="Z31" s="428">
        <v>0</v>
      </c>
      <c r="AA31" s="456">
        <v>0</v>
      </c>
      <c r="AB31" s="402">
        <f>O31+P31+Q31</f>
        <v>2925.45</v>
      </c>
      <c r="AC31" s="402">
        <f>K30-AB31</f>
        <v>46574.55</v>
      </c>
      <c r="AD31" s="1067"/>
      <c r="AE31" s="1067"/>
      <c r="AF31" s="428"/>
      <c r="AG31" s="402">
        <f>AE31*15%</f>
        <v>0</v>
      </c>
      <c r="AH31" s="1067"/>
      <c r="AI31" s="402">
        <f>AG31+AH31</f>
        <v>0</v>
      </c>
      <c r="AJ31" s="457">
        <f>AI31-N31</f>
        <v>0</v>
      </c>
    </row>
    <row r="32" spans="1:110" ht="14.1" customHeight="1" x14ac:dyDescent="0.25">
      <c r="A32" s="444">
        <v>15</v>
      </c>
      <c r="B32" s="864" t="s">
        <v>2219</v>
      </c>
      <c r="C32" s="864" t="s">
        <v>3763</v>
      </c>
      <c r="D32" s="865">
        <v>30699</v>
      </c>
      <c r="E32" s="446">
        <v>41897</v>
      </c>
      <c r="F32" s="1066">
        <f>DATEDIF(D32,E32,"Y")</f>
        <v>30</v>
      </c>
      <c r="G32" s="866" t="s">
        <v>2220</v>
      </c>
      <c r="H32" s="1209" t="s">
        <v>1574</v>
      </c>
      <c r="I32" s="866" t="s">
        <v>3726</v>
      </c>
      <c r="J32" s="428" t="s">
        <v>5321</v>
      </c>
      <c r="K32" s="867">
        <v>16500</v>
      </c>
      <c r="L32" s="1067">
        <f>K37/100*7.09</f>
        <v>467.94</v>
      </c>
      <c r="M32" s="1067">
        <f>K37</f>
        <v>6600</v>
      </c>
      <c r="N32" s="402"/>
      <c r="O32" s="1068">
        <f>K37/100*3.04</f>
        <v>200.64000000000001</v>
      </c>
      <c r="P32" s="1068">
        <f>K37/100*2.87</f>
        <v>189.42000000000002</v>
      </c>
      <c r="Q32" s="1068"/>
      <c r="R32" s="1067"/>
      <c r="S32" s="451">
        <f>N32+O32+P32+Q32</f>
        <v>390.06000000000006</v>
      </c>
      <c r="T32" s="1067">
        <f>K37-S32</f>
        <v>6209.94</v>
      </c>
      <c r="U32" s="452">
        <v>100010330028774</v>
      </c>
      <c r="V32" s="487" t="s">
        <v>3019</v>
      </c>
      <c r="W32" s="863">
        <f>+T32</f>
        <v>6209.94</v>
      </c>
      <c r="X32" s="1215" t="s">
        <v>3782</v>
      </c>
      <c r="Y32" s="455"/>
      <c r="Z32" s="428">
        <v>0</v>
      </c>
      <c r="AA32" s="456">
        <v>0</v>
      </c>
      <c r="AB32" s="402">
        <f>O32+P32+Q32</f>
        <v>390.06000000000006</v>
      </c>
      <c r="AC32" s="402">
        <f>K37-AB32</f>
        <v>6209.94</v>
      </c>
      <c r="AD32" s="1067"/>
      <c r="AE32" s="428"/>
      <c r="AF32" s="428"/>
      <c r="AG32" s="402">
        <f>AE32*15%</f>
        <v>0</v>
      </c>
      <c r="AH32" s="1067"/>
      <c r="AI32" s="402">
        <f>AG32+AH32</f>
        <v>0</v>
      </c>
      <c r="AJ32" s="457">
        <f>AI32-N32</f>
        <v>0</v>
      </c>
    </row>
    <row r="33" spans="1:110" ht="14.1" customHeight="1" x14ac:dyDescent="0.25">
      <c r="A33" s="1066">
        <v>16</v>
      </c>
      <c r="B33" s="864" t="s">
        <v>2225</v>
      </c>
      <c r="C33" s="864" t="s">
        <v>3763</v>
      </c>
      <c r="D33" s="865">
        <v>27671</v>
      </c>
      <c r="E33" s="446">
        <v>41897</v>
      </c>
      <c r="F33" s="1066">
        <f>DATEDIF(D33,E33,"Y")</f>
        <v>38</v>
      </c>
      <c r="G33" s="866" t="s">
        <v>2226</v>
      </c>
      <c r="H33" s="1209" t="s">
        <v>1574</v>
      </c>
      <c r="I33" s="866" t="s">
        <v>3726</v>
      </c>
      <c r="J33" s="428" t="s">
        <v>5321</v>
      </c>
      <c r="K33" s="867">
        <v>16500</v>
      </c>
      <c r="L33" s="1067">
        <f>K33/100*7.09</f>
        <v>1169.8499999999999</v>
      </c>
      <c r="M33" s="1067">
        <f>K33</f>
        <v>16500</v>
      </c>
      <c r="N33" s="402"/>
      <c r="O33" s="1068">
        <f>K33/100*3.04</f>
        <v>501.6</v>
      </c>
      <c r="P33" s="1068">
        <f>K33/100*2.87</f>
        <v>473.55</v>
      </c>
      <c r="Q33" s="1068"/>
      <c r="R33" s="1067"/>
      <c r="S33" s="451">
        <f>N33+O33+P33+Q33</f>
        <v>975.15000000000009</v>
      </c>
      <c r="T33" s="1067">
        <f>K33-S33</f>
        <v>15524.85</v>
      </c>
      <c r="U33" s="452">
        <v>100010330028774</v>
      </c>
      <c r="V33" s="487" t="s">
        <v>3022</v>
      </c>
      <c r="W33" s="863">
        <f>+T33</f>
        <v>15524.85</v>
      </c>
      <c r="X33" s="1215" t="s">
        <v>3784</v>
      </c>
      <c r="Y33" s="455"/>
      <c r="Z33" s="428">
        <v>0</v>
      </c>
      <c r="AA33" s="456">
        <v>0</v>
      </c>
      <c r="AB33" s="402">
        <f>O33+P33+Q33</f>
        <v>975.15000000000009</v>
      </c>
      <c r="AC33" s="402">
        <f>K33-AB33</f>
        <v>15524.85</v>
      </c>
      <c r="AD33" s="1067"/>
      <c r="AE33" s="428"/>
      <c r="AF33" s="428"/>
      <c r="AG33" s="402">
        <f>AE33*15%</f>
        <v>0</v>
      </c>
      <c r="AH33" s="1067"/>
      <c r="AI33" s="402">
        <f>AG33+AH33</f>
        <v>0</v>
      </c>
      <c r="AJ33" s="457">
        <f>AI33-N33</f>
        <v>0</v>
      </c>
    </row>
    <row r="34" spans="1:110" s="745" customFormat="1" ht="14.1" customHeight="1" x14ac:dyDescent="0.25">
      <c r="A34" s="1712" t="s">
        <v>3656</v>
      </c>
      <c r="B34" s="1713"/>
      <c r="C34" s="1713"/>
      <c r="D34" s="1713"/>
      <c r="E34" s="1713"/>
      <c r="F34" s="1713"/>
      <c r="G34" s="1713"/>
      <c r="H34" s="1713"/>
      <c r="I34" s="1714"/>
      <c r="J34" s="1175"/>
      <c r="K34" s="407">
        <f>+K30+K31+K32+K33</f>
        <v>104500</v>
      </c>
      <c r="L34" s="405">
        <f>SUM(L31:L32)</f>
        <v>3977.49</v>
      </c>
      <c r="M34" s="405"/>
      <c r="N34" s="405">
        <f t="shared" ref="N34:T34" si="2">SUM(N32:N32)</f>
        <v>0</v>
      </c>
      <c r="O34" s="405">
        <f t="shared" si="2"/>
        <v>200.64000000000001</v>
      </c>
      <c r="P34" s="405">
        <f t="shared" si="2"/>
        <v>189.42000000000002</v>
      </c>
      <c r="Q34" s="405">
        <f t="shared" si="2"/>
        <v>0</v>
      </c>
      <c r="R34" s="405">
        <f t="shared" si="2"/>
        <v>0</v>
      </c>
      <c r="S34" s="405">
        <f t="shared" si="2"/>
        <v>390.06000000000006</v>
      </c>
      <c r="T34" s="405">
        <f t="shared" si="2"/>
        <v>6209.94</v>
      </c>
      <c r="U34" s="452"/>
      <c r="V34" s="485"/>
      <c r="W34" s="863"/>
      <c r="X34" s="463"/>
      <c r="Y34" s="455"/>
      <c r="Z34" s="428"/>
      <c r="AA34" s="456"/>
      <c r="AB34" s="402"/>
      <c r="AC34" s="402"/>
      <c r="AD34" s="1067"/>
      <c r="AE34" s="428"/>
      <c r="AF34" s="428"/>
      <c r="AG34" s="402"/>
      <c r="AH34" s="1067"/>
      <c r="AI34" s="402"/>
      <c r="AJ34" s="457"/>
      <c r="AL34" s="868"/>
      <c r="AM34" s="868"/>
      <c r="AN34" s="868"/>
      <c r="AO34" s="868"/>
    </row>
    <row r="35" spans="1:110" ht="14.1" customHeight="1" x14ac:dyDescent="0.25">
      <c r="A35" s="1715" t="s">
        <v>4877</v>
      </c>
      <c r="B35" s="1716"/>
      <c r="C35" s="1716"/>
      <c r="D35" s="1716"/>
      <c r="E35" s="1716"/>
      <c r="F35" s="1716"/>
      <c r="G35" s="1716"/>
      <c r="H35" s="1716"/>
      <c r="I35" s="1717"/>
      <c r="J35" s="1176"/>
      <c r="K35" s="405"/>
      <c r="L35" s="1067"/>
      <c r="M35" s="1067"/>
      <c r="N35" s="405"/>
      <c r="O35" s="562"/>
      <c r="P35" s="562"/>
      <c r="Q35" s="562"/>
      <c r="R35" s="405"/>
      <c r="S35" s="563"/>
      <c r="T35" s="405"/>
      <c r="U35" s="594"/>
      <c r="V35" s="594"/>
      <c r="W35" s="863"/>
      <c r="X35" s="454"/>
      <c r="Y35" s="1212"/>
      <c r="Z35" s="428"/>
      <c r="AA35" s="456"/>
      <c r="AB35" s="402"/>
      <c r="AC35" s="402"/>
      <c r="AD35" s="1067"/>
      <c r="AE35" s="428"/>
      <c r="AF35" s="428"/>
      <c r="AG35" s="402"/>
      <c r="AH35" s="1067"/>
      <c r="AI35" s="402"/>
      <c r="AJ35" s="457"/>
    </row>
    <row r="36" spans="1:110" s="458" customFormat="1" ht="14.1" customHeight="1" x14ac:dyDescent="0.25">
      <c r="A36" s="1066">
        <v>17</v>
      </c>
      <c r="B36" s="444" t="s">
        <v>1580</v>
      </c>
      <c r="C36" s="444" t="s">
        <v>3763</v>
      </c>
      <c r="D36" s="445">
        <v>26105</v>
      </c>
      <c r="E36" s="446">
        <v>41897</v>
      </c>
      <c r="F36" s="1066">
        <f>DATEDIF(D36,E36,"Y")</f>
        <v>43</v>
      </c>
      <c r="G36" s="429" t="s">
        <v>1581</v>
      </c>
      <c r="H36" s="1216" t="s">
        <v>1574</v>
      </c>
      <c r="I36" s="429" t="s">
        <v>4878</v>
      </c>
      <c r="J36" s="428" t="s">
        <v>5321</v>
      </c>
      <c r="K36" s="402">
        <v>41800</v>
      </c>
      <c r="L36" s="402">
        <f>K36/100*7.09</f>
        <v>2963.62</v>
      </c>
      <c r="M36" s="402">
        <v>34580</v>
      </c>
      <c r="N36" s="597">
        <v>900.41</v>
      </c>
      <c r="O36" s="467">
        <f>K36/100*3.04</f>
        <v>1270.72</v>
      </c>
      <c r="P36" s="467">
        <f>K36/100*2.87</f>
        <v>1199.6600000000001</v>
      </c>
      <c r="Q36" s="598"/>
      <c r="R36" s="598"/>
      <c r="S36" s="451">
        <f>N36+O36+P36+Q36</f>
        <v>3370.79</v>
      </c>
      <c r="T36" s="1067">
        <f>K36-S36</f>
        <v>38429.21</v>
      </c>
      <c r="U36" s="452">
        <v>100010330028774</v>
      </c>
      <c r="V36" s="599" t="s">
        <v>4220</v>
      </c>
      <c r="W36" s="863">
        <f>+T36</f>
        <v>38429.21</v>
      </c>
      <c r="X36" s="600" t="s">
        <v>4219</v>
      </c>
      <c r="AL36" s="539"/>
      <c r="AM36" s="539"/>
      <c r="AN36" s="539"/>
      <c r="AO36" s="539"/>
    </row>
    <row r="37" spans="1:110" ht="14.1" customHeight="1" x14ac:dyDescent="0.25">
      <c r="A37" s="1066">
        <v>18</v>
      </c>
      <c r="B37" s="864" t="s">
        <v>2217</v>
      </c>
      <c r="C37" s="864" t="s">
        <v>3763</v>
      </c>
      <c r="D37" s="865">
        <v>25209</v>
      </c>
      <c r="E37" s="446">
        <v>41897</v>
      </c>
      <c r="F37" s="1066">
        <f>DATEDIF(D37,E37,"Y")</f>
        <v>45</v>
      </c>
      <c r="G37" s="866" t="s">
        <v>2218</v>
      </c>
      <c r="H37" s="1209" t="s">
        <v>1574</v>
      </c>
      <c r="I37" s="866" t="s">
        <v>2216</v>
      </c>
      <c r="J37" s="428" t="s">
        <v>5321</v>
      </c>
      <c r="K37" s="867">
        <v>6600</v>
      </c>
      <c r="L37" s="1067" t="e">
        <f>#REF!/100*7.09</f>
        <v>#REF!</v>
      </c>
      <c r="M37" s="1067" t="e">
        <f>#REF!</f>
        <v>#REF!</v>
      </c>
      <c r="N37" s="402"/>
      <c r="O37" s="1068" t="e">
        <f>#REF!/100*3.04</f>
        <v>#REF!</v>
      </c>
      <c r="P37" s="1068" t="e">
        <f>#REF!/100*2.87</f>
        <v>#REF!</v>
      </c>
      <c r="Q37" s="1068"/>
      <c r="R37" s="1067"/>
      <c r="S37" s="451" t="e">
        <f>N37+O37+P37+Q37</f>
        <v>#REF!</v>
      </c>
      <c r="T37" s="1067" t="e">
        <f>#REF!-S37</f>
        <v>#REF!</v>
      </c>
      <c r="U37" s="452">
        <v>100010330028774</v>
      </c>
      <c r="V37" s="487" t="s">
        <v>3020</v>
      </c>
      <c r="W37" s="863" t="e">
        <f>+T37</f>
        <v>#REF!</v>
      </c>
      <c r="X37" s="1215" t="s">
        <v>3780</v>
      </c>
      <c r="Y37" s="455"/>
      <c r="Z37" s="428">
        <v>0</v>
      </c>
      <c r="AA37" s="456">
        <v>0</v>
      </c>
      <c r="AB37" s="402" t="e">
        <f>O37+P37+Q37</f>
        <v>#REF!</v>
      </c>
      <c r="AC37" s="402" t="e">
        <f>#REF!-AB37</f>
        <v>#REF!</v>
      </c>
      <c r="AD37" s="1067"/>
      <c r="AE37" s="428"/>
      <c r="AF37" s="428"/>
      <c r="AG37" s="402">
        <f>AE37*15%</f>
        <v>0</v>
      </c>
      <c r="AH37" s="1067"/>
      <c r="AI37" s="402">
        <f>AG37+AH37</f>
        <v>0</v>
      </c>
      <c r="AJ37" s="457">
        <f>AI37-N37</f>
        <v>0</v>
      </c>
    </row>
    <row r="38" spans="1:110" ht="14.1" customHeight="1" x14ac:dyDescent="0.25">
      <c r="A38" s="1712" t="s">
        <v>3656</v>
      </c>
      <c r="B38" s="1713"/>
      <c r="C38" s="1713"/>
      <c r="D38" s="1713"/>
      <c r="E38" s="1713"/>
      <c r="F38" s="1713"/>
      <c r="G38" s="1713"/>
      <c r="H38" s="1713"/>
      <c r="I38" s="1714"/>
      <c r="J38" s="1175"/>
      <c r="K38" s="405">
        <f>+K36+K37</f>
        <v>48400</v>
      </c>
      <c r="L38" s="407" t="e">
        <f>SUM(L36:L37)</f>
        <v>#REF!</v>
      </c>
      <c r="M38" s="1067">
        <v>0</v>
      </c>
      <c r="N38" s="405">
        <f t="shared" ref="N38:T38" si="3">SUM(N31:N36)</f>
        <v>900.41</v>
      </c>
      <c r="O38" s="407">
        <f t="shared" si="3"/>
        <v>3678.3999999999996</v>
      </c>
      <c r="P38" s="407">
        <f t="shared" si="3"/>
        <v>3472.7000000000007</v>
      </c>
      <c r="Q38" s="565">
        <f t="shared" si="3"/>
        <v>0</v>
      </c>
      <c r="R38" s="407">
        <f t="shared" si="3"/>
        <v>0</v>
      </c>
      <c r="S38" s="566">
        <f t="shared" si="3"/>
        <v>8051.51</v>
      </c>
      <c r="T38" s="407">
        <f t="shared" si="3"/>
        <v>112948.49000000002</v>
      </c>
      <c r="U38" s="452"/>
      <c r="V38" s="485"/>
      <c r="W38" s="863"/>
      <c r="X38" s="463"/>
      <c r="Y38" s="455"/>
      <c r="Z38" s="428"/>
      <c r="AA38" s="456"/>
      <c r="AB38" s="402"/>
      <c r="AC38" s="402"/>
      <c r="AD38" s="1067"/>
      <c r="AE38" s="428"/>
      <c r="AF38" s="428"/>
      <c r="AG38" s="402"/>
      <c r="AH38" s="1067"/>
      <c r="AI38" s="402"/>
      <c r="AJ38" s="457"/>
    </row>
    <row r="39" spans="1:110" ht="14.1" customHeight="1" x14ac:dyDescent="0.25">
      <c r="A39" s="1715" t="s">
        <v>1588</v>
      </c>
      <c r="B39" s="1716"/>
      <c r="C39" s="1716"/>
      <c r="D39" s="1716"/>
      <c r="E39" s="1716"/>
      <c r="F39" s="1716"/>
      <c r="G39" s="1716"/>
      <c r="H39" s="1716"/>
      <c r="I39" s="1717"/>
      <c r="J39" s="1176"/>
      <c r="K39" s="407"/>
      <c r="L39" s="407"/>
      <c r="M39" s="407"/>
      <c r="N39" s="405"/>
      <c r="O39" s="565"/>
      <c r="P39" s="565"/>
      <c r="Q39" s="565"/>
      <c r="R39" s="407"/>
      <c r="S39" s="566"/>
      <c r="T39" s="407"/>
      <c r="U39" s="452"/>
      <c r="V39" s="523"/>
      <c r="W39" s="863"/>
      <c r="X39" s="463"/>
      <c r="Y39" s="455"/>
      <c r="Z39" s="428"/>
      <c r="AA39" s="456"/>
      <c r="AB39" s="402"/>
      <c r="AC39" s="402"/>
      <c r="AD39" s="1067"/>
      <c r="AE39" s="428"/>
      <c r="AF39" s="428"/>
      <c r="AG39" s="402"/>
      <c r="AH39" s="1067"/>
      <c r="AI39" s="402"/>
      <c r="AJ39" s="457"/>
    </row>
    <row r="40" spans="1:110" ht="14.1" customHeight="1" x14ac:dyDescent="0.25">
      <c r="A40" s="444">
        <v>19</v>
      </c>
      <c r="B40" s="1066" t="s">
        <v>5146</v>
      </c>
      <c r="C40" s="1066"/>
      <c r="D40" s="446"/>
      <c r="E40" s="446"/>
      <c r="F40" s="1066"/>
      <c r="G40" s="428" t="s">
        <v>5182</v>
      </c>
      <c r="H40" s="447" t="s">
        <v>1588</v>
      </c>
      <c r="I40" s="447" t="s">
        <v>5144</v>
      </c>
      <c r="J40" s="428" t="s">
        <v>5321</v>
      </c>
      <c r="K40" s="479">
        <v>71500</v>
      </c>
      <c r="L40" s="1067">
        <f>K40/100*7.09</f>
        <v>5069.3499999999995</v>
      </c>
      <c r="M40" s="1067">
        <v>16500</v>
      </c>
      <c r="N40" s="1067"/>
      <c r="O40" s="402">
        <v>11007.71</v>
      </c>
      <c r="P40" s="1110">
        <v>5650.72</v>
      </c>
      <c r="Q40" s="1067">
        <f>+K40/100*3.04</f>
        <v>2173.6</v>
      </c>
      <c r="R40" s="1067">
        <f>+K40/100*2.87</f>
        <v>2052.0500000000002</v>
      </c>
      <c r="S40" s="1067"/>
      <c r="T40" s="1067"/>
      <c r="U40" s="1067"/>
      <c r="V40" s="1067">
        <f>+O40+Q40+R40</f>
        <v>15233.36</v>
      </c>
      <c r="W40" s="1067">
        <f>K40-V40</f>
        <v>56266.64</v>
      </c>
      <c r="X40" s="452">
        <v>100010330028774</v>
      </c>
      <c r="Y40" s="545">
        <f>+W40</f>
        <v>56266.64</v>
      </c>
      <c r="Z40" s="518">
        <v>115948887</v>
      </c>
      <c r="AA40" s="6"/>
      <c r="AB40" s="6"/>
      <c r="AC40" s="6"/>
      <c r="AD40" s="6"/>
      <c r="AE40" s="6"/>
      <c r="AF40" s="6"/>
      <c r="AG40" s="6"/>
      <c r="AH40" s="6"/>
      <c r="AI40" s="6"/>
      <c r="AL40" s="6"/>
      <c r="AP40" s="537"/>
      <c r="AQ40" s="537"/>
      <c r="AR40" s="537"/>
      <c r="AS40" s="537"/>
      <c r="AT40" s="537"/>
      <c r="AU40" s="537"/>
      <c r="AV40" s="537"/>
      <c r="AW40" s="537"/>
      <c r="AX40" s="537"/>
      <c r="AY40" s="537"/>
      <c r="AZ40" s="537"/>
      <c r="BA40" s="537"/>
      <c r="BB40" s="537"/>
      <c r="BC40" s="537"/>
      <c r="BD40" s="537"/>
      <c r="BE40" s="537"/>
      <c r="BF40" s="537"/>
      <c r="BG40" s="537"/>
      <c r="BH40" s="537"/>
      <c r="BI40" s="537"/>
      <c r="BJ40" s="537"/>
      <c r="BK40" s="537"/>
      <c r="BL40" s="537"/>
      <c r="BM40" s="537"/>
      <c r="BN40" s="537"/>
      <c r="BO40" s="537"/>
      <c r="BP40" s="537"/>
      <c r="BQ40" s="537"/>
      <c r="BR40" s="537"/>
      <c r="BS40" s="537"/>
      <c r="BT40" s="537"/>
      <c r="BU40" s="537"/>
      <c r="BV40" s="537"/>
      <c r="BW40" s="537"/>
      <c r="BX40" s="537"/>
      <c r="BY40" s="537"/>
      <c r="BZ40" s="537"/>
      <c r="CA40" s="537"/>
      <c r="CB40" s="537"/>
      <c r="CC40" s="537"/>
      <c r="CD40" s="537"/>
      <c r="CE40" s="537"/>
      <c r="CF40" s="537"/>
      <c r="CG40" s="537"/>
      <c r="CH40" s="537"/>
      <c r="CI40" s="537"/>
      <c r="CJ40" s="537"/>
      <c r="CK40" s="537"/>
      <c r="CL40" s="537"/>
      <c r="CM40" s="537"/>
      <c r="CN40" s="537"/>
      <c r="CO40" s="537"/>
      <c r="CP40" s="537"/>
      <c r="CQ40" s="537"/>
      <c r="CR40" s="537"/>
      <c r="CS40" s="537"/>
      <c r="CT40" s="537"/>
      <c r="CU40" s="537"/>
      <c r="CV40" s="537"/>
      <c r="CW40" s="537"/>
      <c r="CX40" s="537"/>
      <c r="CY40" s="537"/>
      <c r="CZ40" s="537"/>
      <c r="DA40" s="537"/>
      <c r="DB40" s="537"/>
      <c r="DC40" s="537"/>
      <c r="DD40" s="537"/>
      <c r="DE40" s="537"/>
      <c r="DF40" s="537"/>
    </row>
    <row r="41" spans="1:110" ht="14.1" customHeight="1" x14ac:dyDescent="0.25">
      <c r="A41" s="444">
        <v>20</v>
      </c>
      <c r="B41" s="444" t="s">
        <v>2654</v>
      </c>
      <c r="C41" s="444" t="s">
        <v>3763</v>
      </c>
      <c r="D41" s="445">
        <v>30795</v>
      </c>
      <c r="E41" s="446">
        <v>41897</v>
      </c>
      <c r="F41" s="1066">
        <f>DATEDIF(D41,E41,"Y")</f>
        <v>30</v>
      </c>
      <c r="G41" s="429" t="s">
        <v>2655</v>
      </c>
      <c r="H41" s="447" t="s">
        <v>1588</v>
      </c>
      <c r="I41" s="429" t="s">
        <v>5324</v>
      </c>
      <c r="J41" s="428" t="s">
        <v>5321</v>
      </c>
      <c r="K41" s="402">
        <v>33000</v>
      </c>
      <c r="L41" s="1067">
        <f>K41/100*7.09</f>
        <v>2339.6999999999998</v>
      </c>
      <c r="M41" s="1067">
        <f>K41</f>
        <v>33000</v>
      </c>
      <c r="N41" s="402"/>
      <c r="O41" s="1068">
        <f>K41/100*3.04</f>
        <v>1003.2</v>
      </c>
      <c r="P41" s="1068">
        <f>K41/100*2.87</f>
        <v>947.1</v>
      </c>
      <c r="Q41" s="1068"/>
      <c r="R41" s="1067"/>
      <c r="S41" s="451">
        <f>N41+O41+P41+Q41+R41</f>
        <v>1950.3000000000002</v>
      </c>
      <c r="T41" s="1067">
        <f>K41-S41</f>
        <v>31049.7</v>
      </c>
      <c r="U41" s="452">
        <v>100010330028774</v>
      </c>
      <c r="V41" s="564" t="s">
        <v>3489</v>
      </c>
      <c r="W41" s="863">
        <f>+T41</f>
        <v>31049.7</v>
      </c>
      <c r="X41" s="454">
        <v>22500010636</v>
      </c>
      <c r="Y41" s="455"/>
      <c r="Z41" s="428">
        <v>0</v>
      </c>
      <c r="AA41" s="456">
        <v>0</v>
      </c>
      <c r="AB41" s="402">
        <f>O41+P41+Q41</f>
        <v>1950.3000000000002</v>
      </c>
      <c r="AC41" s="402">
        <f>K41-AB41</f>
        <v>31049.7</v>
      </c>
      <c r="AD41" s="1067"/>
      <c r="AE41" s="1067"/>
      <c r="AF41" s="462"/>
      <c r="AG41" s="402"/>
      <c r="AH41" s="1067"/>
      <c r="AI41" s="402"/>
      <c r="AJ41" s="457">
        <f>AI709-N709</f>
        <v>0</v>
      </c>
    </row>
    <row r="42" spans="1:110" ht="14.1" customHeight="1" x14ac:dyDescent="0.25">
      <c r="A42" s="1066">
        <v>21</v>
      </c>
      <c r="B42" s="1066" t="s">
        <v>2761</v>
      </c>
      <c r="C42" s="1066" t="s">
        <v>3763</v>
      </c>
      <c r="D42" s="446">
        <v>24388</v>
      </c>
      <c r="E42" s="446">
        <v>41897</v>
      </c>
      <c r="F42" s="1066">
        <f>DATEDIF(D42,E42,"Y")</f>
        <v>47</v>
      </c>
      <c r="G42" s="428" t="s">
        <v>2762</v>
      </c>
      <c r="H42" s="447" t="s">
        <v>1588</v>
      </c>
      <c r="I42" s="429" t="s">
        <v>4670</v>
      </c>
      <c r="J42" s="428" t="s">
        <v>5321</v>
      </c>
      <c r="K42" s="1067">
        <v>27500</v>
      </c>
      <c r="L42" s="1067">
        <f>K42/100*7.09</f>
        <v>1949.75</v>
      </c>
      <c r="M42" s="1067">
        <f>K42</f>
        <v>27500</v>
      </c>
      <c r="N42" s="402"/>
      <c r="O42" s="1068">
        <f>K42/100*3.04</f>
        <v>836</v>
      </c>
      <c r="P42" s="1068">
        <f>K42/100*2.87</f>
        <v>789.25</v>
      </c>
      <c r="Q42" s="1068"/>
      <c r="R42" s="1067"/>
      <c r="S42" s="451">
        <f>N42+O42+P42+Q42</f>
        <v>1625.25</v>
      </c>
      <c r="T42" s="1067">
        <f>K42-S42</f>
        <v>25874.75</v>
      </c>
      <c r="U42" s="452">
        <v>100010330028774</v>
      </c>
      <c r="V42" s="523" t="s">
        <v>3532</v>
      </c>
      <c r="W42" s="863">
        <f>+T42</f>
        <v>25874.75</v>
      </c>
      <c r="X42" s="463" t="s">
        <v>3845</v>
      </c>
      <c r="Y42" s="455"/>
      <c r="Z42" s="428">
        <v>0</v>
      </c>
      <c r="AA42" s="456">
        <v>0</v>
      </c>
      <c r="AB42" s="402">
        <f>O42+P42+Q42</f>
        <v>1625.25</v>
      </c>
      <c r="AC42" s="402">
        <f>K42-AB42</f>
        <v>25874.75</v>
      </c>
      <c r="AD42" s="1067"/>
      <c r="AE42" s="428"/>
      <c r="AF42" s="428"/>
      <c r="AG42" s="402">
        <f>AE42*15%</f>
        <v>0</v>
      </c>
      <c r="AH42" s="1067"/>
      <c r="AI42" s="402">
        <f>AG42+AH42</f>
        <v>0</v>
      </c>
      <c r="AJ42" s="457">
        <f>AI778-N778</f>
        <v>0</v>
      </c>
    </row>
    <row r="43" spans="1:110" ht="14.1" customHeight="1" x14ac:dyDescent="0.25">
      <c r="A43" s="1712" t="s">
        <v>3656</v>
      </c>
      <c r="B43" s="1713"/>
      <c r="C43" s="1713"/>
      <c r="D43" s="1713"/>
      <c r="E43" s="1713"/>
      <c r="F43" s="1713"/>
      <c r="G43" s="1713"/>
      <c r="H43" s="1713"/>
      <c r="I43" s="1714"/>
      <c r="J43" s="1175"/>
      <c r="K43" s="408">
        <f>SUM(K40:K42)</f>
        <v>132000</v>
      </c>
      <c r="L43" s="407">
        <f>SUM(L41:L42)</f>
        <v>4289.45</v>
      </c>
      <c r="M43" s="407"/>
      <c r="N43" s="405">
        <f t="shared" ref="N43:T43" ca="1" si="4">SUM(N39:N704)</f>
        <v>0</v>
      </c>
      <c r="O43" s="407">
        <f t="shared" ca="1" si="4"/>
        <v>1003.2</v>
      </c>
      <c r="P43" s="407">
        <f t="shared" ca="1" si="4"/>
        <v>3120.7</v>
      </c>
      <c r="Q43" s="407">
        <f t="shared" ca="1" si="4"/>
        <v>2052.0500000000002</v>
      </c>
      <c r="R43" s="407">
        <f t="shared" ca="1" si="4"/>
        <v>0</v>
      </c>
      <c r="S43" s="407">
        <f t="shared" ca="1" si="4"/>
        <v>1950.3000000000002</v>
      </c>
      <c r="T43" s="407">
        <f t="shared" ca="1" si="4"/>
        <v>35275.35</v>
      </c>
      <c r="U43" s="452"/>
      <c r="V43" s="474"/>
      <c r="W43" s="863"/>
      <c r="X43" s="463"/>
      <c r="Y43" s="455"/>
      <c r="Z43" s="428"/>
      <c r="AA43" s="456"/>
      <c r="AB43" s="402"/>
      <c r="AC43" s="402"/>
      <c r="AD43" s="1067"/>
      <c r="AE43" s="1067">
        <f>+AC43-AD43</f>
        <v>0</v>
      </c>
      <c r="AF43" s="428"/>
      <c r="AG43" s="402"/>
      <c r="AH43" s="1067"/>
      <c r="AI43" s="402"/>
      <c r="AJ43" s="457"/>
    </row>
    <row r="44" spans="1:110" ht="14.1" customHeight="1" x14ac:dyDescent="0.25">
      <c r="A44" s="1715" t="s">
        <v>3701</v>
      </c>
      <c r="B44" s="1716"/>
      <c r="C44" s="1716"/>
      <c r="D44" s="1716"/>
      <c r="E44" s="1716"/>
      <c r="F44" s="1716"/>
      <c r="G44" s="1716"/>
      <c r="H44" s="1716"/>
      <c r="I44" s="1717"/>
      <c r="J44" s="1176"/>
      <c r="K44" s="407"/>
      <c r="L44" s="1067"/>
      <c r="M44" s="1067"/>
      <c r="N44" s="405"/>
      <c r="O44" s="565"/>
      <c r="P44" s="565"/>
      <c r="Q44" s="565"/>
      <c r="R44" s="407"/>
      <c r="S44" s="566"/>
      <c r="T44" s="407"/>
      <c r="U44" s="452"/>
      <c r="V44" s="602"/>
      <c r="W44" s="863"/>
      <c r="X44" s="463"/>
      <c r="Y44" s="455"/>
      <c r="Z44" s="428"/>
      <c r="AA44" s="456"/>
      <c r="AB44" s="402"/>
      <c r="AC44" s="402"/>
      <c r="AD44" s="1067"/>
      <c r="AE44" s="428"/>
      <c r="AF44" s="428"/>
      <c r="AG44" s="402"/>
      <c r="AH44" s="1067"/>
      <c r="AI44" s="402"/>
      <c r="AJ44" s="457"/>
    </row>
    <row r="45" spans="1:110" ht="14.1" customHeight="1" x14ac:dyDescent="0.25">
      <c r="A45" s="1066">
        <v>22</v>
      </c>
      <c r="B45" s="1066" t="s">
        <v>2661</v>
      </c>
      <c r="C45" s="1066" t="s">
        <v>3764</v>
      </c>
      <c r="D45" s="446">
        <v>22466</v>
      </c>
      <c r="E45" s="446">
        <v>41897</v>
      </c>
      <c r="F45" s="1066">
        <f t="shared" ref="F45:F62" si="5">DATEDIF(D45,E45,"Y")</f>
        <v>53</v>
      </c>
      <c r="G45" s="428" t="s">
        <v>2662</v>
      </c>
      <c r="H45" s="1209" t="s">
        <v>1574</v>
      </c>
      <c r="I45" s="428" t="s">
        <v>3741</v>
      </c>
      <c r="J45" s="428" t="s">
        <v>5321</v>
      </c>
      <c r="K45" s="1067">
        <v>33000</v>
      </c>
      <c r="L45" s="1067">
        <f t="shared" ref="L45:L62" si="6">K45/100*7.09</f>
        <v>2339.6999999999998</v>
      </c>
      <c r="M45" s="1067">
        <f t="shared" ref="M45:M62" si="7">K45</f>
        <v>33000</v>
      </c>
      <c r="N45" s="402"/>
      <c r="O45" s="1068">
        <f t="shared" ref="O45:O62" si="8">K45/100*3.04</f>
        <v>1003.2</v>
      </c>
      <c r="P45" s="1068">
        <f t="shared" ref="P45:P62" si="9">K45/100*2.87</f>
        <v>947.1</v>
      </c>
      <c r="Q45" s="1068"/>
      <c r="R45" s="1067"/>
      <c r="S45" s="451">
        <f t="shared" ref="S45:S55" si="10">N45+O45+P45+Q45</f>
        <v>1950.3000000000002</v>
      </c>
      <c r="T45" s="1067">
        <f t="shared" ref="T45:T62" si="11">K45-S45</f>
        <v>31049.7</v>
      </c>
      <c r="U45" s="452">
        <v>100010330028774</v>
      </c>
      <c r="V45" s="461" t="s">
        <v>3491</v>
      </c>
      <c r="W45" s="863">
        <f t="shared" ref="W45:W62" si="12">+T45</f>
        <v>31049.7</v>
      </c>
      <c r="X45" s="463" t="s">
        <v>3868</v>
      </c>
      <c r="Y45" s="455"/>
      <c r="Z45" s="428">
        <v>0</v>
      </c>
      <c r="AA45" s="456">
        <v>0</v>
      </c>
      <c r="AB45" s="402">
        <f t="shared" ref="AB45:AB62" si="13">O45+P45+Q45</f>
        <v>1950.3000000000002</v>
      </c>
      <c r="AC45" s="402">
        <f t="shared" ref="AC45:AC62" si="14">K45-AB45</f>
        <v>31049.7</v>
      </c>
      <c r="AD45" s="1067"/>
      <c r="AE45" s="428"/>
      <c r="AF45" s="428"/>
      <c r="AG45" s="402">
        <f t="shared" ref="AG45:AG58" si="15">AE45*15%</f>
        <v>0</v>
      </c>
      <c r="AH45" s="1067"/>
      <c r="AI45" s="402">
        <f t="shared" ref="AI45:AI58" si="16">AG45+AH45</f>
        <v>0</v>
      </c>
      <c r="AJ45" s="457">
        <f>AI711-N711</f>
        <v>0</v>
      </c>
    </row>
    <row r="46" spans="1:110" ht="14.1" customHeight="1" x14ac:dyDescent="0.25">
      <c r="A46" s="1066">
        <v>23</v>
      </c>
      <c r="B46" s="1066" t="s">
        <v>1689</v>
      </c>
      <c r="C46" s="1066" t="s">
        <v>3764</v>
      </c>
      <c r="D46" s="446">
        <v>25631</v>
      </c>
      <c r="E46" s="446">
        <v>41897</v>
      </c>
      <c r="F46" s="1066">
        <f t="shared" si="5"/>
        <v>44</v>
      </c>
      <c r="G46" s="428" t="s">
        <v>1690</v>
      </c>
      <c r="H46" s="1209" t="s">
        <v>1574</v>
      </c>
      <c r="I46" s="429" t="s">
        <v>1691</v>
      </c>
      <c r="J46" s="428" t="s">
        <v>5321</v>
      </c>
      <c r="K46" s="1067">
        <v>22000</v>
      </c>
      <c r="L46" s="1067">
        <f t="shared" si="6"/>
        <v>1559.8</v>
      </c>
      <c r="M46" s="1067">
        <f t="shared" si="7"/>
        <v>22000</v>
      </c>
      <c r="N46" s="402"/>
      <c r="O46" s="1068">
        <f t="shared" si="8"/>
        <v>668.8</v>
      </c>
      <c r="P46" s="1068">
        <f t="shared" si="9"/>
        <v>631.4</v>
      </c>
      <c r="Q46" s="1068">
        <v>844.89</v>
      </c>
      <c r="R46" s="1067"/>
      <c r="S46" s="451">
        <f t="shared" si="10"/>
        <v>2145.0899999999997</v>
      </c>
      <c r="T46" s="1067">
        <f t="shared" si="11"/>
        <v>19854.91</v>
      </c>
      <c r="U46" s="452">
        <v>100010330028774</v>
      </c>
      <c r="V46" s="461" t="s">
        <v>3050</v>
      </c>
      <c r="W46" s="863">
        <f t="shared" si="12"/>
        <v>19854.91</v>
      </c>
      <c r="X46" s="463" t="s">
        <v>3787</v>
      </c>
      <c r="Y46" s="455"/>
      <c r="Z46" s="428">
        <v>0</v>
      </c>
      <c r="AA46" s="456">
        <v>0</v>
      </c>
      <c r="AB46" s="402">
        <f t="shared" si="13"/>
        <v>2145.0899999999997</v>
      </c>
      <c r="AC46" s="402">
        <f t="shared" si="14"/>
        <v>19854.91</v>
      </c>
      <c r="AD46" s="1067"/>
      <c r="AE46" s="428"/>
      <c r="AF46" s="428"/>
      <c r="AG46" s="402">
        <f t="shared" si="15"/>
        <v>0</v>
      </c>
      <c r="AH46" s="1067"/>
      <c r="AI46" s="402">
        <f t="shared" si="16"/>
        <v>0</v>
      </c>
      <c r="AJ46" s="457">
        <f t="shared" ref="AJ46:AJ58" si="17">AI46-N46</f>
        <v>0</v>
      </c>
    </row>
    <row r="47" spans="1:110" s="458" customFormat="1" ht="14.1" customHeight="1" x14ac:dyDescent="0.25">
      <c r="A47" s="1066">
        <v>24</v>
      </c>
      <c r="B47" s="444" t="s">
        <v>3577</v>
      </c>
      <c r="C47" s="444" t="s">
        <v>3764</v>
      </c>
      <c r="D47" s="445">
        <v>25845</v>
      </c>
      <c r="E47" s="446">
        <v>41897</v>
      </c>
      <c r="F47" s="1066">
        <f>DATEDIF(D47,E47,"Y")</f>
        <v>43</v>
      </c>
      <c r="G47" s="429" t="s">
        <v>3578</v>
      </c>
      <c r="H47" s="1209" t="s">
        <v>1574</v>
      </c>
      <c r="I47" s="429" t="s">
        <v>1688</v>
      </c>
      <c r="J47" s="428" t="s">
        <v>5321</v>
      </c>
      <c r="K47" s="1067">
        <v>22000</v>
      </c>
      <c r="L47" s="1067">
        <f>K47/100*7.09</f>
        <v>1559.8</v>
      </c>
      <c r="M47" s="1067">
        <f>K47</f>
        <v>22000</v>
      </c>
      <c r="N47" s="402"/>
      <c r="O47" s="467">
        <f>K47/100*3.04</f>
        <v>668.8</v>
      </c>
      <c r="P47" s="467">
        <f>K47/100*2.87</f>
        <v>631.4</v>
      </c>
      <c r="Q47" s="467"/>
      <c r="R47" s="402"/>
      <c r="S47" s="494">
        <f>N47+O47+P47+Q47+R47</f>
        <v>1300.1999999999998</v>
      </c>
      <c r="T47" s="402">
        <f>K47-S47</f>
        <v>20699.8</v>
      </c>
      <c r="U47" s="468">
        <v>100010330028774</v>
      </c>
      <c r="V47" s="500" t="s">
        <v>3604</v>
      </c>
      <c r="W47" s="863">
        <f>+T47</f>
        <v>20699.8</v>
      </c>
      <c r="X47" s="454" t="s">
        <v>4324</v>
      </c>
      <c r="Y47" s="522"/>
      <c r="Z47" s="429"/>
      <c r="AA47" s="505"/>
      <c r="AB47" s="402">
        <f>O47+P47+Q47</f>
        <v>1300.1999999999998</v>
      </c>
      <c r="AC47" s="402">
        <f>K47-AB47</f>
        <v>20699.8</v>
      </c>
      <c r="AD47" s="402"/>
      <c r="AE47" s="402"/>
      <c r="AF47" s="429"/>
      <c r="AG47" s="429"/>
      <c r="AH47" s="402"/>
      <c r="AI47" s="402"/>
      <c r="AJ47" s="533"/>
      <c r="AL47" s="539"/>
      <c r="AM47" s="539"/>
      <c r="AN47" s="539"/>
      <c r="AO47" s="539"/>
    </row>
    <row r="48" spans="1:110" ht="14.1" customHeight="1" x14ac:dyDescent="0.25">
      <c r="A48" s="1066">
        <v>25</v>
      </c>
      <c r="B48" s="1066" t="s">
        <v>1692</v>
      </c>
      <c r="C48" s="1066" t="s">
        <v>3764</v>
      </c>
      <c r="D48" s="446">
        <v>23669</v>
      </c>
      <c r="E48" s="446">
        <v>41897</v>
      </c>
      <c r="F48" s="1066">
        <f t="shared" si="5"/>
        <v>49</v>
      </c>
      <c r="G48" s="428" t="s">
        <v>1693</v>
      </c>
      <c r="H48" s="1209" t="s">
        <v>1574</v>
      </c>
      <c r="I48" s="429" t="s">
        <v>1712</v>
      </c>
      <c r="J48" s="428" t="s">
        <v>5321</v>
      </c>
      <c r="K48" s="1067">
        <v>14300</v>
      </c>
      <c r="L48" s="1067">
        <f t="shared" si="6"/>
        <v>1013.87</v>
      </c>
      <c r="M48" s="1067">
        <f t="shared" si="7"/>
        <v>14300</v>
      </c>
      <c r="N48" s="402"/>
      <c r="O48" s="1068">
        <f t="shared" si="8"/>
        <v>434.72</v>
      </c>
      <c r="P48" s="1068">
        <f t="shared" si="9"/>
        <v>410.41</v>
      </c>
      <c r="Q48" s="1068"/>
      <c r="R48" s="1067"/>
      <c r="S48" s="451">
        <f t="shared" si="10"/>
        <v>845.13000000000011</v>
      </c>
      <c r="T48" s="1067">
        <f t="shared" si="11"/>
        <v>13454.869999999999</v>
      </c>
      <c r="U48" s="452">
        <v>100010330028774</v>
      </c>
      <c r="V48" s="461" t="s">
        <v>3051</v>
      </c>
      <c r="W48" s="863">
        <f t="shared" si="12"/>
        <v>13454.869999999999</v>
      </c>
      <c r="X48" s="463" t="s">
        <v>3788</v>
      </c>
      <c r="Y48" s="455"/>
      <c r="Z48" s="428">
        <v>0</v>
      </c>
      <c r="AA48" s="456">
        <v>0</v>
      </c>
      <c r="AB48" s="402">
        <f t="shared" si="13"/>
        <v>845.13000000000011</v>
      </c>
      <c r="AC48" s="402">
        <f t="shared" si="14"/>
        <v>13454.869999999999</v>
      </c>
      <c r="AD48" s="1067"/>
      <c r="AE48" s="428"/>
      <c r="AF48" s="428"/>
      <c r="AG48" s="402">
        <f t="shared" si="15"/>
        <v>0</v>
      </c>
      <c r="AH48" s="1067"/>
      <c r="AI48" s="402">
        <f t="shared" si="16"/>
        <v>0</v>
      </c>
      <c r="AJ48" s="457">
        <f t="shared" si="17"/>
        <v>0</v>
      </c>
    </row>
    <row r="49" spans="1:110" ht="14.1" customHeight="1" x14ac:dyDescent="0.25">
      <c r="A49" s="1066">
        <v>26</v>
      </c>
      <c r="B49" s="1066" t="s">
        <v>1696</v>
      </c>
      <c r="C49" s="1066" t="s">
        <v>3763</v>
      </c>
      <c r="D49" s="446">
        <v>28156</v>
      </c>
      <c r="E49" s="446">
        <v>41897</v>
      </c>
      <c r="F49" s="1066">
        <f t="shared" si="5"/>
        <v>37</v>
      </c>
      <c r="G49" s="428" t="s">
        <v>1697</v>
      </c>
      <c r="H49" s="1209" t="s">
        <v>1574</v>
      </c>
      <c r="I49" s="429" t="s">
        <v>1712</v>
      </c>
      <c r="J49" s="428" t="s">
        <v>5321</v>
      </c>
      <c r="K49" s="1067">
        <v>14300</v>
      </c>
      <c r="L49" s="1067">
        <f t="shared" si="6"/>
        <v>1013.87</v>
      </c>
      <c r="M49" s="1067">
        <f t="shared" si="7"/>
        <v>14300</v>
      </c>
      <c r="N49" s="402"/>
      <c r="O49" s="1068">
        <f t="shared" si="8"/>
        <v>434.72</v>
      </c>
      <c r="P49" s="1068">
        <f t="shared" si="9"/>
        <v>410.41</v>
      </c>
      <c r="Q49" s="1068"/>
      <c r="R49" s="1067"/>
      <c r="S49" s="451">
        <f t="shared" si="10"/>
        <v>845.13000000000011</v>
      </c>
      <c r="T49" s="1067">
        <f t="shared" si="11"/>
        <v>13454.869999999999</v>
      </c>
      <c r="U49" s="452">
        <v>100010330028774</v>
      </c>
      <c r="V49" s="461" t="s">
        <v>3053</v>
      </c>
      <c r="W49" s="863">
        <f t="shared" si="12"/>
        <v>13454.869999999999</v>
      </c>
      <c r="X49" s="463" t="s">
        <v>3790</v>
      </c>
      <c r="Y49" s="455"/>
      <c r="Z49" s="428">
        <v>0</v>
      </c>
      <c r="AA49" s="456">
        <v>0</v>
      </c>
      <c r="AB49" s="402">
        <f t="shared" si="13"/>
        <v>845.13000000000011</v>
      </c>
      <c r="AC49" s="402">
        <f t="shared" si="14"/>
        <v>13454.869999999999</v>
      </c>
      <c r="AD49" s="1067"/>
      <c r="AE49" s="428"/>
      <c r="AF49" s="428"/>
      <c r="AG49" s="402">
        <f t="shared" si="15"/>
        <v>0</v>
      </c>
      <c r="AH49" s="1067"/>
      <c r="AI49" s="402">
        <f t="shared" si="16"/>
        <v>0</v>
      </c>
      <c r="AJ49" s="457">
        <f t="shared" si="17"/>
        <v>0</v>
      </c>
    </row>
    <row r="50" spans="1:110" ht="14.1" customHeight="1" x14ac:dyDescent="0.25">
      <c r="A50" s="1066">
        <v>27</v>
      </c>
      <c r="B50" s="1066" t="s">
        <v>1700</v>
      </c>
      <c r="C50" s="1066" t="s">
        <v>3764</v>
      </c>
      <c r="D50" s="446">
        <v>25623</v>
      </c>
      <c r="E50" s="446">
        <v>41897</v>
      </c>
      <c r="F50" s="1066">
        <f t="shared" si="5"/>
        <v>44</v>
      </c>
      <c r="G50" s="428" t="s">
        <v>1701</v>
      </c>
      <c r="H50" s="1209" t="s">
        <v>1574</v>
      </c>
      <c r="I50" s="429" t="s">
        <v>1712</v>
      </c>
      <c r="J50" s="428" t="s">
        <v>5321</v>
      </c>
      <c r="K50" s="1067">
        <v>14300</v>
      </c>
      <c r="L50" s="1067">
        <f t="shared" si="6"/>
        <v>1013.87</v>
      </c>
      <c r="M50" s="1067">
        <f t="shared" si="7"/>
        <v>14300</v>
      </c>
      <c r="N50" s="402"/>
      <c r="O50" s="1068">
        <f t="shared" si="8"/>
        <v>434.72</v>
      </c>
      <c r="P50" s="1068">
        <f t="shared" si="9"/>
        <v>410.41</v>
      </c>
      <c r="Q50" s="1068"/>
      <c r="R50" s="1067"/>
      <c r="S50" s="451">
        <f t="shared" si="10"/>
        <v>845.13000000000011</v>
      </c>
      <c r="T50" s="1067">
        <f t="shared" si="11"/>
        <v>13454.869999999999</v>
      </c>
      <c r="U50" s="452">
        <v>100010330028774</v>
      </c>
      <c r="V50" s="485" t="s">
        <v>3055</v>
      </c>
      <c r="W50" s="863">
        <f t="shared" si="12"/>
        <v>13454.869999999999</v>
      </c>
      <c r="X50" s="463" t="s">
        <v>3792</v>
      </c>
      <c r="Y50" s="455"/>
      <c r="Z50" s="428">
        <v>0</v>
      </c>
      <c r="AA50" s="456">
        <v>0</v>
      </c>
      <c r="AB50" s="402">
        <f t="shared" si="13"/>
        <v>845.13000000000011</v>
      </c>
      <c r="AC50" s="402">
        <f t="shared" si="14"/>
        <v>13454.869999999999</v>
      </c>
      <c r="AD50" s="1067"/>
      <c r="AE50" s="428"/>
      <c r="AF50" s="428"/>
      <c r="AG50" s="402">
        <f t="shared" si="15"/>
        <v>0</v>
      </c>
      <c r="AH50" s="1067"/>
      <c r="AI50" s="402">
        <f t="shared" si="16"/>
        <v>0</v>
      </c>
      <c r="AJ50" s="457">
        <f t="shared" si="17"/>
        <v>0</v>
      </c>
    </row>
    <row r="51" spans="1:110" ht="14.1" customHeight="1" x14ac:dyDescent="0.25">
      <c r="A51" s="1066">
        <v>28</v>
      </c>
      <c r="B51" s="1066" t="s">
        <v>1702</v>
      </c>
      <c r="C51" s="1066" t="s">
        <v>3764</v>
      </c>
      <c r="D51" s="446">
        <v>26989</v>
      </c>
      <c r="E51" s="446">
        <v>41897</v>
      </c>
      <c r="F51" s="1066">
        <f t="shared" si="5"/>
        <v>40</v>
      </c>
      <c r="G51" s="428" t="s">
        <v>1703</v>
      </c>
      <c r="H51" s="1209" t="s">
        <v>1574</v>
      </c>
      <c r="I51" s="429" t="s">
        <v>2909</v>
      </c>
      <c r="J51" s="428" t="s">
        <v>5321</v>
      </c>
      <c r="K51" s="1067">
        <v>18700</v>
      </c>
      <c r="L51" s="1067">
        <f t="shared" si="6"/>
        <v>1325.83</v>
      </c>
      <c r="M51" s="1067">
        <f t="shared" si="7"/>
        <v>18700</v>
      </c>
      <c r="N51" s="402"/>
      <c r="O51" s="1068">
        <f t="shared" si="8"/>
        <v>568.48</v>
      </c>
      <c r="P51" s="1068">
        <f t="shared" si="9"/>
        <v>536.69000000000005</v>
      </c>
      <c r="Q51" s="1068"/>
      <c r="R51" s="1067"/>
      <c r="S51" s="451">
        <f t="shared" si="10"/>
        <v>1105.17</v>
      </c>
      <c r="T51" s="1067">
        <f t="shared" si="11"/>
        <v>17594.830000000002</v>
      </c>
      <c r="U51" s="452">
        <v>100010330028774</v>
      </c>
      <c r="V51" s="474">
        <v>200010330646299</v>
      </c>
      <c r="W51" s="863">
        <f t="shared" si="12"/>
        <v>17594.830000000002</v>
      </c>
      <c r="X51" s="463" t="s">
        <v>3793</v>
      </c>
      <c r="Y51" s="455"/>
      <c r="Z51" s="428">
        <v>0</v>
      </c>
      <c r="AA51" s="456">
        <v>0</v>
      </c>
      <c r="AB51" s="402">
        <f t="shared" si="13"/>
        <v>1105.17</v>
      </c>
      <c r="AC51" s="402">
        <f t="shared" si="14"/>
        <v>17594.830000000002</v>
      </c>
      <c r="AD51" s="1067"/>
      <c r="AE51" s="428"/>
      <c r="AF51" s="428"/>
      <c r="AG51" s="402">
        <f t="shared" si="15"/>
        <v>0</v>
      </c>
      <c r="AH51" s="1067"/>
      <c r="AI51" s="402">
        <f t="shared" si="16"/>
        <v>0</v>
      </c>
      <c r="AJ51" s="457">
        <f t="shared" si="17"/>
        <v>0</v>
      </c>
    </row>
    <row r="52" spans="1:110" ht="14.1" customHeight="1" x14ac:dyDescent="0.25">
      <c r="A52" s="1066">
        <v>29</v>
      </c>
      <c r="B52" s="1066" t="s">
        <v>1704</v>
      </c>
      <c r="C52" s="1066" t="s">
        <v>3764</v>
      </c>
      <c r="D52" s="446">
        <v>23280</v>
      </c>
      <c r="E52" s="446">
        <v>41897</v>
      </c>
      <c r="F52" s="1066">
        <f t="shared" si="5"/>
        <v>50</v>
      </c>
      <c r="G52" s="428" t="s">
        <v>1705</v>
      </c>
      <c r="H52" s="1209" t="s">
        <v>1574</v>
      </c>
      <c r="I52" s="429" t="s">
        <v>2909</v>
      </c>
      <c r="J52" s="428" t="s">
        <v>5321</v>
      </c>
      <c r="K52" s="1067">
        <v>18700</v>
      </c>
      <c r="L52" s="1067">
        <f t="shared" si="6"/>
        <v>1325.83</v>
      </c>
      <c r="M52" s="1067">
        <f t="shared" si="7"/>
        <v>18700</v>
      </c>
      <c r="N52" s="402"/>
      <c r="O52" s="1068">
        <f t="shared" si="8"/>
        <v>568.48</v>
      </c>
      <c r="P52" s="1068">
        <f t="shared" si="9"/>
        <v>536.69000000000005</v>
      </c>
      <c r="Q52" s="1068"/>
      <c r="R52" s="1067"/>
      <c r="S52" s="451">
        <f t="shared" si="10"/>
        <v>1105.17</v>
      </c>
      <c r="T52" s="1067">
        <f t="shared" si="11"/>
        <v>17594.830000000002</v>
      </c>
      <c r="U52" s="452">
        <v>100010330028774</v>
      </c>
      <c r="V52" s="474">
        <v>200010330646309</v>
      </c>
      <c r="W52" s="863">
        <f t="shared" si="12"/>
        <v>17594.830000000002</v>
      </c>
      <c r="X52" s="463" t="s">
        <v>3794</v>
      </c>
      <c r="Y52" s="455"/>
      <c r="Z52" s="428">
        <v>0</v>
      </c>
      <c r="AA52" s="456">
        <v>0</v>
      </c>
      <c r="AB52" s="402">
        <f t="shared" si="13"/>
        <v>1105.17</v>
      </c>
      <c r="AC52" s="402">
        <f t="shared" si="14"/>
        <v>17594.830000000002</v>
      </c>
      <c r="AD52" s="1067"/>
      <c r="AE52" s="428"/>
      <c r="AF52" s="428"/>
      <c r="AG52" s="402">
        <f t="shared" si="15"/>
        <v>0</v>
      </c>
      <c r="AH52" s="1067"/>
      <c r="AI52" s="402">
        <f t="shared" si="16"/>
        <v>0</v>
      </c>
      <c r="AJ52" s="457">
        <f t="shared" si="17"/>
        <v>0</v>
      </c>
    </row>
    <row r="53" spans="1:110" ht="14.1" customHeight="1" x14ac:dyDescent="0.25">
      <c r="A53" s="1066">
        <v>30</v>
      </c>
      <c r="B53" s="1066" t="s">
        <v>1706</v>
      </c>
      <c r="C53" s="1066" t="s">
        <v>3763</v>
      </c>
      <c r="D53" s="446">
        <v>31218</v>
      </c>
      <c r="E53" s="446">
        <v>41897</v>
      </c>
      <c r="F53" s="1066">
        <f t="shared" si="5"/>
        <v>29</v>
      </c>
      <c r="G53" s="428" t="s">
        <v>1707</v>
      </c>
      <c r="H53" s="1209" t="s">
        <v>1574</v>
      </c>
      <c r="I53" s="429" t="s">
        <v>1712</v>
      </c>
      <c r="J53" s="428" t="s">
        <v>5321</v>
      </c>
      <c r="K53" s="1067">
        <v>14300</v>
      </c>
      <c r="L53" s="1067">
        <f t="shared" si="6"/>
        <v>1013.87</v>
      </c>
      <c r="M53" s="1067">
        <f t="shared" si="7"/>
        <v>14300</v>
      </c>
      <c r="N53" s="402"/>
      <c r="O53" s="1068">
        <f t="shared" si="8"/>
        <v>434.72</v>
      </c>
      <c r="P53" s="1068">
        <f t="shared" si="9"/>
        <v>410.41</v>
      </c>
      <c r="Q53" s="1068"/>
      <c r="R53" s="1067"/>
      <c r="S53" s="451">
        <f t="shared" si="10"/>
        <v>845.13000000000011</v>
      </c>
      <c r="T53" s="1067">
        <f t="shared" si="11"/>
        <v>13454.869999999999</v>
      </c>
      <c r="U53" s="452">
        <v>100010330028774</v>
      </c>
      <c r="V53" s="474">
        <v>200010330646545</v>
      </c>
      <c r="W53" s="863">
        <f t="shared" si="12"/>
        <v>13454.869999999999</v>
      </c>
      <c r="X53" s="463">
        <v>22500141787</v>
      </c>
      <c r="Y53" s="455"/>
      <c r="Z53" s="428">
        <v>0</v>
      </c>
      <c r="AA53" s="456">
        <v>0</v>
      </c>
      <c r="AB53" s="402">
        <f t="shared" si="13"/>
        <v>845.13000000000011</v>
      </c>
      <c r="AC53" s="402">
        <f t="shared" si="14"/>
        <v>13454.869999999999</v>
      </c>
      <c r="AD53" s="1067"/>
      <c r="AE53" s="428"/>
      <c r="AF53" s="428"/>
      <c r="AG53" s="402">
        <f t="shared" si="15"/>
        <v>0</v>
      </c>
      <c r="AH53" s="1067"/>
      <c r="AI53" s="402">
        <f t="shared" si="16"/>
        <v>0</v>
      </c>
      <c r="AJ53" s="457">
        <f t="shared" si="17"/>
        <v>0</v>
      </c>
    </row>
    <row r="54" spans="1:110" ht="14.1" customHeight="1" x14ac:dyDescent="0.25">
      <c r="A54" s="1066">
        <v>31</v>
      </c>
      <c r="B54" s="1066" t="s">
        <v>1708</v>
      </c>
      <c r="C54" s="1066" t="s">
        <v>3764</v>
      </c>
      <c r="D54" s="446">
        <v>23108</v>
      </c>
      <c r="E54" s="446">
        <v>41897</v>
      </c>
      <c r="F54" s="1066">
        <f t="shared" si="5"/>
        <v>51</v>
      </c>
      <c r="G54" s="428" t="s">
        <v>1709</v>
      </c>
      <c r="H54" s="1209" t="s">
        <v>1574</v>
      </c>
      <c r="I54" s="429" t="s">
        <v>1712</v>
      </c>
      <c r="J54" s="428" t="s">
        <v>5321</v>
      </c>
      <c r="K54" s="1067">
        <v>14300</v>
      </c>
      <c r="L54" s="1067">
        <f t="shared" si="6"/>
        <v>1013.87</v>
      </c>
      <c r="M54" s="1067">
        <f t="shared" si="7"/>
        <v>14300</v>
      </c>
      <c r="N54" s="402"/>
      <c r="O54" s="1068">
        <f t="shared" si="8"/>
        <v>434.72</v>
      </c>
      <c r="P54" s="1068">
        <f t="shared" si="9"/>
        <v>410.41</v>
      </c>
      <c r="Q54" s="1068"/>
      <c r="R54" s="1067"/>
      <c r="S54" s="451">
        <f t="shared" si="10"/>
        <v>845.13000000000011</v>
      </c>
      <c r="T54" s="1067">
        <f t="shared" si="11"/>
        <v>13454.869999999999</v>
      </c>
      <c r="U54" s="452">
        <v>100010330028774</v>
      </c>
      <c r="V54" s="461">
        <v>200010330649089</v>
      </c>
      <c r="W54" s="863">
        <f t="shared" si="12"/>
        <v>13454.869999999999</v>
      </c>
      <c r="X54" s="463" t="s">
        <v>3795</v>
      </c>
      <c r="Y54" s="455"/>
      <c r="Z54" s="428">
        <v>0</v>
      </c>
      <c r="AA54" s="456">
        <v>0</v>
      </c>
      <c r="AB54" s="402">
        <f t="shared" si="13"/>
        <v>845.13000000000011</v>
      </c>
      <c r="AC54" s="402">
        <f t="shared" si="14"/>
        <v>13454.869999999999</v>
      </c>
      <c r="AD54" s="1067"/>
      <c r="AE54" s="428"/>
      <c r="AF54" s="428"/>
      <c r="AG54" s="402">
        <f t="shared" si="15"/>
        <v>0</v>
      </c>
      <c r="AH54" s="1067"/>
      <c r="AI54" s="402">
        <f t="shared" si="16"/>
        <v>0</v>
      </c>
      <c r="AJ54" s="457">
        <f t="shared" si="17"/>
        <v>0</v>
      </c>
    </row>
    <row r="55" spans="1:110" ht="14.1" customHeight="1" x14ac:dyDescent="0.25">
      <c r="A55" s="1066">
        <v>33</v>
      </c>
      <c r="B55" s="444" t="s">
        <v>1715</v>
      </c>
      <c r="C55" s="444" t="s">
        <v>3764</v>
      </c>
      <c r="D55" s="445">
        <v>25422</v>
      </c>
      <c r="E55" s="446">
        <v>41897</v>
      </c>
      <c r="F55" s="1066">
        <f t="shared" si="5"/>
        <v>45</v>
      </c>
      <c r="G55" s="429" t="s">
        <v>1716</v>
      </c>
      <c r="H55" s="1209" t="s">
        <v>1574</v>
      </c>
      <c r="I55" s="429" t="s">
        <v>1712</v>
      </c>
      <c r="J55" s="428" t="s">
        <v>5321</v>
      </c>
      <c r="K55" s="1067">
        <v>14300</v>
      </c>
      <c r="L55" s="1067">
        <f t="shared" si="6"/>
        <v>1013.87</v>
      </c>
      <c r="M55" s="1067">
        <f t="shared" si="7"/>
        <v>14300</v>
      </c>
      <c r="N55" s="402"/>
      <c r="O55" s="1068">
        <f t="shared" si="8"/>
        <v>434.72</v>
      </c>
      <c r="P55" s="1068">
        <f t="shared" si="9"/>
        <v>410.41</v>
      </c>
      <c r="Q55" s="1068"/>
      <c r="R55" s="1067"/>
      <c r="S55" s="451">
        <f t="shared" si="10"/>
        <v>845.13000000000011</v>
      </c>
      <c r="T55" s="1067">
        <f t="shared" si="11"/>
        <v>13454.869999999999</v>
      </c>
      <c r="U55" s="452">
        <v>100010330028774</v>
      </c>
      <c r="V55" s="490" t="s">
        <v>3058</v>
      </c>
      <c r="W55" s="863">
        <f t="shared" si="12"/>
        <v>13454.869999999999</v>
      </c>
      <c r="X55" s="454" t="s">
        <v>3798</v>
      </c>
      <c r="Y55" s="455"/>
      <c r="Z55" s="428">
        <v>0</v>
      </c>
      <c r="AA55" s="456">
        <v>0</v>
      </c>
      <c r="AB55" s="402">
        <f t="shared" si="13"/>
        <v>845.13000000000011</v>
      </c>
      <c r="AC55" s="402">
        <f t="shared" si="14"/>
        <v>13454.869999999999</v>
      </c>
      <c r="AD55" s="1067"/>
      <c r="AE55" s="428"/>
      <c r="AF55" s="428"/>
      <c r="AG55" s="402">
        <f t="shared" si="15"/>
        <v>0</v>
      </c>
      <c r="AH55" s="1067"/>
      <c r="AI55" s="402">
        <f t="shared" si="16"/>
        <v>0</v>
      </c>
      <c r="AJ55" s="457">
        <f t="shared" si="17"/>
        <v>0</v>
      </c>
    </row>
    <row r="56" spans="1:110" s="1568" customFormat="1" ht="14.1" customHeight="1" x14ac:dyDescent="0.25">
      <c r="A56" s="1549">
        <v>34</v>
      </c>
      <c r="B56" s="1550" t="s">
        <v>1727</v>
      </c>
      <c r="C56" s="1550" t="s">
        <v>3764</v>
      </c>
      <c r="D56" s="1551">
        <v>29226</v>
      </c>
      <c r="E56" s="1552">
        <v>41897</v>
      </c>
      <c r="F56" s="1549">
        <f t="shared" si="5"/>
        <v>34</v>
      </c>
      <c r="G56" s="1553" t="s">
        <v>1728</v>
      </c>
      <c r="H56" s="1554" t="s">
        <v>1574</v>
      </c>
      <c r="I56" s="1553" t="s">
        <v>2896</v>
      </c>
      <c r="J56" s="1555" t="s">
        <v>5321</v>
      </c>
      <c r="K56" s="1556">
        <v>18700</v>
      </c>
      <c r="L56" s="1556">
        <f t="shared" si="6"/>
        <v>1325.83</v>
      </c>
      <c r="M56" s="1556">
        <f t="shared" si="7"/>
        <v>18700</v>
      </c>
      <c r="N56" s="1557"/>
      <c r="O56" s="1558">
        <f t="shared" si="8"/>
        <v>568.48</v>
      </c>
      <c r="P56" s="1558">
        <f t="shared" si="9"/>
        <v>536.69000000000005</v>
      </c>
      <c r="Q56" s="1559"/>
      <c r="R56" s="1556"/>
      <c r="S56" s="1560">
        <f t="shared" ref="S56:S62" si="18">N56+O56+P56+Q56+R56</f>
        <v>1105.17</v>
      </c>
      <c r="T56" s="1556">
        <f t="shared" si="11"/>
        <v>17594.830000000002</v>
      </c>
      <c r="U56" s="1561">
        <v>100010330028774</v>
      </c>
      <c r="V56" s="1562" t="s">
        <v>3063</v>
      </c>
      <c r="W56" s="1563">
        <f t="shared" si="12"/>
        <v>17594.830000000002</v>
      </c>
      <c r="X56" s="1564" t="s">
        <v>3802</v>
      </c>
      <c r="Y56" s="1565"/>
      <c r="Z56" s="1555">
        <v>0</v>
      </c>
      <c r="AA56" s="1566">
        <v>0</v>
      </c>
      <c r="AB56" s="1557">
        <f t="shared" si="13"/>
        <v>1105.17</v>
      </c>
      <c r="AC56" s="1557">
        <f t="shared" si="14"/>
        <v>17594.830000000002</v>
      </c>
      <c r="AD56" s="1556"/>
      <c r="AE56" s="1555"/>
      <c r="AF56" s="1555"/>
      <c r="AG56" s="1557">
        <f t="shared" si="15"/>
        <v>0</v>
      </c>
      <c r="AH56" s="1556"/>
      <c r="AI56" s="1557">
        <f t="shared" si="16"/>
        <v>0</v>
      </c>
      <c r="AJ56" s="1567">
        <f t="shared" si="17"/>
        <v>0</v>
      </c>
      <c r="AL56" s="1569"/>
      <c r="AM56" s="1569"/>
      <c r="AN56" s="1569"/>
      <c r="AO56" s="1569"/>
    </row>
    <row r="57" spans="1:110" ht="14.1" customHeight="1" x14ac:dyDescent="0.25">
      <c r="A57" s="1066">
        <v>35</v>
      </c>
      <c r="B57" s="444" t="s">
        <v>1729</v>
      </c>
      <c r="C57" s="444" t="s">
        <v>3764</v>
      </c>
      <c r="D57" s="445">
        <v>32714</v>
      </c>
      <c r="E57" s="446">
        <v>41897</v>
      </c>
      <c r="F57" s="1066">
        <f t="shared" si="5"/>
        <v>25</v>
      </c>
      <c r="G57" s="429" t="s">
        <v>1730</v>
      </c>
      <c r="H57" s="1209" t="s">
        <v>1574</v>
      </c>
      <c r="I57" s="429" t="s">
        <v>1712</v>
      </c>
      <c r="J57" s="428" t="s">
        <v>5321</v>
      </c>
      <c r="K57" s="1067">
        <v>14300</v>
      </c>
      <c r="L57" s="1067">
        <f t="shared" si="6"/>
        <v>1013.87</v>
      </c>
      <c r="M57" s="1067">
        <f t="shared" si="7"/>
        <v>14300</v>
      </c>
      <c r="N57" s="402"/>
      <c r="O57" s="1068">
        <f t="shared" si="8"/>
        <v>434.72</v>
      </c>
      <c r="P57" s="1068">
        <f t="shared" si="9"/>
        <v>410.41</v>
      </c>
      <c r="Q57" s="467"/>
      <c r="R57" s="1067"/>
      <c r="S57" s="494">
        <f t="shared" si="18"/>
        <v>845.13000000000011</v>
      </c>
      <c r="T57" s="1067">
        <f t="shared" si="11"/>
        <v>13454.869999999999</v>
      </c>
      <c r="U57" s="452">
        <v>100010330028774</v>
      </c>
      <c r="V57" s="604" t="s">
        <v>3064</v>
      </c>
      <c r="W57" s="863">
        <f t="shared" si="12"/>
        <v>13454.869999999999</v>
      </c>
      <c r="X57" s="454">
        <v>22300996547</v>
      </c>
      <c r="Y57" s="455"/>
      <c r="Z57" s="428">
        <v>0</v>
      </c>
      <c r="AA57" s="456">
        <v>0</v>
      </c>
      <c r="AB57" s="402">
        <f t="shared" si="13"/>
        <v>845.13000000000011</v>
      </c>
      <c r="AC57" s="402">
        <f t="shared" si="14"/>
        <v>13454.869999999999</v>
      </c>
      <c r="AD57" s="1067"/>
      <c r="AE57" s="428"/>
      <c r="AF57" s="428"/>
      <c r="AG57" s="402">
        <f t="shared" si="15"/>
        <v>0</v>
      </c>
      <c r="AH57" s="1067"/>
      <c r="AI57" s="402">
        <f t="shared" si="16"/>
        <v>0</v>
      </c>
      <c r="AJ57" s="457">
        <f t="shared" si="17"/>
        <v>0</v>
      </c>
    </row>
    <row r="58" spans="1:110" ht="14.1" customHeight="1" x14ac:dyDescent="0.25">
      <c r="A58" s="1066">
        <v>36</v>
      </c>
      <c r="B58" s="444" t="s">
        <v>1733</v>
      </c>
      <c r="C58" s="444" t="s">
        <v>3764</v>
      </c>
      <c r="D58" s="445">
        <v>31691</v>
      </c>
      <c r="E58" s="446">
        <v>41897</v>
      </c>
      <c r="F58" s="1066">
        <f t="shared" si="5"/>
        <v>27</v>
      </c>
      <c r="G58" s="429" t="s">
        <v>1734</v>
      </c>
      <c r="H58" s="1209" t="s">
        <v>1574</v>
      </c>
      <c r="I58" s="429" t="s">
        <v>1712</v>
      </c>
      <c r="J58" s="428" t="s">
        <v>5321</v>
      </c>
      <c r="K58" s="1067">
        <v>14300</v>
      </c>
      <c r="L58" s="1067">
        <f t="shared" si="6"/>
        <v>1013.87</v>
      </c>
      <c r="M58" s="1067">
        <f t="shared" si="7"/>
        <v>14300</v>
      </c>
      <c r="N58" s="402"/>
      <c r="O58" s="1068">
        <f t="shared" si="8"/>
        <v>434.72</v>
      </c>
      <c r="P58" s="1068">
        <f t="shared" si="9"/>
        <v>410.41</v>
      </c>
      <c r="Q58" s="467"/>
      <c r="R58" s="1067"/>
      <c r="S58" s="494">
        <f t="shared" si="18"/>
        <v>845.13000000000011</v>
      </c>
      <c r="T58" s="1067">
        <f t="shared" si="11"/>
        <v>13454.869999999999</v>
      </c>
      <c r="U58" s="452">
        <v>100010330028774</v>
      </c>
      <c r="V58" s="604" t="s">
        <v>3066</v>
      </c>
      <c r="W58" s="863">
        <f t="shared" si="12"/>
        <v>13454.869999999999</v>
      </c>
      <c r="X58" s="454">
        <v>22500133842</v>
      </c>
      <c r="Y58" s="455"/>
      <c r="Z58" s="428">
        <v>0</v>
      </c>
      <c r="AA58" s="456">
        <v>0</v>
      </c>
      <c r="AB58" s="402">
        <f t="shared" si="13"/>
        <v>845.13000000000011</v>
      </c>
      <c r="AC58" s="402">
        <f t="shared" si="14"/>
        <v>13454.869999999999</v>
      </c>
      <c r="AD58" s="1067"/>
      <c r="AE58" s="428"/>
      <c r="AF58" s="428"/>
      <c r="AG58" s="402">
        <f t="shared" si="15"/>
        <v>0</v>
      </c>
      <c r="AH58" s="1067"/>
      <c r="AI58" s="402">
        <f t="shared" si="16"/>
        <v>0</v>
      </c>
      <c r="AJ58" s="457">
        <f t="shared" si="17"/>
        <v>0</v>
      </c>
    </row>
    <row r="59" spans="1:110" s="458" customFormat="1" ht="14.1" customHeight="1" x14ac:dyDescent="0.25">
      <c r="A59" s="1066">
        <v>37</v>
      </c>
      <c r="B59" s="444" t="s">
        <v>2903</v>
      </c>
      <c r="C59" s="444" t="s">
        <v>3764</v>
      </c>
      <c r="D59" s="445">
        <v>25371</v>
      </c>
      <c r="E59" s="446">
        <v>41897</v>
      </c>
      <c r="F59" s="1066">
        <f t="shared" si="5"/>
        <v>45</v>
      </c>
      <c r="G59" s="429" t="s">
        <v>2904</v>
      </c>
      <c r="H59" s="1209" t="s">
        <v>1574</v>
      </c>
      <c r="I59" s="429" t="s">
        <v>1712</v>
      </c>
      <c r="J59" s="428" t="s">
        <v>5321</v>
      </c>
      <c r="K59" s="1067">
        <v>14300</v>
      </c>
      <c r="L59" s="1067">
        <f t="shared" si="6"/>
        <v>1013.87</v>
      </c>
      <c r="M59" s="1067">
        <f t="shared" si="7"/>
        <v>14300</v>
      </c>
      <c r="N59" s="402"/>
      <c r="O59" s="467">
        <f t="shared" si="8"/>
        <v>434.72</v>
      </c>
      <c r="P59" s="467">
        <f t="shared" si="9"/>
        <v>410.41</v>
      </c>
      <c r="Q59" s="467"/>
      <c r="R59" s="402"/>
      <c r="S59" s="494">
        <f t="shared" si="18"/>
        <v>845.13000000000011</v>
      </c>
      <c r="T59" s="402">
        <f t="shared" si="11"/>
        <v>13454.869999999999</v>
      </c>
      <c r="U59" s="468">
        <v>100010330028774</v>
      </c>
      <c r="V59" s="1217" t="s">
        <v>3068</v>
      </c>
      <c r="W59" s="863">
        <f t="shared" si="12"/>
        <v>13454.869999999999</v>
      </c>
      <c r="X59" s="454" t="s">
        <v>3806</v>
      </c>
      <c r="Y59" s="522"/>
      <c r="Z59" s="429">
        <v>0</v>
      </c>
      <c r="AA59" s="505">
        <v>0</v>
      </c>
      <c r="AB59" s="402">
        <f t="shared" si="13"/>
        <v>845.13000000000011</v>
      </c>
      <c r="AC59" s="402">
        <f t="shared" si="14"/>
        <v>13454.869999999999</v>
      </c>
      <c r="AD59" s="402"/>
      <c r="AE59" s="402"/>
      <c r="AF59" s="429"/>
      <c r="AG59" s="429"/>
      <c r="AH59" s="402"/>
      <c r="AI59" s="402"/>
      <c r="AJ59" s="402"/>
      <c r="AL59" s="539"/>
      <c r="AM59" s="539"/>
      <c r="AN59" s="539"/>
      <c r="AO59" s="539"/>
    </row>
    <row r="60" spans="1:110" s="458" customFormat="1" ht="14.1" customHeight="1" x14ac:dyDescent="0.25">
      <c r="A60" s="1066">
        <v>38</v>
      </c>
      <c r="B60" s="444" t="s">
        <v>2907</v>
      </c>
      <c r="C60" s="444" t="s">
        <v>3764</v>
      </c>
      <c r="D60" s="445">
        <v>26848</v>
      </c>
      <c r="E60" s="446">
        <v>41897</v>
      </c>
      <c r="F60" s="1066">
        <f t="shared" si="5"/>
        <v>41</v>
      </c>
      <c r="G60" s="429" t="s">
        <v>2908</v>
      </c>
      <c r="H60" s="1209" t="s">
        <v>1574</v>
      </c>
      <c r="I60" s="429" t="s">
        <v>1712</v>
      </c>
      <c r="J60" s="428" t="s">
        <v>5321</v>
      </c>
      <c r="K60" s="1067">
        <v>14300</v>
      </c>
      <c r="L60" s="1067">
        <f t="shared" si="6"/>
        <v>1013.87</v>
      </c>
      <c r="M60" s="1067">
        <f t="shared" si="7"/>
        <v>14300</v>
      </c>
      <c r="N60" s="402"/>
      <c r="O60" s="467">
        <f t="shared" si="8"/>
        <v>434.72</v>
      </c>
      <c r="P60" s="467">
        <f t="shared" si="9"/>
        <v>410.41</v>
      </c>
      <c r="Q60" s="467"/>
      <c r="R60" s="402"/>
      <c r="S60" s="494">
        <f t="shared" si="18"/>
        <v>845.13000000000011</v>
      </c>
      <c r="T60" s="402">
        <f t="shared" si="11"/>
        <v>13454.869999999999</v>
      </c>
      <c r="U60" s="468">
        <v>100010330028774</v>
      </c>
      <c r="V60" s="1217" t="s">
        <v>3070</v>
      </c>
      <c r="W60" s="863">
        <f t="shared" si="12"/>
        <v>13454.869999999999</v>
      </c>
      <c r="X60" s="454" t="s">
        <v>3805</v>
      </c>
      <c r="Y60" s="522"/>
      <c r="Z60" s="429">
        <v>0</v>
      </c>
      <c r="AA60" s="505">
        <v>0</v>
      </c>
      <c r="AB60" s="402">
        <f t="shared" si="13"/>
        <v>845.13000000000011</v>
      </c>
      <c r="AC60" s="402">
        <f t="shared" si="14"/>
        <v>13454.869999999999</v>
      </c>
      <c r="AD60" s="402"/>
      <c r="AE60" s="402"/>
      <c r="AF60" s="429"/>
      <c r="AG60" s="429"/>
      <c r="AH60" s="402"/>
      <c r="AI60" s="402"/>
      <c r="AJ60" s="402"/>
      <c r="AL60" s="539"/>
      <c r="AM60" s="539"/>
      <c r="AN60" s="539"/>
      <c r="AO60" s="539"/>
    </row>
    <row r="61" spans="1:110" s="458" customFormat="1" ht="14.1" customHeight="1" x14ac:dyDescent="0.25">
      <c r="A61" s="1066">
        <v>39</v>
      </c>
      <c r="B61" s="444" t="s">
        <v>3708</v>
      </c>
      <c r="C61" s="444" t="s">
        <v>3763</v>
      </c>
      <c r="D61" s="445">
        <v>29697</v>
      </c>
      <c r="E61" s="446">
        <v>41897</v>
      </c>
      <c r="F61" s="1066">
        <f t="shared" si="5"/>
        <v>33</v>
      </c>
      <c r="G61" s="429" t="s">
        <v>3709</v>
      </c>
      <c r="H61" s="1209" t="s">
        <v>1574</v>
      </c>
      <c r="I61" s="429" t="s">
        <v>1712</v>
      </c>
      <c r="J61" s="428" t="s">
        <v>5321</v>
      </c>
      <c r="K61" s="402">
        <v>14300</v>
      </c>
      <c r="L61" s="1067">
        <f t="shared" si="6"/>
        <v>1013.87</v>
      </c>
      <c r="M61" s="402">
        <f t="shared" si="7"/>
        <v>14300</v>
      </c>
      <c r="N61" s="402"/>
      <c r="O61" s="402">
        <f t="shared" si="8"/>
        <v>434.72</v>
      </c>
      <c r="P61" s="402">
        <f t="shared" si="9"/>
        <v>410.41</v>
      </c>
      <c r="Q61" s="402"/>
      <c r="R61" s="494"/>
      <c r="S61" s="451">
        <f t="shared" si="18"/>
        <v>845.13000000000011</v>
      </c>
      <c r="T61" s="402">
        <f t="shared" si="11"/>
        <v>13454.869999999999</v>
      </c>
      <c r="U61" s="452">
        <v>100010330028774</v>
      </c>
      <c r="V61" s="605" t="s">
        <v>4292</v>
      </c>
      <c r="W61" s="863">
        <f t="shared" si="12"/>
        <v>13454.869999999999</v>
      </c>
      <c r="X61" s="454" t="s">
        <v>4301</v>
      </c>
      <c r="Y61" s="504"/>
      <c r="Z61" s="429"/>
      <c r="AA61" s="505"/>
      <c r="AB61" s="402">
        <f t="shared" si="13"/>
        <v>845.13000000000011</v>
      </c>
      <c r="AC61" s="402">
        <f t="shared" si="14"/>
        <v>13454.869999999999</v>
      </c>
      <c r="AD61" s="402"/>
      <c r="AE61" s="429"/>
      <c r="AF61" s="429"/>
      <c r="AG61" s="402"/>
      <c r="AH61" s="402"/>
      <c r="AI61" s="402"/>
      <c r="AJ61" s="513"/>
      <c r="AL61" s="539"/>
      <c r="AM61" s="539"/>
      <c r="AN61" s="539"/>
      <c r="AO61" s="539"/>
    </row>
    <row r="62" spans="1:110" s="458" customFormat="1" ht="14.1" customHeight="1" x14ac:dyDescent="0.25">
      <c r="A62" s="1066">
        <v>40</v>
      </c>
      <c r="B62" s="864" t="s">
        <v>2745</v>
      </c>
      <c r="C62" s="864" t="s">
        <v>3764</v>
      </c>
      <c r="D62" s="865">
        <v>32823</v>
      </c>
      <c r="E62" s="446">
        <v>41897</v>
      </c>
      <c r="F62" s="1066">
        <f t="shared" si="5"/>
        <v>24</v>
      </c>
      <c r="G62" s="866" t="s">
        <v>2746</v>
      </c>
      <c r="H62" s="1209" t="s">
        <v>1574</v>
      </c>
      <c r="I62" s="429" t="s">
        <v>1712</v>
      </c>
      <c r="J62" s="428" t="s">
        <v>5321</v>
      </c>
      <c r="K62" s="869">
        <v>14300</v>
      </c>
      <c r="L62" s="1067">
        <f t="shared" si="6"/>
        <v>1013.87</v>
      </c>
      <c r="M62" s="1067">
        <f t="shared" si="7"/>
        <v>14300</v>
      </c>
      <c r="N62" s="402"/>
      <c r="O62" s="1068">
        <f t="shared" si="8"/>
        <v>434.72</v>
      </c>
      <c r="P62" s="1068">
        <f t="shared" si="9"/>
        <v>410.41</v>
      </c>
      <c r="Q62" s="1068"/>
      <c r="R62" s="1067"/>
      <c r="S62" s="451">
        <f t="shared" si="18"/>
        <v>845.13000000000011</v>
      </c>
      <c r="T62" s="1067">
        <f t="shared" si="11"/>
        <v>13454.869999999999</v>
      </c>
      <c r="U62" s="452">
        <v>100010330028774</v>
      </c>
      <c r="V62" s="478" t="s">
        <v>3526</v>
      </c>
      <c r="W62" s="863">
        <f t="shared" si="12"/>
        <v>13454.869999999999</v>
      </c>
      <c r="X62" s="1215">
        <v>22500556596</v>
      </c>
      <c r="Y62" s="455"/>
      <c r="Z62" s="428">
        <v>0</v>
      </c>
      <c r="AA62" s="456">
        <v>0</v>
      </c>
      <c r="AB62" s="402">
        <f t="shared" si="13"/>
        <v>845.13000000000011</v>
      </c>
      <c r="AC62" s="402">
        <f t="shared" si="14"/>
        <v>13454.869999999999</v>
      </c>
      <c r="AD62" s="1067"/>
      <c r="AE62" s="428"/>
      <c r="AF62" s="428"/>
      <c r="AG62" s="402">
        <f>AE62*15%</f>
        <v>0</v>
      </c>
      <c r="AH62" s="1067"/>
      <c r="AI62" s="402">
        <f>AG62+AH62</f>
        <v>0</v>
      </c>
      <c r="AJ62" s="457">
        <f>AI340-N340</f>
        <v>0</v>
      </c>
      <c r="AL62" s="539"/>
      <c r="AM62" s="539"/>
      <c r="AN62" s="539"/>
      <c r="AO62" s="539"/>
    </row>
    <row r="63" spans="1:110" ht="14.1" customHeight="1" x14ac:dyDescent="0.25">
      <c r="A63" s="1066">
        <v>42</v>
      </c>
      <c r="B63" s="1218" t="s">
        <v>3579</v>
      </c>
      <c r="C63" s="1219"/>
      <c r="D63" s="1220"/>
      <c r="E63" s="1221"/>
      <c r="F63" s="1222"/>
      <c r="G63" s="428" t="s">
        <v>3580</v>
      </c>
      <c r="H63" s="1209" t="s">
        <v>1574</v>
      </c>
      <c r="I63" s="896" t="s">
        <v>2909</v>
      </c>
      <c r="J63" s="428" t="s">
        <v>5321</v>
      </c>
      <c r="K63" s="488">
        <v>18700</v>
      </c>
      <c r="L63" s="488">
        <f>K63/100*7.09</f>
        <v>1325.83</v>
      </c>
      <c r="M63" s="488">
        <v>14300</v>
      </c>
      <c r="N63" s="1223"/>
      <c r="O63" s="894"/>
      <c r="P63" s="895">
        <f>K63/100*3.04</f>
        <v>568.48</v>
      </c>
      <c r="Q63" s="488">
        <f>K63/100*2.87</f>
        <v>536.69000000000005</v>
      </c>
      <c r="R63" s="488"/>
      <c r="S63" s="1224"/>
      <c r="T63" s="1224"/>
      <c r="U63" s="1224">
        <f>SUM(P63:S63)</f>
        <v>1105.17</v>
      </c>
      <c r="V63" s="488">
        <f>+K63-U63</f>
        <v>17594.830000000002</v>
      </c>
      <c r="W63" s="1225">
        <v>100010330028774</v>
      </c>
      <c r="X63" s="1226">
        <v>200010330705981</v>
      </c>
      <c r="Y63" s="1227">
        <f>+V63</f>
        <v>17594.830000000002</v>
      </c>
      <c r="Z63" s="1228">
        <v>110189958</v>
      </c>
      <c r="AA63" s="1229"/>
      <c r="AB63" s="896">
        <v>0</v>
      </c>
      <c r="AC63" s="1208">
        <v>0</v>
      </c>
      <c r="AD63" s="894">
        <f>P63+Q63+R63</f>
        <v>1105.17</v>
      </c>
      <c r="AE63" s="894">
        <f>K63-AD63</f>
        <v>17594.830000000002</v>
      </c>
      <c r="AF63" s="488">
        <v>33326.910000000003</v>
      </c>
      <c r="AG63" s="488">
        <f>+AE63-AF63</f>
        <v>-15732.080000000002</v>
      </c>
      <c r="AH63" s="1230">
        <v>0.15</v>
      </c>
      <c r="AI63" s="894">
        <f>AG63*15%</f>
        <v>-2359.8120000000004</v>
      </c>
      <c r="AJ63" s="488"/>
      <c r="AK63" s="894">
        <f>AI63+AJ63</f>
        <v>-2359.8120000000004</v>
      </c>
      <c r="AL63" s="457"/>
      <c r="AP63" s="537"/>
      <c r="AQ63" s="537"/>
      <c r="AR63" s="537"/>
      <c r="AS63" s="537"/>
      <c r="AT63" s="537"/>
      <c r="AU63" s="537"/>
      <c r="AV63" s="537"/>
      <c r="AW63" s="537"/>
      <c r="AX63" s="537"/>
      <c r="AY63" s="537"/>
      <c r="AZ63" s="537"/>
      <c r="BA63" s="537"/>
      <c r="BB63" s="537"/>
      <c r="BC63" s="537"/>
      <c r="BD63" s="537"/>
      <c r="BE63" s="537"/>
      <c r="BF63" s="537"/>
      <c r="BG63" s="537"/>
      <c r="BH63" s="537"/>
      <c r="BI63" s="537"/>
      <c r="BJ63" s="537"/>
      <c r="BK63" s="537"/>
      <c r="BL63" s="537"/>
      <c r="BM63" s="537"/>
      <c r="BN63" s="537"/>
      <c r="BO63" s="537"/>
      <c r="BP63" s="537"/>
      <c r="BQ63" s="537"/>
      <c r="BR63" s="537"/>
      <c r="BS63" s="537"/>
      <c r="BT63" s="537"/>
      <c r="BU63" s="537"/>
      <c r="BV63" s="537"/>
      <c r="BW63" s="537"/>
      <c r="BX63" s="537"/>
      <c r="BY63" s="537"/>
      <c r="BZ63" s="537"/>
      <c r="CA63" s="537"/>
      <c r="CB63" s="537"/>
      <c r="CC63" s="537"/>
      <c r="CD63" s="537"/>
      <c r="CE63" s="537"/>
      <c r="CF63" s="537"/>
      <c r="CG63" s="537"/>
      <c r="CH63" s="537"/>
      <c r="CI63" s="537"/>
      <c r="CJ63" s="537"/>
      <c r="CK63" s="537"/>
      <c r="CL63" s="537"/>
      <c r="CM63" s="537"/>
      <c r="CN63" s="537"/>
      <c r="CO63" s="537"/>
      <c r="CP63" s="537"/>
      <c r="CQ63" s="537"/>
      <c r="CR63" s="537"/>
      <c r="CS63" s="537"/>
      <c r="CT63" s="537"/>
      <c r="CU63" s="537"/>
      <c r="CV63" s="537"/>
      <c r="CW63" s="537"/>
      <c r="CX63" s="537"/>
      <c r="CY63" s="537"/>
      <c r="CZ63" s="537"/>
      <c r="DA63" s="537"/>
      <c r="DB63" s="537"/>
      <c r="DC63" s="537"/>
      <c r="DD63" s="537"/>
      <c r="DE63" s="537"/>
      <c r="DF63" s="537"/>
    </row>
    <row r="64" spans="1:110" ht="14.1" customHeight="1" x14ac:dyDescent="0.25">
      <c r="A64" s="1066">
        <v>43</v>
      </c>
      <c r="B64" s="1066" t="s">
        <v>5122</v>
      </c>
      <c r="C64" s="1066"/>
      <c r="D64" s="446"/>
      <c r="E64" s="446"/>
      <c r="F64" s="1066"/>
      <c r="G64" s="428" t="s">
        <v>5123</v>
      </c>
      <c r="H64" s="1209" t="s">
        <v>1574</v>
      </c>
      <c r="I64" s="428" t="s">
        <v>1712</v>
      </c>
      <c r="J64" s="428" t="s">
        <v>5321</v>
      </c>
      <c r="K64" s="479">
        <v>14300</v>
      </c>
      <c r="L64" s="1067">
        <f>K64/100*7.09</f>
        <v>1013.87</v>
      </c>
      <c r="M64" s="1067">
        <v>16500</v>
      </c>
      <c r="N64" s="1067"/>
      <c r="O64" s="402"/>
      <c r="P64" s="1067">
        <f>+K64/100*3.04</f>
        <v>434.72</v>
      </c>
      <c r="Q64" s="1067">
        <f>+K64/100*2.87</f>
        <v>410.41</v>
      </c>
      <c r="R64" s="1067"/>
      <c r="S64" s="1067"/>
      <c r="T64" s="1067"/>
      <c r="U64" s="1067">
        <f>O64+P64+Q64+R64</f>
        <v>845.13000000000011</v>
      </c>
      <c r="V64" s="1067">
        <f>K64-U64</f>
        <v>13454.869999999999</v>
      </c>
      <c r="W64" s="452">
        <v>100010330028774</v>
      </c>
      <c r="X64" s="461">
        <v>200019600486134</v>
      </c>
      <c r="Y64" s="545">
        <f>+V64</f>
        <v>13454.869999999999</v>
      </c>
      <c r="Z64" s="518">
        <v>113299044</v>
      </c>
      <c r="AA64" s="6"/>
      <c r="AB64" s="6"/>
      <c r="AC64" s="6"/>
      <c r="AD64" s="6"/>
      <c r="AE64" s="6"/>
      <c r="AF64" s="6"/>
      <c r="AG64" s="6"/>
      <c r="AH64" s="6"/>
      <c r="AI64" s="6"/>
      <c r="AL64" s="6"/>
      <c r="AP64" s="537"/>
      <c r="AQ64" s="537"/>
      <c r="AR64" s="537"/>
      <c r="AS64" s="537"/>
      <c r="AT64" s="537"/>
      <c r="AU64" s="537"/>
      <c r="AV64" s="537"/>
      <c r="AW64" s="537"/>
      <c r="AX64" s="537"/>
      <c r="AY64" s="537"/>
      <c r="AZ64" s="537"/>
      <c r="BA64" s="537"/>
      <c r="BB64" s="537"/>
      <c r="BC64" s="537"/>
      <c r="BD64" s="537"/>
      <c r="BE64" s="537"/>
      <c r="BF64" s="537"/>
      <c r="BG64" s="537"/>
      <c r="BH64" s="537"/>
      <c r="BI64" s="537"/>
      <c r="BJ64" s="537"/>
      <c r="BK64" s="537"/>
      <c r="BL64" s="537"/>
      <c r="BM64" s="537"/>
      <c r="BN64" s="537"/>
      <c r="BO64" s="537"/>
      <c r="BP64" s="537"/>
      <c r="BQ64" s="537"/>
      <c r="BR64" s="537"/>
      <c r="BS64" s="537"/>
      <c r="BT64" s="537"/>
      <c r="BU64" s="537"/>
      <c r="BV64" s="537"/>
      <c r="BW64" s="537"/>
      <c r="BX64" s="537"/>
      <c r="BY64" s="537"/>
      <c r="BZ64" s="537"/>
      <c r="CA64" s="537"/>
      <c r="CB64" s="537"/>
      <c r="CC64" s="537"/>
      <c r="CD64" s="537"/>
      <c r="CE64" s="537"/>
      <c r="CF64" s="537"/>
      <c r="CG64" s="537"/>
      <c r="CH64" s="537"/>
      <c r="CI64" s="537"/>
      <c r="CJ64" s="537"/>
      <c r="CK64" s="537"/>
      <c r="CL64" s="537"/>
      <c r="CM64" s="537"/>
      <c r="CN64" s="537"/>
      <c r="CO64" s="537"/>
      <c r="CP64" s="537"/>
      <c r="CQ64" s="537"/>
      <c r="CR64" s="537"/>
      <c r="CS64" s="537"/>
      <c r="CT64" s="537"/>
      <c r="CU64" s="537"/>
      <c r="CV64" s="537"/>
      <c r="CW64" s="537"/>
      <c r="CX64" s="537"/>
      <c r="CY64" s="537"/>
      <c r="CZ64" s="537"/>
      <c r="DA64" s="537"/>
      <c r="DB64" s="537"/>
      <c r="DC64" s="537"/>
      <c r="DD64" s="537"/>
      <c r="DE64" s="537"/>
      <c r="DF64" s="537"/>
    </row>
    <row r="65" spans="1:110" s="1245" customFormat="1" ht="14.1" customHeight="1" x14ac:dyDescent="0.25">
      <c r="A65" s="1231">
        <v>36</v>
      </c>
      <c r="B65" s="1231" t="s">
        <v>5168</v>
      </c>
      <c r="C65" s="1231"/>
      <c r="D65" s="1232"/>
      <c r="E65" s="1232"/>
      <c r="F65" s="1231"/>
      <c r="G65" s="1233" t="s">
        <v>5167</v>
      </c>
      <c r="H65" s="1234" t="s">
        <v>5171</v>
      </c>
      <c r="I65" s="1235" t="s">
        <v>1712</v>
      </c>
      <c r="J65" s="1233" t="s">
        <v>5321</v>
      </c>
      <c r="K65" s="1236">
        <v>14300</v>
      </c>
      <c r="L65" s="1237"/>
      <c r="M65" s="1237"/>
      <c r="N65" s="1237"/>
      <c r="O65" s="1238"/>
      <c r="P65" s="1237"/>
      <c r="Q65" s="1239"/>
      <c r="R65" s="1237"/>
      <c r="S65" s="1240"/>
      <c r="T65" s="1237"/>
      <c r="U65" s="1237"/>
      <c r="V65" s="1237"/>
      <c r="W65" s="1241"/>
      <c r="X65" s="1242"/>
      <c r="Y65" s="1243"/>
      <c r="Z65" s="1244"/>
      <c r="AM65" s="1246"/>
      <c r="AN65" s="1246"/>
      <c r="AO65" s="1246"/>
      <c r="AP65" s="1246"/>
      <c r="AQ65" s="1246"/>
      <c r="AR65" s="1246"/>
      <c r="AS65" s="1246"/>
      <c r="AT65" s="1246"/>
      <c r="AU65" s="1246"/>
      <c r="AV65" s="1246"/>
      <c r="AW65" s="1246"/>
      <c r="AX65" s="1246"/>
      <c r="AY65" s="1246"/>
      <c r="AZ65" s="1246"/>
      <c r="BA65" s="1246"/>
      <c r="BB65" s="1246"/>
      <c r="BC65" s="1246"/>
      <c r="BD65" s="1246"/>
      <c r="BE65" s="1246"/>
      <c r="BF65" s="1246"/>
      <c r="BG65" s="1246"/>
      <c r="BH65" s="1246"/>
      <c r="BI65" s="1246"/>
      <c r="BJ65" s="1246"/>
      <c r="BK65" s="1246"/>
      <c r="BL65" s="1246"/>
      <c r="BM65" s="1246"/>
      <c r="BN65" s="1246"/>
      <c r="BO65" s="1246"/>
      <c r="BP65" s="1246"/>
      <c r="BQ65" s="1246"/>
      <c r="BR65" s="1246"/>
      <c r="BS65" s="1246"/>
      <c r="BT65" s="1246"/>
      <c r="BU65" s="1246"/>
      <c r="BV65" s="1246"/>
      <c r="BW65" s="1246"/>
      <c r="BX65" s="1246"/>
      <c r="BY65" s="1246"/>
      <c r="BZ65" s="1246"/>
      <c r="CA65" s="1246"/>
      <c r="CB65" s="1246"/>
      <c r="CC65" s="1246"/>
      <c r="CD65" s="1246"/>
      <c r="CE65" s="1246"/>
      <c r="CF65" s="1246"/>
      <c r="CG65" s="1246"/>
      <c r="CH65" s="1246"/>
      <c r="CI65" s="1246"/>
      <c r="CJ65" s="1246"/>
      <c r="CK65" s="1246"/>
      <c r="CL65" s="1246"/>
      <c r="CM65" s="1246"/>
      <c r="CN65" s="1246"/>
      <c r="CO65" s="1246"/>
      <c r="CP65" s="1246"/>
      <c r="CQ65" s="1246"/>
      <c r="CR65" s="1246"/>
      <c r="CS65" s="1246"/>
      <c r="CT65" s="1246"/>
      <c r="CU65" s="1246"/>
      <c r="CV65" s="1246"/>
      <c r="CW65" s="1246"/>
      <c r="CX65" s="1246"/>
      <c r="CY65" s="1246"/>
      <c r="CZ65" s="1246"/>
      <c r="DA65" s="1246"/>
      <c r="DB65" s="1246"/>
      <c r="DC65" s="1246"/>
      <c r="DD65" s="1246"/>
      <c r="DE65" s="1246"/>
      <c r="DF65" s="1246"/>
    </row>
    <row r="66" spans="1:110" ht="14.1" customHeight="1" x14ac:dyDescent="0.25">
      <c r="A66" s="1712" t="s">
        <v>3656</v>
      </c>
      <c r="B66" s="1713"/>
      <c r="C66" s="1713"/>
      <c r="D66" s="1713"/>
      <c r="E66" s="1713"/>
      <c r="F66" s="1713"/>
      <c r="G66" s="1713"/>
      <c r="H66" s="1713"/>
      <c r="I66" s="1714"/>
      <c r="J66" s="1175"/>
      <c r="K66" s="407">
        <f>SUM(K45:K65)</f>
        <v>352000</v>
      </c>
      <c r="L66" s="407">
        <f>SUM(L45:L63)</f>
        <v>22929.059999999998</v>
      </c>
      <c r="M66" s="1067">
        <v>0</v>
      </c>
      <c r="N66" s="405">
        <f t="shared" ref="N66:T66" si="19">SUM(N45:N60)</f>
        <v>0</v>
      </c>
      <c r="O66" s="407">
        <f t="shared" si="19"/>
        <v>8393.4400000000023</v>
      </c>
      <c r="P66" s="407">
        <f t="shared" si="19"/>
        <v>7924.07</v>
      </c>
      <c r="Q66" s="565">
        <f t="shared" si="19"/>
        <v>844.89</v>
      </c>
      <c r="R66" s="407">
        <f t="shared" si="19"/>
        <v>0</v>
      </c>
      <c r="S66" s="566">
        <f t="shared" si="19"/>
        <v>17162.400000000005</v>
      </c>
      <c r="T66" s="407">
        <f t="shared" si="19"/>
        <v>258937.59999999998</v>
      </c>
      <c r="U66" s="452"/>
      <c r="V66" s="474"/>
      <c r="W66" s="863"/>
      <c r="X66" s="463"/>
      <c r="Y66" s="455"/>
      <c r="Z66" s="428"/>
      <c r="AA66" s="456"/>
      <c r="AB66" s="402"/>
      <c r="AC66" s="402"/>
      <c r="AD66" s="1067"/>
      <c r="AE66" s="428"/>
      <c r="AF66" s="428"/>
      <c r="AG66" s="402"/>
      <c r="AH66" s="1067"/>
      <c r="AI66" s="402"/>
      <c r="AJ66" s="457"/>
    </row>
    <row r="67" spans="1:110" ht="14.1" customHeight="1" x14ac:dyDescent="0.25">
      <c r="A67" s="1715" t="s">
        <v>3661</v>
      </c>
      <c r="B67" s="1716"/>
      <c r="C67" s="1716"/>
      <c r="D67" s="1716"/>
      <c r="E67" s="1716"/>
      <c r="F67" s="1716"/>
      <c r="G67" s="1716"/>
      <c r="H67" s="1716"/>
      <c r="I67" s="1717"/>
      <c r="J67" s="1176"/>
      <c r="K67" s="407"/>
      <c r="L67" s="407"/>
      <c r="M67" s="407"/>
      <c r="N67" s="405"/>
      <c r="O67" s="565"/>
      <c r="P67" s="565"/>
      <c r="Q67" s="565"/>
      <c r="R67" s="407"/>
      <c r="S67" s="566"/>
      <c r="T67" s="407"/>
      <c r="U67" s="452"/>
      <c r="V67" s="478"/>
      <c r="W67" s="863"/>
      <c r="X67" s="463"/>
      <c r="Y67" s="455"/>
      <c r="Z67" s="428"/>
      <c r="AA67" s="456"/>
      <c r="AB67" s="402"/>
      <c r="AC67" s="402"/>
      <c r="AD67" s="1067"/>
      <c r="AE67" s="1067"/>
      <c r="AF67" s="428"/>
      <c r="AG67" s="402"/>
      <c r="AH67" s="1067"/>
      <c r="AI67" s="402"/>
      <c r="AJ67" s="457"/>
    </row>
    <row r="68" spans="1:110" s="1530" customFormat="1" ht="14.1" customHeight="1" x14ac:dyDescent="0.25">
      <c r="A68" s="1513"/>
      <c r="B68" s="1514" t="s">
        <v>5231</v>
      </c>
      <c r="C68" s="1513"/>
      <c r="D68" s="1513"/>
      <c r="E68" s="1513"/>
      <c r="F68" s="1513"/>
      <c r="G68" s="1515" t="s">
        <v>5272</v>
      </c>
      <c r="H68" s="1532" t="s">
        <v>1574</v>
      </c>
      <c r="I68" s="1515" t="s">
        <v>5230</v>
      </c>
      <c r="J68" s="1513"/>
      <c r="K68" s="1516">
        <v>49500</v>
      </c>
      <c r="L68" s="1519"/>
      <c r="M68" s="1519"/>
      <c r="N68" s="1517"/>
      <c r="O68" s="1518"/>
      <c r="P68" s="1518"/>
      <c r="Q68" s="1518"/>
      <c r="R68" s="1519"/>
      <c r="S68" s="1520"/>
      <c r="T68" s="1519"/>
      <c r="U68" s="1521"/>
      <c r="V68" s="1533"/>
      <c r="W68" s="1523"/>
      <c r="X68" s="1524"/>
      <c r="Y68" s="1525"/>
      <c r="Z68" s="1526"/>
      <c r="AA68" s="1527"/>
      <c r="AB68" s="1528"/>
      <c r="AC68" s="1528"/>
      <c r="AD68" s="1516"/>
      <c r="AE68" s="1516"/>
      <c r="AF68" s="1526"/>
      <c r="AG68" s="1528"/>
      <c r="AH68" s="1516"/>
      <c r="AI68" s="1528"/>
      <c r="AJ68" s="1529"/>
      <c r="AL68" s="1531"/>
      <c r="AM68" s="1531"/>
      <c r="AN68" s="1531"/>
      <c r="AO68" s="1531"/>
    </row>
    <row r="69" spans="1:110" ht="14.1" customHeight="1" x14ac:dyDescent="0.25">
      <c r="A69" s="444">
        <v>44</v>
      </c>
      <c r="B69" s="1066" t="s">
        <v>1629</v>
      </c>
      <c r="C69" s="1066" t="s">
        <v>3763</v>
      </c>
      <c r="D69" s="446">
        <v>27642</v>
      </c>
      <c r="E69" s="446">
        <v>41897</v>
      </c>
      <c r="F69" s="1066">
        <f t="shared" ref="F69:F87" si="20">DATEDIF(D69,E69,"Y")</f>
        <v>39</v>
      </c>
      <c r="G69" s="428" t="s">
        <v>1630</v>
      </c>
      <c r="H69" s="1209" t="s">
        <v>1574</v>
      </c>
      <c r="I69" s="429" t="s">
        <v>1631</v>
      </c>
      <c r="J69" s="428" t="s">
        <v>5321</v>
      </c>
      <c r="K69" s="1067">
        <v>22000</v>
      </c>
      <c r="L69" s="1067">
        <f t="shared" ref="L69:L95" si="21">K69/100*7.09</f>
        <v>1559.8</v>
      </c>
      <c r="M69" s="1067">
        <f t="shared" ref="M69:M84" si="22">K69</f>
        <v>22000</v>
      </c>
      <c r="N69" s="402"/>
      <c r="O69" s="1068">
        <f t="shared" ref="O69:O84" si="23">K69/100*3.04</f>
        <v>668.8</v>
      </c>
      <c r="P69" s="1068">
        <f t="shared" ref="P69:P84" si="24">K69/100*2.87</f>
        <v>631.4</v>
      </c>
      <c r="Q69" s="1068"/>
      <c r="R69" s="1067"/>
      <c r="S69" s="451">
        <f t="shared" ref="S69:S80" si="25">N69+O69+P69+Q69+R69</f>
        <v>1300.1999999999998</v>
      </c>
      <c r="T69" s="1067">
        <f t="shared" ref="T69:T84" si="26">K69-S69</f>
        <v>20699.8</v>
      </c>
      <c r="U69" s="452">
        <v>100010330028774</v>
      </c>
      <c r="V69" s="461" t="s">
        <v>3031</v>
      </c>
      <c r="W69" s="863">
        <f t="shared" ref="W69:W84" si="27">+T69</f>
        <v>20699.8</v>
      </c>
      <c r="X69" s="463" t="s">
        <v>3807</v>
      </c>
      <c r="Y69" s="455"/>
      <c r="Z69" s="428">
        <v>0</v>
      </c>
      <c r="AA69" s="456">
        <v>0</v>
      </c>
      <c r="AB69" s="402">
        <f t="shared" ref="AB69:AB84" si="28">O69+P69+Q69</f>
        <v>1300.1999999999998</v>
      </c>
      <c r="AC69" s="402">
        <f t="shared" ref="AC69:AC84" si="29">K69-AB69</f>
        <v>20699.8</v>
      </c>
      <c r="AD69" s="1067"/>
      <c r="AE69" s="428"/>
      <c r="AF69" s="428"/>
      <c r="AG69" s="402">
        <f t="shared" ref="AG69:AG80" si="30">AE69*15%</f>
        <v>0</v>
      </c>
      <c r="AH69" s="1067"/>
      <c r="AI69" s="402">
        <f t="shared" ref="AI69:AI80" si="31">AG69+AH69</f>
        <v>0</v>
      </c>
      <c r="AJ69" s="457">
        <f t="shared" ref="AJ69:AJ80" si="32">AI69-N69</f>
        <v>0</v>
      </c>
    </row>
    <row r="70" spans="1:110" ht="14.1" customHeight="1" x14ac:dyDescent="0.25">
      <c r="A70" s="444">
        <v>45</v>
      </c>
      <c r="B70" s="1066" t="s">
        <v>1632</v>
      </c>
      <c r="C70" s="1066" t="s">
        <v>3763</v>
      </c>
      <c r="D70" s="446">
        <v>28906</v>
      </c>
      <c r="E70" s="446">
        <v>41897</v>
      </c>
      <c r="F70" s="1066">
        <f t="shared" si="20"/>
        <v>35</v>
      </c>
      <c r="G70" s="428" t="s">
        <v>1633</v>
      </c>
      <c r="H70" s="1209" t="s">
        <v>1574</v>
      </c>
      <c r="I70" s="429" t="s">
        <v>1631</v>
      </c>
      <c r="J70" s="428" t="s">
        <v>5321</v>
      </c>
      <c r="K70" s="1067">
        <v>22000</v>
      </c>
      <c r="L70" s="1067">
        <f t="shared" si="21"/>
        <v>1559.8</v>
      </c>
      <c r="M70" s="1067">
        <f t="shared" si="22"/>
        <v>22000</v>
      </c>
      <c r="N70" s="402"/>
      <c r="O70" s="1068">
        <f t="shared" si="23"/>
        <v>668.8</v>
      </c>
      <c r="P70" s="1068">
        <f t="shared" si="24"/>
        <v>631.4</v>
      </c>
      <c r="Q70" s="1068"/>
      <c r="R70" s="1067"/>
      <c r="S70" s="451">
        <f t="shared" si="25"/>
        <v>1300.1999999999998</v>
      </c>
      <c r="T70" s="1067">
        <f t="shared" si="26"/>
        <v>20699.8</v>
      </c>
      <c r="U70" s="452">
        <v>100010330028774</v>
      </c>
      <c r="V70" s="485" t="s">
        <v>3032</v>
      </c>
      <c r="W70" s="863">
        <f t="shared" si="27"/>
        <v>20699.8</v>
      </c>
      <c r="X70" s="463" t="s">
        <v>3808</v>
      </c>
      <c r="Y70" s="455"/>
      <c r="Z70" s="428">
        <v>0</v>
      </c>
      <c r="AA70" s="456">
        <v>0</v>
      </c>
      <c r="AB70" s="402">
        <f t="shared" si="28"/>
        <v>1300.1999999999998</v>
      </c>
      <c r="AC70" s="402">
        <f t="shared" si="29"/>
        <v>20699.8</v>
      </c>
      <c r="AD70" s="1067"/>
      <c r="AE70" s="428"/>
      <c r="AF70" s="428"/>
      <c r="AG70" s="402">
        <f t="shared" si="30"/>
        <v>0</v>
      </c>
      <c r="AH70" s="1067"/>
      <c r="AI70" s="402">
        <f t="shared" si="31"/>
        <v>0</v>
      </c>
      <c r="AJ70" s="457">
        <f t="shared" si="32"/>
        <v>0</v>
      </c>
    </row>
    <row r="71" spans="1:110" ht="14.1" customHeight="1" x14ac:dyDescent="0.25">
      <c r="A71" s="444">
        <v>46</v>
      </c>
      <c r="B71" s="444" t="s">
        <v>1671</v>
      </c>
      <c r="C71" s="444" t="s">
        <v>3763</v>
      </c>
      <c r="D71" s="445">
        <v>34600</v>
      </c>
      <c r="E71" s="446">
        <v>41897</v>
      </c>
      <c r="F71" s="1066">
        <f>DATEDIF(D71,E71,"Y")</f>
        <v>19</v>
      </c>
      <c r="G71" s="429" t="s">
        <v>1672</v>
      </c>
      <c r="H71" s="1209" t="s">
        <v>1574</v>
      </c>
      <c r="I71" s="429" t="s">
        <v>1631</v>
      </c>
      <c r="J71" s="428" t="s">
        <v>5321</v>
      </c>
      <c r="K71" s="1067">
        <v>22000</v>
      </c>
      <c r="L71" s="1067">
        <f>K71/100*7.09</f>
        <v>1559.8</v>
      </c>
      <c r="M71" s="1067">
        <f>K71</f>
        <v>22000</v>
      </c>
      <c r="N71" s="402"/>
      <c r="O71" s="1068">
        <f>K71/100*3.04</f>
        <v>668.8</v>
      </c>
      <c r="P71" s="1068">
        <f>K71/100*2.87</f>
        <v>631.4</v>
      </c>
      <c r="Q71" s="1068"/>
      <c r="R71" s="1067"/>
      <c r="S71" s="451">
        <f>N71+O71+P71+Q71+R71</f>
        <v>1300.1999999999998</v>
      </c>
      <c r="T71" s="1067">
        <f>K71-S71</f>
        <v>20699.8</v>
      </c>
      <c r="U71" s="452">
        <v>100010330028774</v>
      </c>
      <c r="V71" s="490" t="s">
        <v>3049</v>
      </c>
      <c r="W71" s="863">
        <f>+T71</f>
        <v>20699.8</v>
      </c>
      <c r="X71" s="454">
        <v>40222448702</v>
      </c>
      <c r="Y71" s="455"/>
      <c r="Z71" s="428">
        <v>0</v>
      </c>
      <c r="AA71" s="456">
        <v>0</v>
      </c>
      <c r="AB71" s="402">
        <f>O71+P71+Q71</f>
        <v>1300.1999999999998</v>
      </c>
      <c r="AC71" s="402">
        <f>K71-AB71</f>
        <v>20699.8</v>
      </c>
      <c r="AD71" s="1067"/>
      <c r="AE71" s="428"/>
      <c r="AF71" s="428"/>
      <c r="AG71" s="402">
        <f>AE71*15%</f>
        <v>0</v>
      </c>
      <c r="AH71" s="1067"/>
      <c r="AI71" s="402">
        <f>AG71+AH71</f>
        <v>0</v>
      </c>
      <c r="AJ71" s="457">
        <f>AI71-N71</f>
        <v>0</v>
      </c>
    </row>
    <row r="72" spans="1:110" ht="14.1" customHeight="1" x14ac:dyDescent="0.25">
      <c r="A72" s="444">
        <v>47</v>
      </c>
      <c r="B72" s="1066" t="s">
        <v>1635</v>
      </c>
      <c r="C72" s="1066" t="s">
        <v>3763</v>
      </c>
      <c r="D72" s="446">
        <v>31070</v>
      </c>
      <c r="E72" s="446">
        <v>41897</v>
      </c>
      <c r="F72" s="1066">
        <f t="shared" si="20"/>
        <v>29</v>
      </c>
      <c r="G72" s="428" t="s">
        <v>1636</v>
      </c>
      <c r="H72" s="1209" t="s">
        <v>1574</v>
      </c>
      <c r="I72" s="428" t="s">
        <v>1634</v>
      </c>
      <c r="J72" s="428" t="s">
        <v>5321</v>
      </c>
      <c r="K72" s="1067">
        <v>16500</v>
      </c>
      <c r="L72" s="1067">
        <f t="shared" si="21"/>
        <v>1169.8499999999999</v>
      </c>
      <c r="M72" s="1067">
        <f t="shared" si="22"/>
        <v>16500</v>
      </c>
      <c r="N72" s="402"/>
      <c r="O72" s="1068">
        <f t="shared" si="23"/>
        <v>501.6</v>
      </c>
      <c r="P72" s="1068">
        <f t="shared" si="24"/>
        <v>473.55</v>
      </c>
      <c r="Q72" s="1068"/>
      <c r="R72" s="1067"/>
      <c r="S72" s="451">
        <f t="shared" si="25"/>
        <v>975.15000000000009</v>
      </c>
      <c r="T72" s="1067">
        <f t="shared" si="26"/>
        <v>15524.85</v>
      </c>
      <c r="U72" s="452">
        <v>100010330028774</v>
      </c>
      <c r="V72" s="461" t="s">
        <v>3033</v>
      </c>
      <c r="W72" s="863">
        <f t="shared" si="27"/>
        <v>15524.85</v>
      </c>
      <c r="X72" s="463">
        <v>22500068097</v>
      </c>
      <c r="Y72" s="455"/>
      <c r="Z72" s="428">
        <v>0</v>
      </c>
      <c r="AA72" s="456">
        <v>0</v>
      </c>
      <c r="AB72" s="402">
        <f t="shared" si="28"/>
        <v>975.15000000000009</v>
      </c>
      <c r="AC72" s="402">
        <f t="shared" si="29"/>
        <v>15524.85</v>
      </c>
      <c r="AD72" s="1067"/>
      <c r="AE72" s="428"/>
      <c r="AF72" s="428"/>
      <c r="AG72" s="402">
        <f t="shared" si="30"/>
        <v>0</v>
      </c>
      <c r="AH72" s="1067"/>
      <c r="AI72" s="402">
        <f t="shared" si="31"/>
        <v>0</v>
      </c>
      <c r="AJ72" s="457">
        <f t="shared" si="32"/>
        <v>0</v>
      </c>
    </row>
    <row r="73" spans="1:110" ht="14.1" customHeight="1" x14ac:dyDescent="0.25">
      <c r="A73" s="444">
        <v>48</v>
      </c>
      <c r="B73" s="1066" t="s">
        <v>1643</v>
      </c>
      <c r="C73" s="1066" t="s">
        <v>3764</v>
      </c>
      <c r="D73" s="446">
        <v>32975</v>
      </c>
      <c r="E73" s="446">
        <v>41897</v>
      </c>
      <c r="F73" s="1066">
        <f t="shared" si="20"/>
        <v>24</v>
      </c>
      <c r="G73" s="428" t="s">
        <v>1644</v>
      </c>
      <c r="H73" s="1209" t="s">
        <v>1574</v>
      </c>
      <c r="I73" s="428" t="s">
        <v>1634</v>
      </c>
      <c r="J73" s="428" t="s">
        <v>5321</v>
      </c>
      <c r="K73" s="1067">
        <v>16500</v>
      </c>
      <c r="L73" s="1067">
        <f t="shared" si="21"/>
        <v>1169.8499999999999</v>
      </c>
      <c r="M73" s="1067">
        <f t="shared" si="22"/>
        <v>16500</v>
      </c>
      <c r="N73" s="402"/>
      <c r="O73" s="1068">
        <f t="shared" si="23"/>
        <v>501.6</v>
      </c>
      <c r="P73" s="1068">
        <f t="shared" si="24"/>
        <v>473.55</v>
      </c>
      <c r="Q73" s="1068"/>
      <c r="R73" s="1067"/>
      <c r="S73" s="451">
        <f t="shared" si="25"/>
        <v>975.15000000000009</v>
      </c>
      <c r="T73" s="1067">
        <f t="shared" si="26"/>
        <v>15524.85</v>
      </c>
      <c r="U73" s="452">
        <v>100010330028774</v>
      </c>
      <c r="V73" s="461" t="s">
        <v>3037</v>
      </c>
      <c r="W73" s="863">
        <f t="shared" si="27"/>
        <v>15524.85</v>
      </c>
      <c r="X73" s="463">
        <v>22500581313</v>
      </c>
      <c r="Y73" s="455"/>
      <c r="Z73" s="428">
        <v>0</v>
      </c>
      <c r="AA73" s="456">
        <v>0</v>
      </c>
      <c r="AB73" s="402">
        <f t="shared" si="28"/>
        <v>975.15000000000009</v>
      </c>
      <c r="AC73" s="402">
        <f t="shared" si="29"/>
        <v>15524.85</v>
      </c>
      <c r="AD73" s="1067"/>
      <c r="AE73" s="428"/>
      <c r="AF73" s="428"/>
      <c r="AG73" s="402">
        <f t="shared" si="30"/>
        <v>0</v>
      </c>
      <c r="AH73" s="1067"/>
      <c r="AI73" s="402">
        <f t="shared" si="31"/>
        <v>0</v>
      </c>
      <c r="AJ73" s="457">
        <f t="shared" si="32"/>
        <v>0</v>
      </c>
    </row>
    <row r="74" spans="1:110" ht="14.1" customHeight="1" x14ac:dyDescent="0.25">
      <c r="A74" s="444">
        <v>49</v>
      </c>
      <c r="B74" s="1066" t="s">
        <v>1645</v>
      </c>
      <c r="C74" s="1066" t="s">
        <v>3763</v>
      </c>
      <c r="D74" s="446">
        <v>26639</v>
      </c>
      <c r="E74" s="446">
        <v>41897</v>
      </c>
      <c r="F74" s="1066">
        <f t="shared" si="20"/>
        <v>41</v>
      </c>
      <c r="G74" s="428" t="s">
        <v>1646</v>
      </c>
      <c r="H74" s="1209" t="s">
        <v>1574</v>
      </c>
      <c r="I74" s="428" t="s">
        <v>1634</v>
      </c>
      <c r="J74" s="428" t="s">
        <v>5321</v>
      </c>
      <c r="K74" s="1067">
        <v>16500</v>
      </c>
      <c r="L74" s="1067">
        <f t="shared" si="21"/>
        <v>1169.8499999999999</v>
      </c>
      <c r="M74" s="1067">
        <f t="shared" si="22"/>
        <v>16500</v>
      </c>
      <c r="N74" s="402"/>
      <c r="O74" s="1068">
        <f t="shared" si="23"/>
        <v>501.6</v>
      </c>
      <c r="P74" s="1068">
        <f t="shared" si="24"/>
        <v>473.55</v>
      </c>
      <c r="Q74" s="1068"/>
      <c r="R74" s="1067"/>
      <c r="S74" s="451">
        <f t="shared" si="25"/>
        <v>975.15000000000009</v>
      </c>
      <c r="T74" s="1067">
        <f t="shared" si="26"/>
        <v>15524.85</v>
      </c>
      <c r="U74" s="452">
        <v>100010330028774</v>
      </c>
      <c r="V74" s="485" t="s">
        <v>3038</v>
      </c>
      <c r="W74" s="863">
        <f t="shared" si="27"/>
        <v>15524.85</v>
      </c>
      <c r="X74" s="463" t="s">
        <v>3809</v>
      </c>
      <c r="Y74" s="455"/>
      <c r="Z74" s="428">
        <v>0</v>
      </c>
      <c r="AA74" s="456">
        <v>0</v>
      </c>
      <c r="AB74" s="402">
        <f t="shared" si="28"/>
        <v>975.15000000000009</v>
      </c>
      <c r="AC74" s="402">
        <f t="shared" si="29"/>
        <v>15524.85</v>
      </c>
      <c r="AD74" s="1067"/>
      <c r="AE74" s="428"/>
      <c r="AF74" s="428"/>
      <c r="AG74" s="402">
        <f t="shared" si="30"/>
        <v>0</v>
      </c>
      <c r="AH74" s="1067"/>
      <c r="AI74" s="402">
        <f t="shared" si="31"/>
        <v>0</v>
      </c>
      <c r="AJ74" s="457">
        <f t="shared" si="32"/>
        <v>0</v>
      </c>
    </row>
    <row r="75" spans="1:110" ht="14.1" customHeight="1" x14ac:dyDescent="0.25">
      <c r="A75" s="444">
        <v>50</v>
      </c>
      <c r="B75" s="1066" t="s">
        <v>1647</v>
      </c>
      <c r="C75" s="1066" t="s">
        <v>3763</v>
      </c>
      <c r="D75" s="446">
        <v>31681</v>
      </c>
      <c r="E75" s="446">
        <v>41897</v>
      </c>
      <c r="F75" s="1066">
        <f t="shared" si="20"/>
        <v>27</v>
      </c>
      <c r="G75" s="428" t="s">
        <v>2874</v>
      </c>
      <c r="H75" s="1209" t="s">
        <v>1574</v>
      </c>
      <c r="I75" s="428" t="s">
        <v>1634</v>
      </c>
      <c r="J75" s="428" t="s">
        <v>5321</v>
      </c>
      <c r="K75" s="1067">
        <v>16500</v>
      </c>
      <c r="L75" s="1067">
        <f t="shared" si="21"/>
        <v>1169.8499999999999</v>
      </c>
      <c r="M75" s="1067">
        <f t="shared" si="22"/>
        <v>16500</v>
      </c>
      <c r="N75" s="402"/>
      <c r="O75" s="1068">
        <f t="shared" si="23"/>
        <v>501.6</v>
      </c>
      <c r="P75" s="1068">
        <f t="shared" si="24"/>
        <v>473.55</v>
      </c>
      <c r="Q75" s="1068"/>
      <c r="R75" s="1067"/>
      <c r="S75" s="451">
        <f t="shared" si="25"/>
        <v>975.15000000000009</v>
      </c>
      <c r="T75" s="1067">
        <f t="shared" si="26"/>
        <v>15524.85</v>
      </c>
      <c r="U75" s="452">
        <v>100010330028774</v>
      </c>
      <c r="V75" s="523" t="s">
        <v>3039</v>
      </c>
      <c r="W75" s="863">
        <f t="shared" si="27"/>
        <v>15524.85</v>
      </c>
      <c r="X75" s="463">
        <v>22300412719</v>
      </c>
      <c r="Y75" s="455"/>
      <c r="Z75" s="428">
        <v>0</v>
      </c>
      <c r="AA75" s="456">
        <v>0</v>
      </c>
      <c r="AB75" s="402">
        <f t="shared" si="28"/>
        <v>975.15000000000009</v>
      </c>
      <c r="AC75" s="402">
        <f t="shared" si="29"/>
        <v>15524.85</v>
      </c>
      <c r="AD75" s="1067"/>
      <c r="AE75" s="428"/>
      <c r="AF75" s="428"/>
      <c r="AG75" s="402">
        <f t="shared" si="30"/>
        <v>0</v>
      </c>
      <c r="AH75" s="1067"/>
      <c r="AI75" s="402">
        <f t="shared" si="31"/>
        <v>0</v>
      </c>
      <c r="AJ75" s="457">
        <f t="shared" si="32"/>
        <v>0</v>
      </c>
    </row>
    <row r="76" spans="1:110" ht="14.1" customHeight="1" x14ac:dyDescent="0.25">
      <c r="A76" s="444">
        <v>51</v>
      </c>
      <c r="B76" s="1066" t="s">
        <v>1650</v>
      </c>
      <c r="C76" s="1066" t="s">
        <v>3763</v>
      </c>
      <c r="D76" s="446">
        <v>27578</v>
      </c>
      <c r="E76" s="446">
        <v>41897</v>
      </c>
      <c r="F76" s="1066">
        <f t="shared" si="20"/>
        <v>39</v>
      </c>
      <c r="G76" s="428" t="s">
        <v>1651</v>
      </c>
      <c r="H76" s="1209" t="s">
        <v>1574</v>
      </c>
      <c r="I76" s="428" t="s">
        <v>1634</v>
      </c>
      <c r="J76" s="428" t="s">
        <v>5321</v>
      </c>
      <c r="K76" s="1067">
        <v>16500</v>
      </c>
      <c r="L76" s="1067">
        <f t="shared" si="21"/>
        <v>1169.8499999999999</v>
      </c>
      <c r="M76" s="1067">
        <f t="shared" si="22"/>
        <v>16500</v>
      </c>
      <c r="N76" s="402"/>
      <c r="O76" s="1068">
        <f t="shared" si="23"/>
        <v>501.6</v>
      </c>
      <c r="P76" s="1068">
        <f t="shared" si="24"/>
        <v>473.55</v>
      </c>
      <c r="Q76" s="1068"/>
      <c r="R76" s="1067"/>
      <c r="S76" s="451">
        <f t="shared" si="25"/>
        <v>975.15000000000009</v>
      </c>
      <c r="T76" s="1067">
        <f t="shared" si="26"/>
        <v>15524.85</v>
      </c>
      <c r="U76" s="452">
        <v>100010330028774</v>
      </c>
      <c r="V76" s="474">
        <v>200010330646354</v>
      </c>
      <c r="W76" s="863">
        <f t="shared" si="27"/>
        <v>15524.85</v>
      </c>
      <c r="X76" s="463" t="s">
        <v>3810</v>
      </c>
      <c r="Y76" s="455"/>
      <c r="Z76" s="428">
        <v>0</v>
      </c>
      <c r="AA76" s="456">
        <v>0</v>
      </c>
      <c r="AB76" s="402">
        <f t="shared" si="28"/>
        <v>975.15000000000009</v>
      </c>
      <c r="AC76" s="402">
        <f t="shared" si="29"/>
        <v>15524.85</v>
      </c>
      <c r="AD76" s="1067"/>
      <c r="AE76" s="428"/>
      <c r="AF76" s="428"/>
      <c r="AG76" s="402">
        <f t="shared" si="30"/>
        <v>0</v>
      </c>
      <c r="AH76" s="1067"/>
      <c r="AI76" s="402">
        <f t="shared" si="31"/>
        <v>0</v>
      </c>
      <c r="AJ76" s="457">
        <f t="shared" si="32"/>
        <v>0</v>
      </c>
    </row>
    <row r="77" spans="1:110" ht="14.1" customHeight="1" x14ac:dyDescent="0.25">
      <c r="A77" s="444">
        <v>52</v>
      </c>
      <c r="B77" s="1066" t="s">
        <v>1654</v>
      </c>
      <c r="C77" s="1066" t="s">
        <v>3763</v>
      </c>
      <c r="D77" s="446">
        <v>33329</v>
      </c>
      <c r="E77" s="446">
        <v>41897</v>
      </c>
      <c r="F77" s="1066">
        <f t="shared" si="20"/>
        <v>23</v>
      </c>
      <c r="G77" s="428" t="s">
        <v>1655</v>
      </c>
      <c r="H77" s="1209" t="s">
        <v>1574</v>
      </c>
      <c r="I77" s="428" t="s">
        <v>1634</v>
      </c>
      <c r="J77" s="428" t="s">
        <v>5321</v>
      </c>
      <c r="K77" s="1067">
        <v>16500</v>
      </c>
      <c r="L77" s="1067">
        <f t="shared" si="21"/>
        <v>1169.8499999999999</v>
      </c>
      <c r="M77" s="1067">
        <f t="shared" si="22"/>
        <v>16500</v>
      </c>
      <c r="N77" s="402"/>
      <c r="O77" s="1068">
        <f t="shared" si="23"/>
        <v>501.6</v>
      </c>
      <c r="P77" s="1068">
        <f t="shared" si="24"/>
        <v>473.55</v>
      </c>
      <c r="Q77" s="1068"/>
      <c r="R77" s="1067"/>
      <c r="S77" s="451">
        <f t="shared" si="25"/>
        <v>975.15000000000009</v>
      </c>
      <c r="T77" s="1067">
        <f t="shared" si="26"/>
        <v>15524.85</v>
      </c>
      <c r="U77" s="452">
        <v>100010330028774</v>
      </c>
      <c r="V77" s="523" t="s">
        <v>3041</v>
      </c>
      <c r="W77" s="863">
        <f t="shared" si="27"/>
        <v>15524.85</v>
      </c>
      <c r="X77" s="463">
        <v>22500646256</v>
      </c>
      <c r="Y77" s="455"/>
      <c r="Z77" s="428">
        <v>0</v>
      </c>
      <c r="AA77" s="456">
        <v>0</v>
      </c>
      <c r="AB77" s="402">
        <f t="shared" si="28"/>
        <v>975.15000000000009</v>
      </c>
      <c r="AC77" s="402">
        <f t="shared" si="29"/>
        <v>15524.85</v>
      </c>
      <c r="AD77" s="1067"/>
      <c r="AE77" s="428"/>
      <c r="AF77" s="428"/>
      <c r="AG77" s="402">
        <f t="shared" si="30"/>
        <v>0</v>
      </c>
      <c r="AH77" s="1067"/>
      <c r="AI77" s="402">
        <f t="shared" si="31"/>
        <v>0</v>
      </c>
      <c r="AJ77" s="457">
        <f t="shared" si="32"/>
        <v>0</v>
      </c>
    </row>
    <row r="78" spans="1:110" ht="14.1" customHeight="1" x14ac:dyDescent="0.25">
      <c r="A78" s="444">
        <v>53</v>
      </c>
      <c r="B78" s="1066" t="s">
        <v>1656</v>
      </c>
      <c r="C78" s="1066" t="s">
        <v>3763</v>
      </c>
      <c r="D78" s="446">
        <v>33874</v>
      </c>
      <c r="E78" s="446">
        <v>41897</v>
      </c>
      <c r="F78" s="1066">
        <f t="shared" si="20"/>
        <v>21</v>
      </c>
      <c r="G78" s="428" t="s">
        <v>1657</v>
      </c>
      <c r="H78" s="1209" t="s">
        <v>1574</v>
      </c>
      <c r="I78" s="428" t="s">
        <v>1634</v>
      </c>
      <c r="J78" s="428" t="s">
        <v>5321</v>
      </c>
      <c r="K78" s="1067">
        <v>16500</v>
      </c>
      <c r="L78" s="1067">
        <f t="shared" si="21"/>
        <v>1169.8499999999999</v>
      </c>
      <c r="M78" s="1067">
        <f t="shared" si="22"/>
        <v>16500</v>
      </c>
      <c r="N78" s="402"/>
      <c r="O78" s="1068">
        <f t="shared" si="23"/>
        <v>501.6</v>
      </c>
      <c r="P78" s="1068">
        <f t="shared" si="24"/>
        <v>473.55</v>
      </c>
      <c r="Q78" s="1068"/>
      <c r="R78" s="1067"/>
      <c r="S78" s="451">
        <f t="shared" si="25"/>
        <v>975.15000000000009</v>
      </c>
      <c r="T78" s="1067">
        <f t="shared" si="26"/>
        <v>15524.85</v>
      </c>
      <c r="U78" s="452">
        <v>100010330028774</v>
      </c>
      <c r="V78" s="523" t="s">
        <v>3042</v>
      </c>
      <c r="W78" s="863">
        <f t="shared" si="27"/>
        <v>15524.85</v>
      </c>
      <c r="X78" s="463">
        <v>40222794501</v>
      </c>
      <c r="Y78" s="455"/>
      <c r="Z78" s="428">
        <v>0</v>
      </c>
      <c r="AA78" s="456">
        <v>0</v>
      </c>
      <c r="AB78" s="402">
        <f t="shared" si="28"/>
        <v>975.15000000000009</v>
      </c>
      <c r="AC78" s="402">
        <f t="shared" si="29"/>
        <v>15524.85</v>
      </c>
      <c r="AD78" s="1067"/>
      <c r="AE78" s="428"/>
      <c r="AF78" s="428"/>
      <c r="AG78" s="402">
        <f t="shared" si="30"/>
        <v>0</v>
      </c>
      <c r="AH78" s="1067"/>
      <c r="AI78" s="402">
        <f t="shared" si="31"/>
        <v>0</v>
      </c>
      <c r="AJ78" s="457">
        <f t="shared" si="32"/>
        <v>0</v>
      </c>
    </row>
    <row r="79" spans="1:110" ht="14.1" customHeight="1" x14ac:dyDescent="0.25">
      <c r="A79" s="444">
        <v>54</v>
      </c>
      <c r="B79" s="444" t="s">
        <v>1669</v>
      </c>
      <c r="C79" s="444" t="s">
        <v>3763</v>
      </c>
      <c r="D79" s="445">
        <v>30348</v>
      </c>
      <c r="E79" s="446">
        <v>41897</v>
      </c>
      <c r="F79" s="1066">
        <f t="shared" si="20"/>
        <v>31</v>
      </c>
      <c r="G79" s="429" t="s">
        <v>1670</v>
      </c>
      <c r="H79" s="1209" t="s">
        <v>1574</v>
      </c>
      <c r="I79" s="429" t="s">
        <v>1668</v>
      </c>
      <c r="J79" s="428" t="s">
        <v>5321</v>
      </c>
      <c r="K79" s="1067">
        <v>16500</v>
      </c>
      <c r="L79" s="1067">
        <f t="shared" si="21"/>
        <v>1169.8499999999999</v>
      </c>
      <c r="M79" s="1067">
        <f t="shared" si="22"/>
        <v>16500</v>
      </c>
      <c r="N79" s="402"/>
      <c r="O79" s="1068">
        <f t="shared" si="23"/>
        <v>501.6</v>
      </c>
      <c r="P79" s="1068">
        <f t="shared" si="24"/>
        <v>473.55</v>
      </c>
      <c r="Q79" s="1068"/>
      <c r="R79" s="1067"/>
      <c r="S79" s="451">
        <f t="shared" si="25"/>
        <v>975.15000000000009</v>
      </c>
      <c r="T79" s="1067">
        <f t="shared" si="26"/>
        <v>15524.85</v>
      </c>
      <c r="U79" s="452">
        <v>100010330028774</v>
      </c>
      <c r="V79" s="490" t="s">
        <v>3048</v>
      </c>
      <c r="W79" s="863">
        <f t="shared" si="27"/>
        <v>15524.85</v>
      </c>
      <c r="X79" s="454" t="s">
        <v>3811</v>
      </c>
      <c r="Y79" s="455"/>
      <c r="Z79" s="428">
        <v>0</v>
      </c>
      <c r="AA79" s="456">
        <v>0</v>
      </c>
      <c r="AB79" s="402">
        <f t="shared" si="28"/>
        <v>975.15000000000009</v>
      </c>
      <c r="AC79" s="402">
        <f t="shared" si="29"/>
        <v>15524.85</v>
      </c>
      <c r="AD79" s="1067"/>
      <c r="AE79" s="428"/>
      <c r="AF79" s="428"/>
      <c r="AG79" s="402">
        <f t="shared" si="30"/>
        <v>0</v>
      </c>
      <c r="AH79" s="1067"/>
      <c r="AI79" s="402">
        <f t="shared" si="31"/>
        <v>0</v>
      </c>
      <c r="AJ79" s="457">
        <f t="shared" si="32"/>
        <v>0</v>
      </c>
    </row>
    <row r="80" spans="1:110" ht="14.1" customHeight="1" x14ac:dyDescent="0.25">
      <c r="A80" s="444">
        <v>55</v>
      </c>
      <c r="B80" s="444" t="s">
        <v>1673</v>
      </c>
      <c r="C80" s="444" t="s">
        <v>3763</v>
      </c>
      <c r="D80" s="445">
        <v>32025</v>
      </c>
      <c r="E80" s="446">
        <v>41897</v>
      </c>
      <c r="F80" s="1066">
        <f t="shared" si="20"/>
        <v>27</v>
      </c>
      <c r="G80" s="429" t="s">
        <v>1674</v>
      </c>
      <c r="H80" s="1209" t="s">
        <v>1574</v>
      </c>
      <c r="I80" s="429" t="s">
        <v>1668</v>
      </c>
      <c r="J80" s="428" t="s">
        <v>5321</v>
      </c>
      <c r="K80" s="1067">
        <v>16500</v>
      </c>
      <c r="L80" s="1067">
        <f t="shared" si="21"/>
        <v>1169.8499999999999</v>
      </c>
      <c r="M80" s="1067">
        <f t="shared" si="22"/>
        <v>16500</v>
      </c>
      <c r="N80" s="402"/>
      <c r="O80" s="1068">
        <f t="shared" si="23"/>
        <v>501.6</v>
      </c>
      <c r="P80" s="1068">
        <f t="shared" si="24"/>
        <v>473.55</v>
      </c>
      <c r="Q80" s="467"/>
      <c r="R80" s="1067">
        <v>0</v>
      </c>
      <c r="S80" s="451">
        <f t="shared" si="25"/>
        <v>975.15000000000009</v>
      </c>
      <c r="T80" s="1067">
        <f t="shared" si="26"/>
        <v>15524.85</v>
      </c>
      <c r="U80" s="452">
        <v>100010330028774</v>
      </c>
      <c r="V80" s="530">
        <v>200010330666363</v>
      </c>
      <c r="W80" s="863">
        <f t="shared" si="27"/>
        <v>15524.85</v>
      </c>
      <c r="X80" s="454" t="s">
        <v>3812</v>
      </c>
      <c r="Y80" s="455"/>
      <c r="Z80" s="428">
        <v>0</v>
      </c>
      <c r="AA80" s="456">
        <v>0</v>
      </c>
      <c r="AB80" s="402">
        <f t="shared" si="28"/>
        <v>975.15000000000009</v>
      </c>
      <c r="AC80" s="402">
        <f t="shared" si="29"/>
        <v>15524.85</v>
      </c>
      <c r="AD80" s="1067"/>
      <c r="AE80" s="428"/>
      <c r="AF80" s="428"/>
      <c r="AG80" s="402">
        <f t="shared" si="30"/>
        <v>0</v>
      </c>
      <c r="AH80" s="1067"/>
      <c r="AI80" s="402">
        <f t="shared" si="31"/>
        <v>0</v>
      </c>
      <c r="AJ80" s="457">
        <f t="shared" si="32"/>
        <v>0</v>
      </c>
    </row>
    <row r="81" spans="1:109" ht="14.1" customHeight="1" x14ac:dyDescent="0.25">
      <c r="A81" s="444">
        <v>56</v>
      </c>
      <c r="B81" s="444" t="s">
        <v>1904</v>
      </c>
      <c r="C81" s="444" t="s">
        <v>3763</v>
      </c>
      <c r="D81" s="445">
        <v>28268</v>
      </c>
      <c r="E81" s="446">
        <v>41897</v>
      </c>
      <c r="F81" s="1066">
        <f t="shared" si="20"/>
        <v>37</v>
      </c>
      <c r="G81" s="429" t="s">
        <v>1905</v>
      </c>
      <c r="H81" s="1209" t="s">
        <v>1574</v>
      </c>
      <c r="I81" s="429" t="s">
        <v>1668</v>
      </c>
      <c r="J81" s="428" t="s">
        <v>5321</v>
      </c>
      <c r="K81" s="1067">
        <v>16500</v>
      </c>
      <c r="L81" s="1067">
        <f t="shared" si="21"/>
        <v>1169.8499999999999</v>
      </c>
      <c r="M81" s="1067">
        <f t="shared" si="22"/>
        <v>16500</v>
      </c>
      <c r="N81" s="402"/>
      <c r="O81" s="1068">
        <f t="shared" si="23"/>
        <v>501.6</v>
      </c>
      <c r="P81" s="1068">
        <f t="shared" si="24"/>
        <v>473.55</v>
      </c>
      <c r="Q81" s="1068"/>
      <c r="R81" s="1067"/>
      <c r="S81" s="451">
        <f>N81+O81+P81+Q81</f>
        <v>975.15000000000009</v>
      </c>
      <c r="T81" s="1067">
        <f t="shared" si="26"/>
        <v>15524.85</v>
      </c>
      <c r="U81" s="452">
        <v>100010330028774</v>
      </c>
      <c r="V81" s="478" t="s">
        <v>3149</v>
      </c>
      <c r="W81" s="863">
        <f t="shared" si="27"/>
        <v>15524.85</v>
      </c>
      <c r="X81" s="454" t="s">
        <v>3813</v>
      </c>
      <c r="Y81" s="455"/>
      <c r="Z81" s="428">
        <v>0</v>
      </c>
      <c r="AA81" s="456">
        <v>0</v>
      </c>
      <c r="AB81" s="402">
        <f t="shared" si="28"/>
        <v>975.15000000000009</v>
      </c>
      <c r="AC81" s="402">
        <f t="shared" si="29"/>
        <v>15524.85</v>
      </c>
      <c r="AD81" s="1067"/>
      <c r="AE81" s="428"/>
      <c r="AF81" s="428"/>
      <c r="AG81" s="402">
        <f>AE81*15%</f>
        <v>0</v>
      </c>
      <c r="AH81" s="1067"/>
      <c r="AI81" s="402">
        <f>AG81+AH81</f>
        <v>0</v>
      </c>
      <c r="AJ81" s="457">
        <f>AI81-N81</f>
        <v>0</v>
      </c>
    </row>
    <row r="82" spans="1:109" ht="14.1" customHeight="1" x14ac:dyDescent="0.25">
      <c r="A82" s="444">
        <v>57</v>
      </c>
      <c r="B82" s="1066" t="s">
        <v>2782</v>
      </c>
      <c r="C82" s="1066" t="s">
        <v>3763</v>
      </c>
      <c r="D82" s="446">
        <v>29469</v>
      </c>
      <c r="E82" s="446">
        <v>41897</v>
      </c>
      <c r="F82" s="1066">
        <f t="shared" si="20"/>
        <v>34</v>
      </c>
      <c r="G82" s="428" t="s">
        <v>2783</v>
      </c>
      <c r="H82" s="1209" t="s">
        <v>1574</v>
      </c>
      <c r="I82" s="429" t="s">
        <v>1668</v>
      </c>
      <c r="J82" s="428" t="s">
        <v>5321</v>
      </c>
      <c r="K82" s="1067">
        <v>16500</v>
      </c>
      <c r="L82" s="1067">
        <f t="shared" si="21"/>
        <v>1169.8499999999999</v>
      </c>
      <c r="M82" s="1067">
        <f t="shared" si="22"/>
        <v>16500</v>
      </c>
      <c r="N82" s="402"/>
      <c r="O82" s="1068">
        <f t="shared" si="23"/>
        <v>501.6</v>
      </c>
      <c r="P82" s="1068">
        <f t="shared" si="24"/>
        <v>473.55</v>
      </c>
      <c r="Q82" s="1068"/>
      <c r="R82" s="1067"/>
      <c r="S82" s="451">
        <f>N82+O82+P82+Q82</f>
        <v>975.15000000000009</v>
      </c>
      <c r="T82" s="1067">
        <f t="shared" si="26"/>
        <v>15524.85</v>
      </c>
      <c r="U82" s="452">
        <v>100010330028774</v>
      </c>
      <c r="V82" s="485" t="s">
        <v>3542</v>
      </c>
      <c r="W82" s="863">
        <f t="shared" si="27"/>
        <v>15524.85</v>
      </c>
      <c r="X82" s="463" t="s">
        <v>3815</v>
      </c>
      <c r="Y82" s="455"/>
      <c r="Z82" s="428">
        <v>0</v>
      </c>
      <c r="AA82" s="456">
        <v>0</v>
      </c>
      <c r="AB82" s="402">
        <f t="shared" si="28"/>
        <v>975.15000000000009</v>
      </c>
      <c r="AC82" s="402">
        <f t="shared" si="29"/>
        <v>15524.85</v>
      </c>
      <c r="AD82" s="1067"/>
      <c r="AE82" s="428"/>
      <c r="AF82" s="428"/>
      <c r="AG82" s="402">
        <f>AE82*15%</f>
        <v>0</v>
      </c>
      <c r="AH82" s="1067"/>
      <c r="AI82" s="402">
        <f>AG82+AH82</f>
        <v>0</v>
      </c>
      <c r="AJ82" s="457">
        <f>AI785-N785</f>
        <v>0</v>
      </c>
    </row>
    <row r="83" spans="1:109" ht="14.1" customHeight="1" x14ac:dyDescent="0.25">
      <c r="A83" s="444">
        <v>58</v>
      </c>
      <c r="B83" s="1066" t="s">
        <v>4329</v>
      </c>
      <c r="C83" s="1066" t="s">
        <v>3763</v>
      </c>
      <c r="D83" s="446">
        <v>32103</v>
      </c>
      <c r="E83" s="446">
        <v>41897</v>
      </c>
      <c r="F83" s="1066">
        <f t="shared" si="20"/>
        <v>26</v>
      </c>
      <c r="G83" s="428" t="s">
        <v>3756</v>
      </c>
      <c r="H83" s="1209" t="s">
        <v>1574</v>
      </c>
      <c r="I83" s="429" t="s">
        <v>1668</v>
      </c>
      <c r="J83" s="428" t="s">
        <v>5321</v>
      </c>
      <c r="K83" s="1067">
        <v>16500</v>
      </c>
      <c r="L83" s="1067">
        <f t="shared" si="21"/>
        <v>1169.8499999999999</v>
      </c>
      <c r="M83" s="1067">
        <f t="shared" si="22"/>
        <v>16500</v>
      </c>
      <c r="N83" s="402"/>
      <c r="O83" s="1068">
        <f t="shared" si="23"/>
        <v>501.6</v>
      </c>
      <c r="P83" s="1068">
        <f t="shared" si="24"/>
        <v>473.55</v>
      </c>
      <c r="Q83" s="1068"/>
      <c r="R83" s="1067"/>
      <c r="S83" s="451">
        <f>N83+O83+P83+Q83</f>
        <v>975.15000000000009</v>
      </c>
      <c r="T83" s="1067">
        <f t="shared" si="26"/>
        <v>15524.85</v>
      </c>
      <c r="U83" s="452">
        <v>100010330028774</v>
      </c>
      <c r="V83" s="606">
        <v>200010330752086</v>
      </c>
      <c r="W83" s="863">
        <f t="shared" si="27"/>
        <v>15524.85</v>
      </c>
      <c r="X83" s="607" t="s">
        <v>4225</v>
      </c>
      <c r="Y83" s="455"/>
      <c r="Z83" s="428"/>
      <c r="AA83" s="456"/>
      <c r="AB83" s="402">
        <f t="shared" si="28"/>
        <v>975.15000000000009</v>
      </c>
      <c r="AC83" s="402">
        <f t="shared" si="29"/>
        <v>15524.85</v>
      </c>
      <c r="AD83" s="1067"/>
      <c r="AE83" s="428"/>
      <c r="AF83" s="428"/>
      <c r="AG83" s="402"/>
      <c r="AH83" s="1067"/>
      <c r="AI83" s="402"/>
      <c r="AJ83" s="457"/>
    </row>
    <row r="84" spans="1:109" ht="14.1" customHeight="1" x14ac:dyDescent="0.25">
      <c r="A84" s="444">
        <v>60</v>
      </c>
      <c r="B84" s="444" t="s">
        <v>1721</v>
      </c>
      <c r="C84" s="444" t="s">
        <v>3763</v>
      </c>
      <c r="D84" s="445">
        <v>30913</v>
      </c>
      <c r="E84" s="446">
        <v>41897</v>
      </c>
      <c r="F84" s="1066">
        <f t="shared" si="20"/>
        <v>30</v>
      </c>
      <c r="G84" s="429" t="s">
        <v>1722</v>
      </c>
      <c r="H84" s="1209" t="s">
        <v>1574</v>
      </c>
      <c r="I84" s="428" t="s">
        <v>1634</v>
      </c>
      <c r="J84" s="428" t="s">
        <v>5321</v>
      </c>
      <c r="K84" s="1067">
        <v>16500</v>
      </c>
      <c r="L84" s="1067">
        <f t="shared" si="21"/>
        <v>1169.8499999999999</v>
      </c>
      <c r="M84" s="1067">
        <f t="shared" si="22"/>
        <v>16500</v>
      </c>
      <c r="N84" s="402"/>
      <c r="O84" s="1068">
        <f t="shared" si="23"/>
        <v>501.6</v>
      </c>
      <c r="P84" s="1068">
        <f t="shared" si="24"/>
        <v>473.55</v>
      </c>
      <c r="Q84" s="1068"/>
      <c r="R84" s="1067">
        <v>0</v>
      </c>
      <c r="S84" s="494">
        <f>N84+O84+P84+Q84+R84</f>
        <v>975.15000000000009</v>
      </c>
      <c r="T84" s="1067">
        <f t="shared" si="26"/>
        <v>15524.85</v>
      </c>
      <c r="U84" s="452">
        <v>100010330028774</v>
      </c>
      <c r="V84" s="490" t="s">
        <v>3061</v>
      </c>
      <c r="W84" s="863">
        <f t="shared" si="27"/>
        <v>15524.85</v>
      </c>
      <c r="X84" s="454">
        <v>22500168632</v>
      </c>
      <c r="Y84" s="455"/>
      <c r="Z84" s="428">
        <v>0</v>
      </c>
      <c r="AA84" s="456">
        <v>0</v>
      </c>
      <c r="AB84" s="402">
        <f t="shared" si="28"/>
        <v>975.15000000000009</v>
      </c>
      <c r="AC84" s="402">
        <f t="shared" si="29"/>
        <v>15524.85</v>
      </c>
      <c r="AD84" s="1067"/>
      <c r="AE84" s="428"/>
      <c r="AF84" s="428"/>
      <c r="AG84" s="402">
        <f>AE84*15%</f>
        <v>0</v>
      </c>
      <c r="AH84" s="1067"/>
      <c r="AI84" s="402">
        <f>AG84+AH84</f>
        <v>0</v>
      </c>
      <c r="AJ84" s="457">
        <f>AI84-N84</f>
        <v>0</v>
      </c>
    </row>
    <row r="85" spans="1:109" ht="14.1" customHeight="1" x14ac:dyDescent="0.25">
      <c r="A85" s="444">
        <v>61</v>
      </c>
      <c r="B85" s="1066" t="s">
        <v>4573</v>
      </c>
      <c r="C85" s="444" t="s">
        <v>3763</v>
      </c>
      <c r="D85" s="445">
        <v>30640</v>
      </c>
      <c r="E85" s="446">
        <v>41897</v>
      </c>
      <c r="F85" s="1066">
        <f t="shared" si="20"/>
        <v>30</v>
      </c>
      <c r="G85" s="428" t="s">
        <v>4574</v>
      </c>
      <c r="H85" s="1209" t="s">
        <v>1574</v>
      </c>
      <c r="I85" s="428" t="s">
        <v>1668</v>
      </c>
      <c r="J85" s="428" t="s">
        <v>5321</v>
      </c>
      <c r="K85" s="1067">
        <v>16500</v>
      </c>
      <c r="L85" s="1067">
        <f t="shared" si="21"/>
        <v>1169.8499999999999</v>
      </c>
      <c r="M85" s="1067">
        <v>33000</v>
      </c>
      <c r="N85" s="407"/>
      <c r="O85" s="402"/>
      <c r="P85" s="1068">
        <f>K85/100*3.04</f>
        <v>501.6</v>
      </c>
      <c r="Q85" s="1068">
        <f>K85/100*2.87</f>
        <v>473.55</v>
      </c>
      <c r="R85" s="1068"/>
      <c r="S85" s="1067"/>
      <c r="T85" s="451">
        <f>+P85+Q85+R85+S85+O85</f>
        <v>975.15000000000009</v>
      </c>
      <c r="U85" s="1067">
        <f>+K85-T85</f>
        <v>15524.85</v>
      </c>
      <c r="V85" s="452">
        <v>100010330028774</v>
      </c>
      <c r="W85" s="722">
        <v>200010330835741</v>
      </c>
      <c r="X85" s="545">
        <f>+U85</f>
        <v>15524.85</v>
      </c>
      <c r="Y85" s="518">
        <v>1300361613</v>
      </c>
      <c r="Z85" s="455"/>
      <c r="AA85" s="428">
        <v>0</v>
      </c>
      <c r="AB85" s="456">
        <v>0</v>
      </c>
      <c r="AC85" s="402">
        <f>P85+Q85+R85</f>
        <v>975.15000000000009</v>
      </c>
      <c r="AD85" s="402">
        <f>K85-AC85</f>
        <v>15524.85</v>
      </c>
      <c r="AE85" s="1067">
        <v>33326.910000000003</v>
      </c>
      <c r="AF85" s="1067">
        <f>+AD85-AE85</f>
        <v>-17802.060000000005</v>
      </c>
      <c r="AG85" s="462">
        <v>0.15</v>
      </c>
      <c r="AH85" s="402">
        <f>AF85*15%</f>
        <v>-2670.3090000000007</v>
      </c>
      <c r="AI85" s="1067"/>
      <c r="AJ85" s="402">
        <f>AH85+AI85</f>
        <v>-2670.3090000000007</v>
      </c>
      <c r="AK85" s="457">
        <f>AJ85-O85</f>
        <v>-2670.3090000000007</v>
      </c>
      <c r="AM85" s="6"/>
      <c r="AN85" s="6"/>
      <c r="AO85" s="6"/>
    </row>
    <row r="86" spans="1:109" ht="14.1" customHeight="1" x14ac:dyDescent="0.25">
      <c r="A86" s="444">
        <v>62</v>
      </c>
      <c r="B86" s="864" t="s">
        <v>2027</v>
      </c>
      <c r="C86" s="864" t="s">
        <v>3763</v>
      </c>
      <c r="D86" s="865">
        <v>34540</v>
      </c>
      <c r="E86" s="446">
        <v>41897</v>
      </c>
      <c r="F86" s="1066">
        <f t="shared" si="20"/>
        <v>20</v>
      </c>
      <c r="G86" s="866" t="s">
        <v>2028</v>
      </c>
      <c r="H86" s="1209" t="s">
        <v>1574</v>
      </c>
      <c r="I86" s="428" t="s">
        <v>1668</v>
      </c>
      <c r="J86" s="428" t="s">
        <v>5321</v>
      </c>
      <c r="K86" s="1067">
        <f>15000*1.1</f>
        <v>16500</v>
      </c>
      <c r="L86" s="1067">
        <f t="shared" si="21"/>
        <v>1169.8499999999999</v>
      </c>
      <c r="M86" s="1067">
        <f>K86</f>
        <v>16500</v>
      </c>
      <c r="N86" s="402"/>
      <c r="O86" s="1068">
        <f>K86/100*3.04</f>
        <v>501.6</v>
      </c>
      <c r="P86" s="1068">
        <f>K86/100*2.87</f>
        <v>473.55</v>
      </c>
      <c r="Q86" s="1068"/>
      <c r="R86" s="1067"/>
      <c r="S86" s="451">
        <f>N86+O86+P86+Q86+R86</f>
        <v>975.15000000000009</v>
      </c>
      <c r="T86" s="1067">
        <f>K86-S86</f>
        <v>15524.85</v>
      </c>
      <c r="U86" s="452">
        <v>100010330028774</v>
      </c>
      <c r="V86" s="564" t="s">
        <v>3204</v>
      </c>
      <c r="W86" s="863">
        <f>+T86</f>
        <v>15524.85</v>
      </c>
      <c r="X86" s="1215">
        <v>40224175378</v>
      </c>
      <c r="Y86" s="455"/>
      <c r="Z86" s="428">
        <v>0</v>
      </c>
      <c r="AA86" s="456">
        <v>0</v>
      </c>
      <c r="AB86" s="402">
        <f>O86+P86+Q86</f>
        <v>975.15000000000009</v>
      </c>
      <c r="AC86" s="402">
        <f>K86-AB86</f>
        <v>15524.85</v>
      </c>
      <c r="AD86" s="1067"/>
      <c r="AE86" s="428"/>
      <c r="AF86" s="428"/>
      <c r="AG86" s="402">
        <f>AE86*15%</f>
        <v>0</v>
      </c>
      <c r="AH86" s="1067"/>
      <c r="AI86" s="402">
        <f>AG86+AH86</f>
        <v>0</v>
      </c>
      <c r="AJ86" s="457">
        <f>AI338-N338</f>
        <v>0</v>
      </c>
    </row>
    <row r="87" spans="1:109" s="515" customFormat="1" ht="14.1" customHeight="1" x14ac:dyDescent="0.25">
      <c r="A87" s="444">
        <v>63</v>
      </c>
      <c r="B87" s="1066" t="s">
        <v>2844</v>
      </c>
      <c r="C87" s="1066" t="s">
        <v>3763</v>
      </c>
      <c r="D87" s="446">
        <v>31426</v>
      </c>
      <c r="E87" s="446">
        <v>41897</v>
      </c>
      <c r="F87" s="1066">
        <f t="shared" si="20"/>
        <v>28</v>
      </c>
      <c r="G87" s="428" t="s">
        <v>2845</v>
      </c>
      <c r="H87" s="1209" t="s">
        <v>1574</v>
      </c>
      <c r="I87" s="428" t="s">
        <v>1668</v>
      </c>
      <c r="J87" s="428" t="s">
        <v>5321</v>
      </c>
      <c r="K87" s="1067">
        <v>16500</v>
      </c>
      <c r="L87" s="1067">
        <f t="shared" si="21"/>
        <v>1169.8499999999999</v>
      </c>
      <c r="M87" s="1067">
        <f>K87</f>
        <v>16500</v>
      </c>
      <c r="N87" s="402"/>
      <c r="O87" s="1068">
        <f>K87/100*3.04</f>
        <v>501.6</v>
      </c>
      <c r="P87" s="1068">
        <f>K87/100*2.87</f>
        <v>473.55</v>
      </c>
      <c r="Q87" s="1068"/>
      <c r="R87" s="1067"/>
      <c r="S87" s="451">
        <f>N87+O87+P87+Q87+R87</f>
        <v>975.15000000000009</v>
      </c>
      <c r="T87" s="1067">
        <f>K87-S87</f>
        <v>15524.85</v>
      </c>
      <c r="U87" s="452">
        <v>100010330028774</v>
      </c>
      <c r="V87" s="474">
        <v>200010330646558</v>
      </c>
      <c r="W87" s="863">
        <f>+T87</f>
        <v>15524.85</v>
      </c>
      <c r="X87" s="463">
        <v>22500238997</v>
      </c>
      <c r="Y87" s="455"/>
      <c r="Z87" s="428">
        <v>0</v>
      </c>
      <c r="AA87" s="456">
        <v>0</v>
      </c>
      <c r="AB87" s="402">
        <f>O87+P87+Q87</f>
        <v>975.15000000000009</v>
      </c>
      <c r="AC87" s="402">
        <f>K87-AB87</f>
        <v>15524.85</v>
      </c>
      <c r="AD87" s="1067"/>
      <c r="AE87" s="428"/>
      <c r="AF87" s="428"/>
      <c r="AG87" s="402">
        <f>AE87*15%</f>
        <v>0</v>
      </c>
      <c r="AH87" s="1067"/>
      <c r="AI87" s="402">
        <f>AG87+AH87</f>
        <v>0</v>
      </c>
      <c r="AJ87" s="512"/>
      <c r="AL87" s="544"/>
      <c r="AM87" s="544"/>
      <c r="AN87" s="544"/>
      <c r="AO87" s="544"/>
    </row>
    <row r="88" spans="1:109" ht="14.1" customHeight="1" x14ac:dyDescent="0.25">
      <c r="A88" s="444">
        <v>64</v>
      </c>
      <c r="B88" s="444" t="s">
        <v>4588</v>
      </c>
      <c r="C88" s="444" t="s">
        <v>3764</v>
      </c>
      <c r="D88" s="445"/>
      <c r="E88" s="446"/>
      <c r="F88" s="1066"/>
      <c r="G88" s="429" t="s">
        <v>4589</v>
      </c>
      <c r="H88" s="1209" t="s">
        <v>1574</v>
      </c>
      <c r="I88" s="428" t="s">
        <v>1668</v>
      </c>
      <c r="J88" s="428" t="s">
        <v>5321</v>
      </c>
      <c r="K88" s="1067">
        <v>16500</v>
      </c>
      <c r="L88" s="1067">
        <f t="shared" si="21"/>
        <v>1169.8499999999999</v>
      </c>
      <c r="M88" s="1067">
        <f>K88</f>
        <v>16500</v>
      </c>
      <c r="N88" s="1067"/>
      <c r="O88" s="402"/>
      <c r="P88" s="1068">
        <f>K88/100*3.04</f>
        <v>501.6</v>
      </c>
      <c r="Q88" s="1068">
        <f>K88/100*2.87</f>
        <v>473.55</v>
      </c>
      <c r="R88" s="1068"/>
      <c r="S88" s="1067"/>
      <c r="T88" s="451">
        <f>O88+P88+Q88+R88</f>
        <v>975.15000000000009</v>
      </c>
      <c r="U88" s="1067">
        <f>K88-T88</f>
        <v>15524.85</v>
      </c>
      <c r="V88" s="452">
        <v>100010330028774</v>
      </c>
      <c r="W88" s="519">
        <v>200010330841421</v>
      </c>
      <c r="X88" s="545">
        <f>+U88</f>
        <v>15524.85</v>
      </c>
      <c r="Y88" s="518">
        <v>40223901956</v>
      </c>
      <c r="Z88" s="455"/>
      <c r="AA88" s="428"/>
      <c r="AB88" s="456"/>
      <c r="AC88" s="402">
        <f>P88+Q88+R88</f>
        <v>975.15000000000009</v>
      </c>
      <c r="AD88" s="402">
        <f>K88-AC88</f>
        <v>15524.85</v>
      </c>
      <c r="AE88" s="1067"/>
      <c r="AF88" s="428"/>
      <c r="AG88" s="428"/>
      <c r="AH88" s="402"/>
      <c r="AI88" s="1067"/>
      <c r="AJ88" s="402"/>
      <c r="AK88" s="457"/>
      <c r="AM88" s="6"/>
      <c r="AN88" s="6"/>
      <c r="AO88" s="6"/>
    </row>
    <row r="89" spans="1:109" ht="14.1" customHeight="1" x14ac:dyDescent="0.25">
      <c r="A89" s="444">
        <v>65</v>
      </c>
      <c r="B89" s="864" t="s">
        <v>2214</v>
      </c>
      <c r="C89" s="864" t="s">
        <v>3763</v>
      </c>
      <c r="D89" s="865">
        <v>28984</v>
      </c>
      <c r="E89" s="446">
        <v>41897</v>
      </c>
      <c r="F89" s="1066">
        <f>DATEDIF(D89,E89,"Y")</f>
        <v>35</v>
      </c>
      <c r="G89" s="866" t="s">
        <v>2215</v>
      </c>
      <c r="H89" s="1209" t="s">
        <v>1574</v>
      </c>
      <c r="I89" s="428" t="s">
        <v>1668</v>
      </c>
      <c r="J89" s="428" t="s">
        <v>5321</v>
      </c>
      <c r="K89" s="867">
        <v>16500</v>
      </c>
      <c r="L89" s="1067">
        <f t="shared" si="21"/>
        <v>1169.8499999999999</v>
      </c>
      <c r="M89" s="1067">
        <f>K89</f>
        <v>16500</v>
      </c>
      <c r="N89" s="402"/>
      <c r="O89" s="1068">
        <f>K89/100*3.04</f>
        <v>501.6</v>
      </c>
      <c r="P89" s="1068">
        <f>K89/100*2.87</f>
        <v>473.55</v>
      </c>
      <c r="Q89" s="1068"/>
      <c r="R89" s="1067"/>
      <c r="S89" s="451">
        <f>N89+O89+P89+Q89</f>
        <v>975.15000000000009</v>
      </c>
      <c r="T89" s="1067">
        <f>K89-S89</f>
        <v>15524.85</v>
      </c>
      <c r="U89" s="452">
        <v>100010330028774</v>
      </c>
      <c r="V89" s="487" t="s">
        <v>3018</v>
      </c>
      <c r="W89" s="863">
        <f>+T89</f>
        <v>15524.85</v>
      </c>
      <c r="X89" s="1215" t="s">
        <v>3781</v>
      </c>
      <c r="Y89" s="455"/>
      <c r="Z89" s="428">
        <v>0</v>
      </c>
      <c r="AA89" s="456">
        <v>0</v>
      </c>
      <c r="AB89" s="402">
        <f>O89+P89+Q89</f>
        <v>975.15000000000009</v>
      </c>
      <c r="AC89" s="402">
        <f>K89-AB89</f>
        <v>15524.85</v>
      </c>
      <c r="AD89" s="1067"/>
      <c r="AE89" s="428"/>
      <c r="AF89" s="428"/>
      <c r="AG89" s="402">
        <f>AE89*15%</f>
        <v>0</v>
      </c>
      <c r="AH89" s="1067"/>
      <c r="AI89" s="402">
        <f>AG89+AH89</f>
        <v>0</v>
      </c>
      <c r="AJ89" s="457">
        <f>AI89-N89</f>
        <v>0</v>
      </c>
    </row>
    <row r="90" spans="1:109" ht="14.1" customHeight="1" x14ac:dyDescent="0.25">
      <c r="A90" s="444">
        <v>66</v>
      </c>
      <c r="B90" s="1066" t="s">
        <v>4720</v>
      </c>
      <c r="C90" s="444" t="s">
        <v>3763</v>
      </c>
      <c r="D90" s="785">
        <v>30640</v>
      </c>
      <c r="E90" s="446">
        <v>41897</v>
      </c>
      <c r="F90" s="609">
        <f>DATEDIF(D90,E90,"Y")</f>
        <v>30</v>
      </c>
      <c r="G90" s="428" t="s">
        <v>4721</v>
      </c>
      <c r="H90" s="1209" t="s">
        <v>1574</v>
      </c>
      <c r="I90" s="428" t="s">
        <v>1668</v>
      </c>
      <c r="J90" s="428" t="s">
        <v>5321</v>
      </c>
      <c r="K90" s="448">
        <v>16500</v>
      </c>
      <c r="L90" s="1067">
        <f t="shared" si="21"/>
        <v>1169.8499999999999</v>
      </c>
      <c r="M90" s="1067">
        <v>33000</v>
      </c>
      <c r="N90" s="407"/>
      <c r="O90" s="402"/>
      <c r="P90" s="1068">
        <f>K90/100*3.04</f>
        <v>501.6</v>
      </c>
      <c r="Q90" s="1067">
        <f>K90/100*2.87</f>
        <v>473.55</v>
      </c>
      <c r="R90" s="1067"/>
      <c r="S90" s="451"/>
      <c r="T90" s="451">
        <f>SUM(P90:S90)</f>
        <v>975.15000000000009</v>
      </c>
      <c r="U90" s="1067">
        <f>+K90-T90</f>
        <v>15524.85</v>
      </c>
      <c r="V90" s="452">
        <v>100010330028774</v>
      </c>
      <c r="W90" s="722">
        <v>200010330885128</v>
      </c>
      <c r="X90" s="545">
        <f>+U90</f>
        <v>15524.85</v>
      </c>
      <c r="Y90" s="518">
        <v>22300673179</v>
      </c>
      <c r="Z90" s="455"/>
      <c r="AA90" s="428">
        <v>0</v>
      </c>
      <c r="AB90" s="456">
        <v>0</v>
      </c>
      <c r="AC90" s="402">
        <f>P90+Q90+R90</f>
        <v>975.15000000000009</v>
      </c>
      <c r="AD90" s="402">
        <f>K90-AC90</f>
        <v>15524.85</v>
      </c>
      <c r="AE90" s="1067">
        <v>33326.910000000003</v>
      </c>
      <c r="AF90" s="1067">
        <f>+AD90-AE90</f>
        <v>-17802.060000000005</v>
      </c>
      <c r="AG90" s="462">
        <v>0.15</v>
      </c>
      <c r="AH90" s="402">
        <f>AF90*15%</f>
        <v>-2670.3090000000007</v>
      </c>
      <c r="AI90" s="1067"/>
      <c r="AJ90" s="402">
        <f>AH90+AI90</f>
        <v>-2670.3090000000007</v>
      </c>
      <c r="AK90" s="457">
        <f>AJ90-O90</f>
        <v>-2670.3090000000007</v>
      </c>
      <c r="AP90" s="537"/>
      <c r="AQ90" s="537"/>
      <c r="AR90" s="537"/>
      <c r="AS90" s="537"/>
      <c r="AT90" s="537"/>
      <c r="AU90" s="537"/>
      <c r="AV90" s="537"/>
      <c r="AW90" s="537"/>
      <c r="AX90" s="537"/>
      <c r="AY90" s="537"/>
      <c r="AZ90" s="537"/>
      <c r="BA90" s="537"/>
      <c r="BB90" s="537"/>
      <c r="BC90" s="537"/>
      <c r="BD90" s="537"/>
      <c r="BE90" s="537"/>
      <c r="BF90" s="537"/>
      <c r="BG90" s="537"/>
      <c r="BH90" s="537"/>
      <c r="BI90" s="537"/>
      <c r="BJ90" s="537"/>
      <c r="BK90" s="537"/>
      <c r="BL90" s="537"/>
      <c r="BM90" s="537"/>
      <c r="BN90" s="537"/>
      <c r="BO90" s="537"/>
      <c r="BP90" s="537"/>
      <c r="BQ90" s="537"/>
      <c r="BR90" s="537"/>
      <c r="BS90" s="537"/>
      <c r="BT90" s="537"/>
      <c r="BU90" s="537"/>
      <c r="BV90" s="537"/>
      <c r="BW90" s="537"/>
      <c r="BX90" s="537"/>
      <c r="BY90" s="537"/>
      <c r="BZ90" s="537"/>
      <c r="CA90" s="537"/>
      <c r="CB90" s="537"/>
      <c r="CC90" s="537"/>
      <c r="CD90" s="537"/>
      <c r="CE90" s="537"/>
      <c r="CF90" s="537"/>
      <c r="CG90" s="537"/>
      <c r="CH90" s="537"/>
      <c r="CI90" s="537"/>
      <c r="CJ90" s="537"/>
      <c r="CK90" s="537"/>
      <c r="CL90" s="537"/>
      <c r="CM90" s="537"/>
      <c r="CN90" s="537"/>
      <c r="CO90" s="537"/>
      <c r="CP90" s="537"/>
      <c r="CQ90" s="537"/>
      <c r="CR90" s="537"/>
      <c r="CS90" s="537"/>
      <c r="CT90" s="537"/>
      <c r="CU90" s="537"/>
      <c r="CV90" s="537"/>
      <c r="CW90" s="537"/>
      <c r="CX90" s="537"/>
      <c r="CY90" s="537"/>
      <c r="CZ90" s="537"/>
      <c r="DA90" s="537"/>
      <c r="DB90" s="537"/>
      <c r="DC90" s="537"/>
      <c r="DD90" s="537"/>
      <c r="DE90" s="537"/>
    </row>
    <row r="91" spans="1:109" ht="14.1" customHeight="1" x14ac:dyDescent="0.25">
      <c r="A91" s="444">
        <v>67</v>
      </c>
      <c r="B91" s="1066" t="s">
        <v>4736</v>
      </c>
      <c r="C91" s="613" t="s">
        <v>3763</v>
      </c>
      <c r="D91" s="1247">
        <v>30640</v>
      </c>
      <c r="E91" s="622">
        <v>41897</v>
      </c>
      <c r="F91" s="1023">
        <f>DATEDIF(D91,E91,"Y")</f>
        <v>30</v>
      </c>
      <c r="G91" s="428" t="s">
        <v>4737</v>
      </c>
      <c r="H91" s="1209" t="s">
        <v>1574</v>
      </c>
      <c r="I91" s="623" t="s">
        <v>1668</v>
      </c>
      <c r="J91" s="428" t="s">
        <v>5321</v>
      </c>
      <c r="K91" s="448">
        <v>16500</v>
      </c>
      <c r="L91" s="624">
        <f t="shared" si="21"/>
        <v>1169.8499999999999</v>
      </c>
      <c r="M91" s="624">
        <v>33000</v>
      </c>
      <c r="N91" s="1025"/>
      <c r="O91" s="616"/>
      <c r="P91" s="619">
        <f>K91/100*3.04</f>
        <v>501.6</v>
      </c>
      <c r="Q91" s="624">
        <f>K91/100*2.87</f>
        <v>473.55</v>
      </c>
      <c r="R91" s="624"/>
      <c r="S91" s="842"/>
      <c r="T91" s="842">
        <f>SUM(P91:S91)</f>
        <v>975.15000000000009</v>
      </c>
      <c r="U91" s="624">
        <f>+K91-T91</f>
        <v>15524.85</v>
      </c>
      <c r="V91" s="843">
        <v>100010330028774</v>
      </c>
      <c r="W91" s="1248">
        <v>200010330885115</v>
      </c>
      <c r="X91" s="1021">
        <f>+U91</f>
        <v>15524.85</v>
      </c>
      <c r="Y91" s="844">
        <v>40220767426</v>
      </c>
      <c r="Z91" s="1026"/>
      <c r="AA91" s="623">
        <v>0</v>
      </c>
      <c r="AB91" s="848">
        <v>0</v>
      </c>
      <c r="AC91" s="616">
        <f>P91+Q91+R91</f>
        <v>975.15000000000009</v>
      </c>
      <c r="AD91" s="616">
        <f>K91-AC91</f>
        <v>15524.85</v>
      </c>
      <c r="AE91" s="624">
        <v>33326.910000000003</v>
      </c>
      <c r="AF91" s="624">
        <f>+AD91-AE91</f>
        <v>-17802.060000000005</v>
      </c>
      <c r="AG91" s="1249">
        <v>0.15</v>
      </c>
      <c r="AH91" s="616">
        <f>AF91*15%</f>
        <v>-2670.3090000000007</v>
      </c>
      <c r="AI91" s="624"/>
      <c r="AJ91" s="616">
        <f>AH91+AI91</f>
        <v>-2670.3090000000007</v>
      </c>
      <c r="AK91" s="457">
        <f>AJ91-O91</f>
        <v>-2670.3090000000007</v>
      </c>
      <c r="AP91" s="537"/>
      <c r="AQ91" s="537"/>
      <c r="AR91" s="537"/>
      <c r="AS91" s="537"/>
      <c r="AT91" s="537"/>
      <c r="AU91" s="537"/>
      <c r="AV91" s="537"/>
      <c r="AW91" s="537"/>
      <c r="AX91" s="537"/>
      <c r="AY91" s="537"/>
      <c r="AZ91" s="537"/>
      <c r="BA91" s="537"/>
      <c r="BB91" s="537"/>
      <c r="BC91" s="537"/>
      <c r="BD91" s="537"/>
      <c r="BE91" s="537"/>
      <c r="BF91" s="537"/>
      <c r="BG91" s="537"/>
      <c r="BH91" s="537"/>
      <c r="BI91" s="537"/>
      <c r="BJ91" s="537"/>
      <c r="BK91" s="537"/>
      <c r="BL91" s="537"/>
      <c r="BM91" s="537"/>
      <c r="BN91" s="537"/>
      <c r="BO91" s="537"/>
      <c r="BP91" s="537"/>
      <c r="BQ91" s="537"/>
      <c r="BR91" s="537"/>
      <c r="BS91" s="537"/>
      <c r="BT91" s="537"/>
      <c r="BU91" s="537"/>
      <c r="BV91" s="537"/>
      <c r="BW91" s="537"/>
      <c r="BX91" s="537"/>
      <c r="BY91" s="537"/>
      <c r="BZ91" s="537"/>
      <c r="CA91" s="537"/>
      <c r="CB91" s="537"/>
      <c r="CC91" s="537"/>
      <c r="CD91" s="537"/>
      <c r="CE91" s="537"/>
      <c r="CF91" s="537"/>
      <c r="CG91" s="537"/>
      <c r="CH91" s="537"/>
      <c r="CI91" s="537"/>
      <c r="CJ91" s="537"/>
      <c r="CK91" s="537"/>
      <c r="CL91" s="537"/>
      <c r="CM91" s="537"/>
      <c r="CN91" s="537"/>
      <c r="CO91" s="537"/>
      <c r="CP91" s="537"/>
      <c r="CQ91" s="537"/>
      <c r="CR91" s="537"/>
      <c r="CS91" s="537"/>
      <c r="CT91" s="537"/>
      <c r="CU91" s="537"/>
      <c r="CV91" s="537"/>
      <c r="CW91" s="537"/>
      <c r="CX91" s="537"/>
      <c r="CY91" s="537"/>
      <c r="CZ91" s="537"/>
      <c r="DA91" s="537"/>
      <c r="DB91" s="537"/>
      <c r="DC91" s="537"/>
      <c r="DD91" s="537"/>
      <c r="DE91" s="537"/>
    </row>
    <row r="92" spans="1:109" ht="14.1" customHeight="1" x14ac:dyDescent="0.25">
      <c r="A92" s="444">
        <v>68</v>
      </c>
      <c r="B92" s="1066" t="s">
        <v>4807</v>
      </c>
      <c r="C92" s="1066"/>
      <c r="D92" s="784"/>
      <c r="E92" s="446"/>
      <c r="F92" s="609"/>
      <c r="G92" s="428" t="s">
        <v>4808</v>
      </c>
      <c r="H92" s="1209" t="s">
        <v>1574</v>
      </c>
      <c r="I92" s="428" t="s">
        <v>1668</v>
      </c>
      <c r="J92" s="428" t="s">
        <v>5321</v>
      </c>
      <c r="K92" s="448">
        <v>16500</v>
      </c>
      <c r="L92" s="1067">
        <f t="shared" si="21"/>
        <v>1169.8499999999999</v>
      </c>
      <c r="M92" s="1067">
        <v>10120</v>
      </c>
      <c r="N92" s="1067"/>
      <c r="O92" s="402"/>
      <c r="P92" s="1068">
        <f>+K92/100*3.04</f>
        <v>501.6</v>
      </c>
      <c r="Q92" s="1067">
        <f>+K92/100*2.87</f>
        <v>473.55</v>
      </c>
      <c r="R92" s="1067"/>
      <c r="S92" s="451"/>
      <c r="T92" s="451">
        <f>O92+P92+Q92+R92</f>
        <v>975.15000000000009</v>
      </c>
      <c r="U92" s="1067">
        <f>K92-T92</f>
        <v>15524.85</v>
      </c>
      <c r="V92" s="452">
        <v>100010330028774</v>
      </c>
      <c r="W92" s="461">
        <v>200010330893592</v>
      </c>
      <c r="X92" s="545">
        <f>+U92</f>
        <v>15524.85</v>
      </c>
      <c r="Y92" s="518">
        <v>104642905</v>
      </c>
      <c r="Z92" s="6"/>
      <c r="AA92" s="6"/>
      <c r="AB92" s="6"/>
      <c r="AC92" s="6"/>
      <c r="AD92" s="6"/>
      <c r="AE92" s="6"/>
      <c r="AF92" s="6"/>
      <c r="AG92" s="6"/>
      <c r="AH92" s="6"/>
      <c r="AI92" s="6"/>
      <c r="AP92" s="537"/>
      <c r="AQ92" s="537"/>
      <c r="AR92" s="537"/>
      <c r="AS92" s="537"/>
      <c r="AT92" s="537"/>
      <c r="AU92" s="537"/>
      <c r="AV92" s="537"/>
      <c r="AW92" s="537"/>
      <c r="AX92" s="537"/>
      <c r="AY92" s="537"/>
      <c r="AZ92" s="537"/>
      <c r="BA92" s="537"/>
      <c r="BB92" s="537"/>
      <c r="BC92" s="537"/>
      <c r="BD92" s="537"/>
      <c r="BE92" s="537"/>
      <c r="BF92" s="537"/>
      <c r="BG92" s="537"/>
      <c r="BH92" s="537"/>
      <c r="BI92" s="537"/>
      <c r="BJ92" s="537"/>
      <c r="BK92" s="537"/>
      <c r="BL92" s="537"/>
      <c r="BM92" s="537"/>
      <c r="BN92" s="537"/>
      <c r="BO92" s="537"/>
      <c r="BP92" s="537"/>
      <c r="BQ92" s="537"/>
      <c r="BR92" s="537"/>
      <c r="BS92" s="537"/>
      <c r="BT92" s="537"/>
      <c r="BU92" s="537"/>
      <c r="BV92" s="537"/>
      <c r="BW92" s="537"/>
      <c r="BX92" s="537"/>
      <c r="BY92" s="537"/>
      <c r="BZ92" s="537"/>
      <c r="CA92" s="537"/>
      <c r="CB92" s="537"/>
      <c r="CC92" s="537"/>
      <c r="CD92" s="537"/>
      <c r="CE92" s="537"/>
      <c r="CF92" s="537"/>
      <c r="CG92" s="537"/>
      <c r="CH92" s="537"/>
      <c r="CI92" s="537"/>
      <c r="CJ92" s="537"/>
      <c r="CK92" s="537"/>
      <c r="CL92" s="537"/>
      <c r="CM92" s="537"/>
      <c r="CN92" s="537"/>
      <c r="CO92" s="537"/>
      <c r="CP92" s="537"/>
      <c r="CQ92" s="537"/>
      <c r="CR92" s="537"/>
      <c r="CS92" s="537"/>
      <c r="CT92" s="537"/>
      <c r="CU92" s="537"/>
      <c r="CV92" s="537"/>
      <c r="CW92" s="537"/>
      <c r="CX92" s="537"/>
      <c r="CY92" s="537"/>
      <c r="CZ92" s="537"/>
      <c r="DA92" s="537"/>
      <c r="DB92" s="537"/>
      <c r="DC92" s="537"/>
      <c r="DD92" s="537"/>
      <c r="DE92" s="537"/>
    </row>
    <row r="93" spans="1:109" ht="14.1" customHeight="1" x14ac:dyDescent="0.25">
      <c r="A93" s="444">
        <v>69</v>
      </c>
      <c r="B93" s="1066" t="s">
        <v>3625</v>
      </c>
      <c r="C93" s="609" t="s">
        <v>3764</v>
      </c>
      <c r="D93" s="610">
        <v>34526</v>
      </c>
      <c r="E93" s="446">
        <v>41897</v>
      </c>
      <c r="F93" s="1066">
        <f>DATEDIF(D93,E93,"Y")</f>
        <v>20</v>
      </c>
      <c r="G93" s="466" t="s">
        <v>3626</v>
      </c>
      <c r="H93" s="1209" t="s">
        <v>1574</v>
      </c>
      <c r="I93" s="428" t="s">
        <v>1668</v>
      </c>
      <c r="J93" s="428" t="s">
        <v>5321</v>
      </c>
      <c r="K93" s="1067">
        <v>16500</v>
      </c>
      <c r="L93" s="1067">
        <f t="shared" si="21"/>
        <v>1169.8499999999999</v>
      </c>
      <c r="M93" s="1067">
        <f>K93</f>
        <v>16500</v>
      </c>
      <c r="N93" s="402"/>
      <c r="O93" s="1068">
        <f>K93/100*3.04</f>
        <v>501.6</v>
      </c>
      <c r="P93" s="1068">
        <f>K93/100*2.87</f>
        <v>473.55</v>
      </c>
      <c r="Q93" s="1068"/>
      <c r="R93" s="1067"/>
      <c r="S93" s="451">
        <f>N93+O93+P93+Q93</f>
        <v>975.15000000000009</v>
      </c>
      <c r="T93" s="1067">
        <f>K93-S93</f>
        <v>15524.85</v>
      </c>
      <c r="U93" s="452">
        <v>100010330028774</v>
      </c>
      <c r="V93" s="483" t="s">
        <v>4241</v>
      </c>
      <c r="W93" s="863">
        <f>+T93</f>
        <v>15524.85</v>
      </c>
      <c r="X93" s="463" t="s">
        <v>4240</v>
      </c>
      <c r="Y93" s="455"/>
      <c r="Z93" s="428"/>
      <c r="AA93" s="456"/>
      <c r="AB93" s="402"/>
      <c r="AC93" s="402"/>
      <c r="AD93" s="1067"/>
      <c r="AE93" s="428"/>
      <c r="AF93" s="428"/>
      <c r="AG93" s="402"/>
      <c r="AH93" s="1067"/>
      <c r="AI93" s="402"/>
      <c r="AJ93" s="457"/>
    </row>
    <row r="94" spans="1:109" ht="14.1" customHeight="1" x14ac:dyDescent="0.25">
      <c r="A94" s="444">
        <v>70</v>
      </c>
      <c r="B94" s="1066" t="s">
        <v>1662</v>
      </c>
      <c r="C94" s="1066" t="s">
        <v>3764</v>
      </c>
      <c r="D94" s="446">
        <v>33227</v>
      </c>
      <c r="E94" s="446">
        <v>41897</v>
      </c>
      <c r="F94" s="1066">
        <f>DATEDIF(D94,E94,"Y")</f>
        <v>23</v>
      </c>
      <c r="G94" s="428" t="s">
        <v>1663</v>
      </c>
      <c r="H94" s="1209" t="s">
        <v>1574</v>
      </c>
      <c r="I94" s="428" t="s">
        <v>1668</v>
      </c>
      <c r="J94" s="428" t="s">
        <v>5321</v>
      </c>
      <c r="K94" s="1067">
        <v>16500</v>
      </c>
      <c r="L94" s="1067">
        <f t="shared" si="21"/>
        <v>1169.8499999999999</v>
      </c>
      <c r="M94" s="1067">
        <f>K94</f>
        <v>16500</v>
      </c>
      <c r="N94" s="402"/>
      <c r="O94" s="1068">
        <f>K94/100*3.04</f>
        <v>501.6</v>
      </c>
      <c r="P94" s="1068">
        <f>K94/100*2.87</f>
        <v>473.55</v>
      </c>
      <c r="Q94" s="1068"/>
      <c r="R94" s="1067"/>
      <c r="S94" s="451">
        <f>N94+O94+P94+Q94+R94</f>
        <v>975.15000000000009</v>
      </c>
      <c r="T94" s="1067">
        <f>K94-S94</f>
        <v>15524.85</v>
      </c>
      <c r="U94" s="452">
        <v>100010330028774</v>
      </c>
      <c r="V94" s="478" t="s">
        <v>3045</v>
      </c>
      <c r="W94" s="863">
        <f>+T94</f>
        <v>15524.85</v>
      </c>
      <c r="X94" s="463">
        <v>22301044057</v>
      </c>
      <c r="Y94" s="455"/>
      <c r="Z94" s="428">
        <v>0</v>
      </c>
      <c r="AA94" s="456">
        <v>0</v>
      </c>
      <c r="AB94" s="402">
        <f>O94+P94+Q94</f>
        <v>975.15000000000009</v>
      </c>
      <c r="AC94" s="402">
        <f>K94-AB94</f>
        <v>15524.85</v>
      </c>
      <c r="AD94" s="1067"/>
      <c r="AE94" s="428"/>
      <c r="AF94" s="428"/>
      <c r="AG94" s="402">
        <f>AE94*15%</f>
        <v>0</v>
      </c>
      <c r="AH94" s="1067"/>
      <c r="AI94" s="402">
        <f>AG94+AH94</f>
        <v>0</v>
      </c>
      <c r="AJ94" s="457">
        <f>AI94-N94</f>
        <v>0</v>
      </c>
    </row>
    <row r="95" spans="1:109" ht="14.1" customHeight="1" x14ac:dyDescent="0.25">
      <c r="A95" s="444">
        <v>71</v>
      </c>
      <c r="B95" s="444" t="s">
        <v>1666</v>
      </c>
      <c r="C95" s="444" t="s">
        <v>3763</v>
      </c>
      <c r="D95" s="445">
        <v>33470</v>
      </c>
      <c r="E95" s="446">
        <v>41897</v>
      </c>
      <c r="F95" s="1066">
        <f>DATEDIF(D95,E95,"Y")</f>
        <v>23</v>
      </c>
      <c r="G95" s="429" t="s">
        <v>1667</v>
      </c>
      <c r="H95" s="1209" t="s">
        <v>1574</v>
      </c>
      <c r="I95" s="429" t="s">
        <v>1668</v>
      </c>
      <c r="J95" s="428" t="s">
        <v>5321</v>
      </c>
      <c r="K95" s="1067">
        <v>16500</v>
      </c>
      <c r="L95" s="1067">
        <f t="shared" si="21"/>
        <v>1169.8499999999999</v>
      </c>
      <c r="M95" s="1067">
        <f>K95</f>
        <v>16500</v>
      </c>
      <c r="N95" s="402"/>
      <c r="O95" s="1068">
        <f>K95/100*3.04</f>
        <v>501.6</v>
      </c>
      <c r="P95" s="1068">
        <f>K95/100*2.87</f>
        <v>473.55</v>
      </c>
      <c r="Q95" s="1068">
        <v>0</v>
      </c>
      <c r="R95" s="1067"/>
      <c r="S95" s="451">
        <f>N95+O95+P95+Q95+R95</f>
        <v>975.15000000000009</v>
      </c>
      <c r="T95" s="1067">
        <f>K95-S95</f>
        <v>15524.85</v>
      </c>
      <c r="U95" s="452">
        <v>100010330028774</v>
      </c>
      <c r="V95" s="490" t="s">
        <v>3047</v>
      </c>
      <c r="W95" s="863">
        <f>+T95</f>
        <v>15524.85</v>
      </c>
      <c r="X95" s="454">
        <v>22500700509</v>
      </c>
      <c r="Y95" s="455"/>
      <c r="Z95" s="428">
        <v>0</v>
      </c>
      <c r="AA95" s="456">
        <v>0</v>
      </c>
      <c r="AB95" s="402">
        <f>O95+P95+Q95</f>
        <v>975.15000000000009</v>
      </c>
      <c r="AC95" s="402">
        <f>K95-AB95</f>
        <v>15524.85</v>
      </c>
      <c r="AD95" s="1067"/>
      <c r="AE95" s="428"/>
      <c r="AF95" s="428"/>
      <c r="AG95" s="402">
        <f>AE95*15%</f>
        <v>0</v>
      </c>
      <c r="AH95" s="1067"/>
      <c r="AI95" s="402">
        <f>AG95+AH95</f>
        <v>0</v>
      </c>
      <c r="AJ95" s="457">
        <f>AI95-N95</f>
        <v>0</v>
      </c>
      <c r="AO95" s="6"/>
    </row>
    <row r="96" spans="1:109" ht="14.1" customHeight="1" x14ac:dyDescent="0.25">
      <c r="A96" s="1712" t="s">
        <v>3656</v>
      </c>
      <c r="B96" s="1713"/>
      <c r="C96" s="1713"/>
      <c r="D96" s="1713"/>
      <c r="E96" s="1713"/>
      <c r="F96" s="1713"/>
      <c r="G96" s="1713"/>
      <c r="H96" s="1713"/>
      <c r="I96" s="1714"/>
      <c r="J96" s="1175"/>
      <c r="K96" s="407">
        <f>SUM(K68:K95)</f>
        <v>511500</v>
      </c>
      <c r="L96" s="407">
        <f>SUM(L69:L95)</f>
        <v>32755.799999999985</v>
      </c>
      <c r="M96" s="1067">
        <v>0</v>
      </c>
      <c r="N96" s="405">
        <f t="shared" ref="N96:T96" ca="1" si="33">SUM(N17:N146)</f>
        <v>31423.35</v>
      </c>
      <c r="O96" s="407">
        <f t="shared" ca="1" si="33"/>
        <v>504208320045.13843</v>
      </c>
      <c r="P96" s="407">
        <f t="shared" ca="1" si="33"/>
        <v>108984605511.12755</v>
      </c>
      <c r="Q96" s="565">
        <f t="shared" ca="1" si="33"/>
        <v>4168.8099999999995</v>
      </c>
      <c r="R96" s="407">
        <f t="shared" ca="1" si="33"/>
        <v>844.89</v>
      </c>
      <c r="S96" s="566">
        <f t="shared" ca="1" si="33"/>
        <v>19262238892.538414</v>
      </c>
      <c r="T96" s="407">
        <f t="shared" ca="1" si="33"/>
        <v>9732724016510.8574</v>
      </c>
      <c r="U96" s="452"/>
      <c r="V96" s="602"/>
      <c r="W96" s="863"/>
      <c r="X96" s="463"/>
      <c r="Y96" s="455"/>
      <c r="Z96" s="428"/>
      <c r="AA96" s="456"/>
      <c r="AB96" s="402"/>
      <c r="AC96" s="402"/>
      <c r="AD96" s="1067"/>
      <c r="AE96" s="428"/>
      <c r="AF96" s="428"/>
      <c r="AG96" s="402"/>
      <c r="AH96" s="1067"/>
      <c r="AI96" s="402"/>
      <c r="AJ96" s="457">
        <f ca="1">AI96-N96</f>
        <v>-31423.35</v>
      </c>
    </row>
    <row r="97" spans="1:41" ht="14.1" customHeight="1" x14ac:dyDescent="0.25">
      <c r="A97" s="1715" t="s">
        <v>3662</v>
      </c>
      <c r="B97" s="1716"/>
      <c r="C97" s="1716"/>
      <c r="D97" s="1716"/>
      <c r="E97" s="1716"/>
      <c r="F97" s="1716"/>
      <c r="G97" s="1716"/>
      <c r="H97" s="1716"/>
      <c r="I97" s="1717"/>
      <c r="J97" s="1176"/>
      <c r="K97" s="407"/>
      <c r="L97" s="407"/>
      <c r="M97" s="407"/>
      <c r="N97" s="405"/>
      <c r="O97" s="565"/>
      <c r="P97" s="565"/>
      <c r="Q97" s="565"/>
      <c r="R97" s="407"/>
      <c r="S97" s="566"/>
      <c r="T97" s="407"/>
      <c r="U97" s="452"/>
      <c r="V97" s="474"/>
      <c r="W97" s="863"/>
      <c r="X97" s="463"/>
      <c r="Y97" s="455"/>
      <c r="Z97" s="428"/>
      <c r="AA97" s="456"/>
      <c r="AB97" s="402"/>
      <c r="AC97" s="402"/>
      <c r="AD97" s="1067"/>
      <c r="AE97" s="1067"/>
      <c r="AF97" s="428"/>
      <c r="AG97" s="402"/>
      <c r="AH97" s="1067"/>
      <c r="AI97" s="402"/>
      <c r="AJ97" s="457"/>
    </row>
    <row r="98" spans="1:41" ht="14.1" customHeight="1" x14ac:dyDescent="0.25">
      <c r="A98" s="1066">
        <v>72</v>
      </c>
      <c r="B98" s="1066" t="s">
        <v>4704</v>
      </c>
      <c r="C98" s="1066" t="s">
        <v>3764</v>
      </c>
      <c r="D98" s="784">
        <v>26858</v>
      </c>
      <c r="E98" s="446">
        <v>41897</v>
      </c>
      <c r="F98" s="609">
        <f>DATEDIF(D98,E98,"Y")</f>
        <v>41</v>
      </c>
      <c r="G98" s="428" t="s">
        <v>4705</v>
      </c>
      <c r="H98" s="447" t="s">
        <v>1588</v>
      </c>
      <c r="I98" s="428" t="s">
        <v>4706</v>
      </c>
      <c r="J98" s="428" t="s">
        <v>5321</v>
      </c>
      <c r="K98" s="479">
        <v>49500</v>
      </c>
      <c r="L98" s="1067">
        <f>K98/100*7.09</f>
        <v>3509.5499999999997</v>
      </c>
      <c r="M98" s="1067">
        <f>K98</f>
        <v>49500</v>
      </c>
      <c r="N98" s="1067"/>
      <c r="O98" s="402">
        <v>2266.59</v>
      </c>
      <c r="P98" s="1068">
        <f>K98/100*3.04</f>
        <v>1504.8</v>
      </c>
      <c r="Q98" s="1068">
        <f>K98/100*2.87</f>
        <v>1420.65</v>
      </c>
      <c r="R98" s="1067"/>
      <c r="S98" s="451"/>
      <c r="T98" s="451">
        <f>O98+P98+Q98+R98</f>
        <v>5192.0400000000009</v>
      </c>
      <c r="U98" s="1067">
        <f>K98-T98</f>
        <v>44307.96</v>
      </c>
      <c r="V98" s="452">
        <v>100010330028774</v>
      </c>
      <c r="W98" s="528"/>
      <c r="X98" s="545">
        <f>+U98</f>
        <v>44307.96</v>
      </c>
      <c r="Y98" s="816"/>
      <c r="Z98" s="6"/>
      <c r="AA98" s="6"/>
      <c r="AB98" s="6"/>
      <c r="AC98" s="6"/>
      <c r="AD98" s="6"/>
      <c r="AE98" s="6"/>
      <c r="AF98" s="6"/>
      <c r="AG98" s="6"/>
      <c r="AH98" s="6"/>
      <c r="AI98" s="6"/>
      <c r="AM98" s="6"/>
      <c r="AN98" s="6"/>
      <c r="AO98" s="6"/>
    </row>
    <row r="99" spans="1:41" ht="14.1" customHeight="1" x14ac:dyDescent="0.25">
      <c r="A99" s="1066">
        <v>73</v>
      </c>
      <c r="B99" s="1066" t="s">
        <v>1593</v>
      </c>
      <c r="C99" s="1066" t="s">
        <v>3763</v>
      </c>
      <c r="D99" s="446">
        <v>33233</v>
      </c>
      <c r="E99" s="446">
        <v>41897</v>
      </c>
      <c r="F99" s="1066">
        <f t="shared" ref="F99:F105" si="34">DATEDIF(D99,E99,"Y")</f>
        <v>23</v>
      </c>
      <c r="G99" s="428" t="s">
        <v>1594</v>
      </c>
      <c r="H99" s="447" t="s">
        <v>1588</v>
      </c>
      <c r="I99" s="428" t="s">
        <v>4702</v>
      </c>
      <c r="J99" s="428" t="s">
        <v>5321</v>
      </c>
      <c r="K99" s="1067">
        <v>24000</v>
      </c>
      <c r="L99" s="1067">
        <f t="shared" ref="L99:L105" si="35">K99/100*7.09</f>
        <v>1701.6</v>
      </c>
      <c r="M99" s="1067">
        <f t="shared" ref="M99:M105" si="36">K99</f>
        <v>24000</v>
      </c>
      <c r="N99" s="402"/>
      <c r="O99" s="1068">
        <f t="shared" ref="O99:O105" si="37">K99/100*3.04</f>
        <v>729.6</v>
      </c>
      <c r="P99" s="1068">
        <f t="shared" ref="P99:P105" si="38">K99/100*2.87</f>
        <v>688.80000000000007</v>
      </c>
      <c r="Q99" s="1068"/>
      <c r="R99" s="1067"/>
      <c r="S99" s="451">
        <f>N99+O99+P99+Q99+R99</f>
        <v>1418.4</v>
      </c>
      <c r="T99" s="1067">
        <f t="shared" ref="T99:T105" si="39">K99-S99</f>
        <v>22581.599999999999</v>
      </c>
      <c r="U99" s="452">
        <v>100010330028774</v>
      </c>
      <c r="V99" s="461" t="s">
        <v>3071</v>
      </c>
      <c r="W99" s="863">
        <f t="shared" ref="W99:W105" si="40">+T99</f>
        <v>22581.599999999999</v>
      </c>
      <c r="X99" s="463">
        <v>40221062819</v>
      </c>
      <c r="Y99" s="455"/>
      <c r="Z99" s="428">
        <v>0</v>
      </c>
      <c r="AA99" s="456">
        <v>0</v>
      </c>
      <c r="AB99" s="402">
        <f>O99+P99+Q99</f>
        <v>1418.4</v>
      </c>
      <c r="AC99" s="402">
        <f>K99-AB99</f>
        <v>22581.599999999999</v>
      </c>
      <c r="AD99" s="1067"/>
      <c r="AE99" s="428"/>
      <c r="AF99" s="428"/>
      <c r="AG99" s="402">
        <f>AE99*15%</f>
        <v>0</v>
      </c>
      <c r="AH99" s="1067"/>
      <c r="AI99" s="402">
        <f>AG99+AH99</f>
        <v>0</v>
      </c>
      <c r="AJ99" s="457">
        <f>AI99-N99</f>
        <v>0</v>
      </c>
    </row>
    <row r="100" spans="1:41" ht="14.1" customHeight="1" x14ac:dyDescent="0.25">
      <c r="A100" s="1066">
        <v>74</v>
      </c>
      <c r="B100" s="1066" t="s">
        <v>1595</v>
      </c>
      <c r="C100" s="1066" t="s">
        <v>3764</v>
      </c>
      <c r="D100" s="446">
        <v>30147</v>
      </c>
      <c r="E100" s="446">
        <v>41897</v>
      </c>
      <c r="F100" s="1066">
        <f t="shared" si="34"/>
        <v>32</v>
      </c>
      <c r="G100" s="428" t="s">
        <v>1596</v>
      </c>
      <c r="H100" s="447" t="s">
        <v>1588</v>
      </c>
      <c r="I100" s="428" t="s">
        <v>4311</v>
      </c>
      <c r="J100" s="428" t="s">
        <v>5321</v>
      </c>
      <c r="K100" s="1067">
        <v>27000</v>
      </c>
      <c r="L100" s="1067">
        <f t="shared" si="35"/>
        <v>1914.3</v>
      </c>
      <c r="M100" s="1067">
        <f t="shared" si="36"/>
        <v>27000</v>
      </c>
      <c r="N100" s="402"/>
      <c r="O100" s="1068">
        <f t="shared" si="37"/>
        <v>820.8</v>
      </c>
      <c r="P100" s="1068">
        <f t="shared" si="38"/>
        <v>774.9</v>
      </c>
      <c r="Q100" s="1068"/>
      <c r="R100" s="1067"/>
      <c r="S100" s="451">
        <f t="shared" ref="S100:S105" si="41">N100+O100+P100+Q100</f>
        <v>1595.6999999999998</v>
      </c>
      <c r="T100" s="1067">
        <f t="shared" si="39"/>
        <v>25404.3</v>
      </c>
      <c r="U100" s="452">
        <v>100010330028774</v>
      </c>
      <c r="V100" s="461" t="s">
        <v>3072</v>
      </c>
      <c r="W100" s="863">
        <f t="shared" si="40"/>
        <v>25404.3</v>
      </c>
      <c r="X100" s="463" t="s">
        <v>3817</v>
      </c>
      <c r="Y100" s="455"/>
      <c r="Z100" s="428">
        <v>0</v>
      </c>
      <c r="AA100" s="456">
        <v>0</v>
      </c>
      <c r="AB100" s="402">
        <f>O100+P100+Q100</f>
        <v>1595.6999999999998</v>
      </c>
      <c r="AC100" s="402">
        <f>K100-AB100</f>
        <v>25404.3</v>
      </c>
      <c r="AD100" s="1067"/>
      <c r="AE100" s="428"/>
      <c r="AF100" s="428"/>
      <c r="AG100" s="402">
        <f>AE100*15%</f>
        <v>0</v>
      </c>
      <c r="AH100" s="1067"/>
      <c r="AI100" s="402">
        <f>AG100+AH100</f>
        <v>0</v>
      </c>
      <c r="AJ100" s="457">
        <f>AI100-N100</f>
        <v>0</v>
      </c>
    </row>
    <row r="101" spans="1:41" ht="14.1" customHeight="1" x14ac:dyDescent="0.25">
      <c r="A101" s="1066">
        <v>75</v>
      </c>
      <c r="B101" s="1066" t="s">
        <v>1599</v>
      </c>
      <c r="C101" s="1066" t="s">
        <v>3764</v>
      </c>
      <c r="D101" s="446">
        <v>24763</v>
      </c>
      <c r="E101" s="446">
        <v>41897</v>
      </c>
      <c r="F101" s="1066">
        <f t="shared" si="34"/>
        <v>46</v>
      </c>
      <c r="G101" s="428" t="s">
        <v>1600</v>
      </c>
      <c r="H101" s="447" t="s">
        <v>1588</v>
      </c>
      <c r="I101" s="428" t="s">
        <v>4310</v>
      </c>
      <c r="J101" s="428" t="s">
        <v>5321</v>
      </c>
      <c r="K101" s="1067">
        <v>33000</v>
      </c>
      <c r="L101" s="1067">
        <f t="shared" si="35"/>
        <v>2339.6999999999998</v>
      </c>
      <c r="M101" s="1067">
        <f t="shared" si="36"/>
        <v>33000</v>
      </c>
      <c r="N101" s="402"/>
      <c r="O101" s="1068">
        <f t="shared" si="37"/>
        <v>1003.2</v>
      </c>
      <c r="P101" s="1068">
        <f t="shared" si="38"/>
        <v>947.1</v>
      </c>
      <c r="Q101" s="1068"/>
      <c r="R101" s="1067"/>
      <c r="S101" s="451">
        <f t="shared" si="41"/>
        <v>1950.3000000000002</v>
      </c>
      <c r="T101" s="1067">
        <f t="shared" si="39"/>
        <v>31049.7</v>
      </c>
      <c r="U101" s="452">
        <v>100010330028774</v>
      </c>
      <c r="V101" s="461" t="s">
        <v>3074</v>
      </c>
      <c r="W101" s="863">
        <f t="shared" si="40"/>
        <v>31049.7</v>
      </c>
      <c r="X101" s="463" t="s">
        <v>4193</v>
      </c>
      <c r="Y101" s="455"/>
      <c r="Z101" s="428">
        <v>0</v>
      </c>
      <c r="AA101" s="456">
        <v>0</v>
      </c>
      <c r="AB101" s="402">
        <f>O101+P101+Q101</f>
        <v>1950.3000000000002</v>
      </c>
      <c r="AC101" s="402">
        <f>K101-AB101</f>
        <v>31049.7</v>
      </c>
      <c r="AD101" s="1067"/>
      <c r="AE101" s="428"/>
      <c r="AF101" s="428"/>
      <c r="AG101" s="402">
        <f>AE101*15%</f>
        <v>0</v>
      </c>
      <c r="AH101" s="1067"/>
      <c r="AI101" s="402">
        <f>AG101+AH101</f>
        <v>0</v>
      </c>
      <c r="AJ101" s="457">
        <f>AI101-N101</f>
        <v>0</v>
      </c>
    </row>
    <row r="102" spans="1:41" ht="14.1" customHeight="1" x14ac:dyDescent="0.25">
      <c r="A102" s="1066">
        <v>76</v>
      </c>
      <c r="B102" s="1066" t="s">
        <v>1601</v>
      </c>
      <c r="C102" s="1066" t="s">
        <v>3764</v>
      </c>
      <c r="D102" s="446">
        <v>30816</v>
      </c>
      <c r="E102" s="446">
        <v>41897</v>
      </c>
      <c r="F102" s="1066">
        <f t="shared" si="34"/>
        <v>30</v>
      </c>
      <c r="G102" s="428" t="s">
        <v>1602</v>
      </c>
      <c r="H102" s="447" t="s">
        <v>1588</v>
      </c>
      <c r="I102" s="428" t="s">
        <v>4311</v>
      </c>
      <c r="J102" s="428" t="s">
        <v>5321</v>
      </c>
      <c r="K102" s="1067">
        <v>27000</v>
      </c>
      <c r="L102" s="1067">
        <f t="shared" si="35"/>
        <v>1914.3</v>
      </c>
      <c r="M102" s="1067">
        <f t="shared" si="36"/>
        <v>27000</v>
      </c>
      <c r="N102" s="402"/>
      <c r="O102" s="1068">
        <f t="shared" si="37"/>
        <v>820.8</v>
      </c>
      <c r="P102" s="1068">
        <f t="shared" si="38"/>
        <v>774.9</v>
      </c>
      <c r="Q102" s="1068"/>
      <c r="R102" s="1067"/>
      <c r="S102" s="451">
        <f t="shared" si="41"/>
        <v>1595.6999999999998</v>
      </c>
      <c r="T102" s="1067">
        <f t="shared" si="39"/>
        <v>25404.3</v>
      </c>
      <c r="U102" s="452">
        <v>100010330028774</v>
      </c>
      <c r="V102" s="461" t="s">
        <v>3075</v>
      </c>
      <c r="W102" s="863">
        <f t="shared" si="40"/>
        <v>25404.3</v>
      </c>
      <c r="X102" s="463" t="s">
        <v>4071</v>
      </c>
      <c r="Y102" s="455"/>
      <c r="Z102" s="428">
        <v>0</v>
      </c>
      <c r="AA102" s="456">
        <v>0</v>
      </c>
      <c r="AB102" s="402">
        <f>O102+P102+Q102</f>
        <v>1595.6999999999998</v>
      </c>
      <c r="AC102" s="402">
        <f>K102-AB102</f>
        <v>25404.3</v>
      </c>
      <c r="AD102" s="1067"/>
      <c r="AE102" s="428"/>
      <c r="AF102" s="428"/>
      <c r="AG102" s="402">
        <f>AE102*15%</f>
        <v>0</v>
      </c>
      <c r="AH102" s="1067"/>
      <c r="AI102" s="402">
        <f>AG102+AH102</f>
        <v>0</v>
      </c>
      <c r="AJ102" s="457">
        <f>AI102-N102</f>
        <v>0</v>
      </c>
    </row>
    <row r="103" spans="1:41" s="458" customFormat="1" ht="14.1" customHeight="1" x14ac:dyDescent="0.25">
      <c r="A103" s="1066">
        <v>77</v>
      </c>
      <c r="B103" s="444" t="s">
        <v>1603</v>
      </c>
      <c r="C103" s="444" t="s">
        <v>3764</v>
      </c>
      <c r="D103" s="445">
        <v>32765</v>
      </c>
      <c r="E103" s="445">
        <v>41897</v>
      </c>
      <c r="F103" s="444">
        <f t="shared" si="34"/>
        <v>25</v>
      </c>
      <c r="G103" s="429" t="s">
        <v>1604</v>
      </c>
      <c r="H103" s="447" t="s">
        <v>1588</v>
      </c>
      <c r="I103" s="429" t="s">
        <v>4313</v>
      </c>
      <c r="J103" s="428" t="s">
        <v>5321</v>
      </c>
      <c r="K103" s="402">
        <v>24000</v>
      </c>
      <c r="L103" s="402">
        <f t="shared" si="35"/>
        <v>1701.6</v>
      </c>
      <c r="M103" s="402">
        <f t="shared" si="36"/>
        <v>24000</v>
      </c>
      <c r="N103" s="402"/>
      <c r="O103" s="467">
        <f t="shared" si="37"/>
        <v>729.6</v>
      </c>
      <c r="P103" s="467">
        <f t="shared" si="38"/>
        <v>688.80000000000007</v>
      </c>
      <c r="Q103" s="467"/>
      <c r="R103" s="402"/>
      <c r="S103" s="451">
        <f t="shared" si="41"/>
        <v>1418.4</v>
      </c>
      <c r="T103" s="402">
        <f t="shared" si="39"/>
        <v>22581.599999999999</v>
      </c>
      <c r="U103" s="468">
        <v>100010330028774</v>
      </c>
      <c r="V103" s="532" t="s">
        <v>3076</v>
      </c>
      <c r="W103" s="1250">
        <f t="shared" si="40"/>
        <v>22581.599999999999</v>
      </c>
      <c r="X103" s="454">
        <v>22500618230</v>
      </c>
      <c r="Y103" s="504"/>
      <c r="Z103" s="429">
        <v>0</v>
      </c>
      <c r="AA103" s="505">
        <v>0</v>
      </c>
      <c r="AB103" s="402">
        <f>O103+P103+Q103</f>
        <v>1418.4</v>
      </c>
      <c r="AC103" s="402">
        <f>K103-AB103</f>
        <v>22581.599999999999</v>
      </c>
      <c r="AD103" s="402"/>
      <c r="AE103" s="429"/>
      <c r="AF103" s="429"/>
      <c r="AG103" s="402">
        <f>AE103*15%</f>
        <v>0</v>
      </c>
      <c r="AH103" s="402"/>
      <c r="AI103" s="402">
        <f>AG103+AH103</f>
        <v>0</v>
      </c>
      <c r="AJ103" s="457">
        <f>AI103-N103</f>
        <v>0</v>
      </c>
      <c r="AL103" s="539"/>
      <c r="AM103" s="539"/>
      <c r="AN103" s="539"/>
      <c r="AO103" s="539"/>
    </row>
    <row r="104" spans="1:41" ht="14.1" customHeight="1" x14ac:dyDescent="0.25">
      <c r="A104" s="1066">
        <v>78</v>
      </c>
      <c r="B104" s="1066" t="s">
        <v>2914</v>
      </c>
      <c r="C104" s="1066" t="s">
        <v>3764</v>
      </c>
      <c r="D104" s="446">
        <v>33994</v>
      </c>
      <c r="E104" s="446">
        <v>41897</v>
      </c>
      <c r="F104" s="1066">
        <f t="shared" si="34"/>
        <v>21</v>
      </c>
      <c r="G104" s="428" t="s">
        <v>2915</v>
      </c>
      <c r="H104" s="447" t="s">
        <v>1588</v>
      </c>
      <c r="I104" s="428" t="s">
        <v>4395</v>
      </c>
      <c r="J104" s="428" t="s">
        <v>5321</v>
      </c>
      <c r="K104" s="1067">
        <v>24000</v>
      </c>
      <c r="L104" s="1067">
        <f t="shared" si="35"/>
        <v>1701.6</v>
      </c>
      <c r="M104" s="1067">
        <f t="shared" si="36"/>
        <v>24000</v>
      </c>
      <c r="N104" s="402"/>
      <c r="O104" s="1068">
        <f t="shared" si="37"/>
        <v>729.6</v>
      </c>
      <c r="P104" s="1068">
        <f t="shared" si="38"/>
        <v>688.80000000000007</v>
      </c>
      <c r="Q104" s="1068"/>
      <c r="R104" s="1067"/>
      <c r="S104" s="451">
        <f t="shared" si="41"/>
        <v>1418.4</v>
      </c>
      <c r="T104" s="1067">
        <f t="shared" si="39"/>
        <v>22581.599999999999</v>
      </c>
      <c r="U104" s="452">
        <v>100010330028774</v>
      </c>
      <c r="V104" s="523" t="s">
        <v>3615</v>
      </c>
      <c r="W104" s="863">
        <f t="shared" si="40"/>
        <v>22581.599999999999</v>
      </c>
      <c r="X104" s="808" t="s">
        <v>4226</v>
      </c>
      <c r="Y104" s="455"/>
      <c r="Z104" s="428"/>
      <c r="AA104" s="456"/>
      <c r="AB104" s="402"/>
      <c r="AC104" s="402"/>
      <c r="AD104" s="1067"/>
      <c r="AE104" s="428"/>
      <c r="AF104" s="428"/>
      <c r="AG104" s="402"/>
      <c r="AH104" s="1067"/>
      <c r="AI104" s="402"/>
      <c r="AJ104" s="457"/>
    </row>
    <row r="105" spans="1:41" ht="14.1" customHeight="1" x14ac:dyDescent="0.25">
      <c r="A105" s="1066">
        <v>79</v>
      </c>
      <c r="B105" s="1066" t="s">
        <v>1607</v>
      </c>
      <c r="C105" s="1066" t="s">
        <v>3764</v>
      </c>
      <c r="D105" s="446">
        <v>25595</v>
      </c>
      <c r="E105" s="446">
        <v>41897</v>
      </c>
      <c r="F105" s="1066">
        <f t="shared" si="34"/>
        <v>44</v>
      </c>
      <c r="G105" s="428" t="s">
        <v>1608</v>
      </c>
      <c r="H105" s="447" t="s">
        <v>1588</v>
      </c>
      <c r="I105" s="428" t="s">
        <v>1609</v>
      </c>
      <c r="J105" s="428" t="s">
        <v>5321</v>
      </c>
      <c r="K105" s="1067">
        <v>16500</v>
      </c>
      <c r="L105" s="1067">
        <f t="shared" si="35"/>
        <v>1169.8499999999999</v>
      </c>
      <c r="M105" s="1067">
        <f t="shared" si="36"/>
        <v>16500</v>
      </c>
      <c r="N105" s="402"/>
      <c r="O105" s="1068">
        <f t="shared" si="37"/>
        <v>501.6</v>
      </c>
      <c r="P105" s="1068">
        <f t="shared" si="38"/>
        <v>473.55</v>
      </c>
      <c r="Q105" s="1068"/>
      <c r="R105" s="1067"/>
      <c r="S105" s="451">
        <f t="shared" si="41"/>
        <v>975.15000000000009</v>
      </c>
      <c r="T105" s="1067">
        <f t="shared" si="39"/>
        <v>15524.85</v>
      </c>
      <c r="U105" s="452">
        <v>100010330028774</v>
      </c>
      <c r="V105" s="461">
        <v>200010330646422</v>
      </c>
      <c r="W105" s="863">
        <f t="shared" si="40"/>
        <v>15524.85</v>
      </c>
      <c r="X105" s="463" t="s">
        <v>4136</v>
      </c>
      <c r="Y105" s="455"/>
      <c r="Z105" s="428">
        <v>0</v>
      </c>
      <c r="AA105" s="456">
        <v>0</v>
      </c>
      <c r="AB105" s="402">
        <f>O105+P105+Q105</f>
        <v>975.15000000000009</v>
      </c>
      <c r="AC105" s="402">
        <f>K105-AB105</f>
        <v>15524.85</v>
      </c>
      <c r="AD105" s="1067"/>
      <c r="AE105" s="428"/>
      <c r="AF105" s="428"/>
      <c r="AG105" s="402">
        <f>AE105*15%</f>
        <v>0</v>
      </c>
      <c r="AH105" s="1067"/>
      <c r="AI105" s="402">
        <f>AG105+AH105</f>
        <v>0</v>
      </c>
      <c r="AJ105" s="457">
        <f>AI105-N105</f>
        <v>0</v>
      </c>
    </row>
    <row r="106" spans="1:41" ht="14.1" customHeight="1" x14ac:dyDescent="0.25">
      <c r="A106" s="1066">
        <v>80</v>
      </c>
      <c r="B106" s="1066" t="s">
        <v>4894</v>
      </c>
      <c r="C106" s="1066" t="s">
        <v>3764</v>
      </c>
      <c r="D106" s="784">
        <v>26858</v>
      </c>
      <c r="E106" s="446">
        <v>41897</v>
      </c>
      <c r="F106" s="609">
        <f>DATEDIF(D106,E106,"Y")</f>
        <v>41</v>
      </c>
      <c r="G106" s="428" t="s">
        <v>4893</v>
      </c>
      <c r="H106" s="447" t="s">
        <v>1588</v>
      </c>
      <c r="I106" s="428" t="s">
        <v>4895</v>
      </c>
      <c r="J106" s="428" t="s">
        <v>5321</v>
      </c>
      <c r="K106" s="479">
        <v>30000</v>
      </c>
      <c r="L106" s="1067">
        <f>K106/100*7.09</f>
        <v>2127</v>
      </c>
      <c r="M106" s="1067">
        <f>K106</f>
        <v>30000</v>
      </c>
      <c r="N106" s="1067"/>
      <c r="O106" s="402">
        <v>399.23</v>
      </c>
      <c r="P106" s="1068">
        <f>K106/100*3.04</f>
        <v>912</v>
      </c>
      <c r="Q106" s="1068">
        <f>K106/100*2.87</f>
        <v>861</v>
      </c>
      <c r="R106" s="1067"/>
      <c r="S106" s="451"/>
      <c r="T106" s="451">
        <f>O106+P106+Q106+R106</f>
        <v>2172.23</v>
      </c>
      <c r="U106" s="1067">
        <f>K106-T106</f>
        <v>27827.77</v>
      </c>
      <c r="V106" s="452">
        <v>100010330028774</v>
      </c>
      <c r="W106" s="528">
        <v>200010330916301</v>
      </c>
      <c r="X106" s="545">
        <f>+U106</f>
        <v>27827.77</v>
      </c>
      <c r="Y106" s="518">
        <v>2301466948</v>
      </c>
      <c r="Z106" s="6"/>
      <c r="AA106" s="6"/>
      <c r="AB106" s="6"/>
      <c r="AC106" s="6"/>
      <c r="AD106" s="6"/>
      <c r="AE106" s="6"/>
      <c r="AF106" s="6"/>
      <c r="AG106" s="6"/>
      <c r="AH106" s="6"/>
      <c r="AI106" s="6"/>
      <c r="AM106" s="6"/>
      <c r="AN106" s="6"/>
      <c r="AO106" s="6"/>
    </row>
    <row r="107" spans="1:41" ht="14.1" customHeight="1" x14ac:dyDescent="0.25">
      <c r="A107" s="1712" t="s">
        <v>3656</v>
      </c>
      <c r="B107" s="1713"/>
      <c r="C107" s="1713"/>
      <c r="D107" s="1713"/>
      <c r="E107" s="1713"/>
      <c r="F107" s="1713"/>
      <c r="G107" s="1713"/>
      <c r="H107" s="1713"/>
      <c r="I107" s="1714"/>
      <c r="J107" s="1175"/>
      <c r="K107" s="408">
        <f>+K98+K99+K100+K101+K102+K103+K104+K105+K106</f>
        <v>255000</v>
      </c>
      <c r="L107" s="407">
        <f>SUM(L98:L106)</f>
        <v>18079.5</v>
      </c>
      <c r="M107" s="407">
        <v>0</v>
      </c>
      <c r="N107" s="405">
        <f t="shared" ref="N107:T107" si="42">SUM(N99:N105)</f>
        <v>0</v>
      </c>
      <c r="O107" s="407">
        <f t="shared" si="42"/>
        <v>5335.2000000000016</v>
      </c>
      <c r="P107" s="407">
        <f t="shared" si="42"/>
        <v>5036.8500000000004</v>
      </c>
      <c r="Q107" s="407">
        <f t="shared" si="42"/>
        <v>0</v>
      </c>
      <c r="R107" s="407">
        <f t="shared" si="42"/>
        <v>0</v>
      </c>
      <c r="S107" s="407">
        <f t="shared" si="42"/>
        <v>10372.049999999999</v>
      </c>
      <c r="T107" s="407">
        <f t="shared" si="42"/>
        <v>165127.95000000001</v>
      </c>
      <c r="U107" s="452"/>
      <c r="V107" s="461"/>
      <c r="W107" s="863"/>
      <c r="X107" s="463"/>
      <c r="Y107" s="455"/>
      <c r="Z107" s="428"/>
      <c r="AA107" s="456"/>
      <c r="AB107" s="402"/>
      <c r="AC107" s="402"/>
      <c r="AD107" s="1067"/>
      <c r="AE107" s="428"/>
      <c r="AF107" s="428"/>
      <c r="AG107" s="402"/>
      <c r="AH107" s="1067"/>
      <c r="AI107" s="402"/>
      <c r="AJ107" s="457"/>
    </row>
    <row r="108" spans="1:41" ht="14.1" customHeight="1" x14ac:dyDescent="0.25">
      <c r="A108" s="1715" t="s">
        <v>3664</v>
      </c>
      <c r="B108" s="1716"/>
      <c r="C108" s="1716"/>
      <c r="D108" s="1716"/>
      <c r="E108" s="1716"/>
      <c r="F108" s="1716"/>
      <c r="G108" s="1716"/>
      <c r="H108" s="1716"/>
      <c r="I108" s="1717"/>
      <c r="J108" s="1176"/>
      <c r="K108" s="403"/>
      <c r="L108" s="1067"/>
      <c r="M108" s="1067"/>
      <c r="N108" s="403"/>
      <c r="O108" s="567"/>
      <c r="P108" s="567"/>
      <c r="Q108" s="567"/>
      <c r="R108" s="403"/>
      <c r="S108" s="568"/>
      <c r="T108" s="403"/>
      <c r="U108" s="452"/>
      <c r="V108" s="604"/>
      <c r="W108" s="863"/>
      <c r="X108" s="454"/>
      <c r="Y108" s="455"/>
      <c r="Z108" s="428"/>
      <c r="AA108" s="456"/>
      <c r="AB108" s="402"/>
      <c r="AC108" s="402"/>
      <c r="AD108" s="1067"/>
      <c r="AE108" s="428"/>
      <c r="AF108" s="428"/>
      <c r="AG108" s="402"/>
      <c r="AH108" s="1067"/>
      <c r="AI108" s="402"/>
      <c r="AJ108" s="457"/>
    </row>
    <row r="109" spans="1:41" ht="14.1" customHeight="1" x14ac:dyDescent="0.25">
      <c r="A109" s="1066">
        <v>81</v>
      </c>
      <c r="B109" s="444" t="s">
        <v>1770</v>
      </c>
      <c r="C109" s="444" t="s">
        <v>3764</v>
      </c>
      <c r="D109" s="445">
        <v>28506</v>
      </c>
      <c r="E109" s="446">
        <v>41897</v>
      </c>
      <c r="F109" s="1066">
        <f>DATEDIF(D109,E109,"Y")</f>
        <v>36</v>
      </c>
      <c r="G109" s="429" t="s">
        <v>1771</v>
      </c>
      <c r="H109" s="447" t="s">
        <v>1588</v>
      </c>
      <c r="I109" s="428" t="s">
        <v>5155</v>
      </c>
      <c r="J109" s="428" t="s">
        <v>5321</v>
      </c>
      <c r="K109" s="448">
        <v>38000</v>
      </c>
      <c r="L109" s="1067">
        <f>K109/100*7.09</f>
        <v>2694.2</v>
      </c>
      <c r="M109" s="1067">
        <f>K109</f>
        <v>38000</v>
      </c>
      <c r="N109" s="402"/>
      <c r="O109" s="1068">
        <f>K109/100*3.04</f>
        <v>1155.2</v>
      </c>
      <c r="P109" s="1068">
        <f>K109/100*2.87</f>
        <v>1090.6000000000001</v>
      </c>
      <c r="Q109" s="1068"/>
      <c r="R109" s="1067"/>
      <c r="S109" s="451">
        <f>N109+O109+P109+Q109</f>
        <v>2245.8000000000002</v>
      </c>
      <c r="T109" s="1067">
        <f>K109-S109</f>
        <v>35754.199999999997</v>
      </c>
      <c r="U109" s="452">
        <v>100010330028774</v>
      </c>
      <c r="V109" s="490" t="s">
        <v>3082</v>
      </c>
      <c r="W109" s="863">
        <f>+T109</f>
        <v>35754.199999999997</v>
      </c>
      <c r="X109" s="454" t="s">
        <v>4072</v>
      </c>
      <c r="Y109" s="455"/>
      <c r="Z109" s="428">
        <v>0</v>
      </c>
      <c r="AA109" s="456">
        <v>0</v>
      </c>
      <c r="AB109" s="402">
        <f>O109+P109+Q109</f>
        <v>2245.8000000000002</v>
      </c>
      <c r="AC109" s="402">
        <f>K109-AB109</f>
        <v>35754.199999999997</v>
      </c>
      <c r="AD109" s="1067"/>
      <c r="AE109" s="428"/>
      <c r="AF109" s="428"/>
      <c r="AG109" s="402">
        <f>AE109*15%</f>
        <v>0</v>
      </c>
      <c r="AH109" s="1067"/>
      <c r="AI109" s="402">
        <f>AG109+AH109</f>
        <v>0</v>
      </c>
      <c r="AJ109" s="457">
        <f>AI109-N109</f>
        <v>0</v>
      </c>
    </row>
    <row r="110" spans="1:41" ht="14.1" customHeight="1" x14ac:dyDescent="0.25">
      <c r="A110" s="1066">
        <v>82</v>
      </c>
      <c r="B110" s="1066" t="s">
        <v>2201</v>
      </c>
      <c r="C110" s="609" t="s">
        <v>3764</v>
      </c>
      <c r="D110" s="610">
        <v>32102</v>
      </c>
      <c r="E110" s="446">
        <v>41897</v>
      </c>
      <c r="F110" s="1066">
        <f>DATEDIF(D110,E110,"Y")</f>
        <v>26</v>
      </c>
      <c r="G110" s="466" t="s">
        <v>2202</v>
      </c>
      <c r="H110" s="447" t="s">
        <v>1588</v>
      </c>
      <c r="I110" s="429" t="s">
        <v>5325</v>
      </c>
      <c r="J110" s="428" t="s">
        <v>5321</v>
      </c>
      <c r="K110" s="1067">
        <v>22000</v>
      </c>
      <c r="L110" s="1067">
        <f>K110/100*7.09</f>
        <v>1559.8</v>
      </c>
      <c r="M110" s="1067">
        <f>K110</f>
        <v>22000</v>
      </c>
      <c r="N110" s="402">
        <v>0</v>
      </c>
      <c r="O110" s="1068">
        <f>K110/100*3.04</f>
        <v>668.8</v>
      </c>
      <c r="P110" s="1068">
        <f>K110/100*2.87</f>
        <v>631.4</v>
      </c>
      <c r="Q110" s="1068"/>
      <c r="R110" s="1067"/>
      <c r="S110" s="451">
        <f>N110+O110+P110+Q110</f>
        <v>1300.1999999999998</v>
      </c>
      <c r="T110" s="1067">
        <f>K110-S110</f>
        <v>20699.8</v>
      </c>
      <c r="U110" s="452">
        <v>100010330028774</v>
      </c>
      <c r="V110" s="485" t="s">
        <v>3211</v>
      </c>
      <c r="W110" s="863">
        <f>+T110</f>
        <v>20699.8</v>
      </c>
      <c r="X110" s="463">
        <v>22500352806</v>
      </c>
      <c r="Y110" s="455"/>
      <c r="Z110" s="428">
        <v>0</v>
      </c>
      <c r="AA110" s="456">
        <v>0</v>
      </c>
      <c r="AB110" s="402">
        <f>O110+P110+Q110</f>
        <v>1300.1999999999998</v>
      </c>
      <c r="AC110" s="402">
        <f>K110-AB110</f>
        <v>20699.8</v>
      </c>
      <c r="AD110" s="1067"/>
      <c r="AE110" s="428"/>
      <c r="AF110" s="428"/>
      <c r="AG110" s="402">
        <f>AE110*15%</f>
        <v>0</v>
      </c>
      <c r="AH110" s="1067"/>
      <c r="AI110" s="402">
        <f>AG110+AH110</f>
        <v>0</v>
      </c>
      <c r="AJ110" s="457">
        <f>AI347-N347</f>
        <v>0</v>
      </c>
    </row>
    <row r="111" spans="1:41" ht="14.1" customHeight="1" x14ac:dyDescent="0.25">
      <c r="A111" s="1712" t="s">
        <v>3656</v>
      </c>
      <c r="B111" s="1713"/>
      <c r="C111" s="1713"/>
      <c r="D111" s="1713"/>
      <c r="E111" s="1713"/>
      <c r="F111" s="1713"/>
      <c r="G111" s="1713"/>
      <c r="H111" s="1713"/>
      <c r="I111" s="1714"/>
      <c r="J111" s="1175"/>
      <c r="K111" s="403">
        <f>SUM(K109:K110)</f>
        <v>60000</v>
      </c>
      <c r="L111" s="407">
        <f>SUM(L109:L109)</f>
        <v>2694.2</v>
      </c>
      <c r="M111" s="1067">
        <v>0</v>
      </c>
      <c r="N111" s="405">
        <f t="shared" ref="N111:T111" ca="1" si="43">SUM(N109:N654)</f>
        <v>0</v>
      </c>
      <c r="O111" s="407">
        <f t="shared" ca="1" si="43"/>
        <v>1337.6</v>
      </c>
      <c r="P111" s="407">
        <f t="shared" ca="1" si="43"/>
        <v>1262.8</v>
      </c>
      <c r="Q111" s="565">
        <f t="shared" ca="1" si="43"/>
        <v>0</v>
      </c>
      <c r="R111" s="407">
        <f t="shared" ca="1" si="43"/>
        <v>0</v>
      </c>
      <c r="S111" s="566">
        <f t="shared" ca="1" si="43"/>
        <v>2600.3999999999996</v>
      </c>
      <c r="T111" s="407">
        <f t="shared" ca="1" si="43"/>
        <v>41399.599999999999</v>
      </c>
      <c r="U111" s="452"/>
      <c r="V111" s="523"/>
      <c r="W111" s="863"/>
      <c r="X111" s="463"/>
      <c r="Y111" s="455"/>
      <c r="Z111" s="428"/>
      <c r="AA111" s="456"/>
      <c r="AB111" s="402"/>
      <c r="AC111" s="402"/>
      <c r="AD111" s="1067"/>
      <c r="AE111" s="428"/>
      <c r="AF111" s="428"/>
      <c r="AG111" s="402"/>
      <c r="AH111" s="1067"/>
      <c r="AI111" s="402"/>
      <c r="AJ111" s="457"/>
    </row>
    <row r="112" spans="1:41" ht="14.1" customHeight="1" x14ac:dyDescent="0.25">
      <c r="A112" s="1715" t="s">
        <v>4364</v>
      </c>
      <c r="B112" s="1716"/>
      <c r="C112" s="1716"/>
      <c r="D112" s="1716"/>
      <c r="E112" s="1716"/>
      <c r="F112" s="1716"/>
      <c r="G112" s="1716"/>
      <c r="H112" s="1716"/>
      <c r="I112" s="1717"/>
      <c r="J112" s="1176"/>
      <c r="K112" s="407"/>
      <c r="L112" s="1067"/>
      <c r="M112" s="1067"/>
      <c r="N112" s="405"/>
      <c r="O112" s="565"/>
      <c r="P112" s="565"/>
      <c r="Q112" s="565"/>
      <c r="R112" s="407"/>
      <c r="S112" s="566"/>
      <c r="T112" s="407"/>
      <c r="U112" s="452"/>
      <c r="V112" s="523"/>
      <c r="W112" s="863"/>
      <c r="X112" s="463"/>
      <c r="Y112" s="455"/>
      <c r="Z112" s="428"/>
      <c r="AA112" s="456"/>
      <c r="AB112" s="402"/>
      <c r="AC112" s="402"/>
      <c r="AD112" s="1067"/>
      <c r="AE112" s="428"/>
      <c r="AF112" s="428"/>
      <c r="AG112" s="402"/>
      <c r="AH112" s="1067"/>
      <c r="AI112" s="402"/>
      <c r="AJ112" s="457"/>
    </row>
    <row r="113" spans="1:41" ht="14.1" customHeight="1" x14ac:dyDescent="0.25">
      <c r="A113" s="1066">
        <v>83</v>
      </c>
      <c r="B113" s="1066" t="s">
        <v>1737</v>
      </c>
      <c r="C113" s="1066" t="s">
        <v>3763</v>
      </c>
      <c r="D113" s="446">
        <v>28727</v>
      </c>
      <c r="E113" s="446">
        <v>41897</v>
      </c>
      <c r="F113" s="1066">
        <f>DATEDIF(D113,E113,"Y")</f>
        <v>36</v>
      </c>
      <c r="G113" s="428" t="s">
        <v>1738</v>
      </c>
      <c r="H113" s="447" t="s">
        <v>1588</v>
      </c>
      <c r="I113" s="428" t="s">
        <v>5244</v>
      </c>
      <c r="J113" s="428" t="s">
        <v>5321</v>
      </c>
      <c r="K113" s="1067">
        <v>49500</v>
      </c>
      <c r="L113" s="1067">
        <f>K113/100*7.09</f>
        <v>3509.5499999999997</v>
      </c>
      <c r="M113" s="1067">
        <f>K113</f>
        <v>49500</v>
      </c>
      <c r="N113" s="402"/>
      <c r="O113" s="1068">
        <f>K113/100*3.04</f>
        <v>1504.8</v>
      </c>
      <c r="P113" s="1068">
        <f>K113/100*2.87</f>
        <v>1420.65</v>
      </c>
      <c r="Q113" s="1068"/>
      <c r="R113" s="1067"/>
      <c r="S113" s="451">
        <f>N113+O113+P113+Q113</f>
        <v>2925.45</v>
      </c>
      <c r="T113" s="1067">
        <f>K113-S113</f>
        <v>46574.55</v>
      </c>
      <c r="U113" s="452">
        <v>100010330028774</v>
      </c>
      <c r="V113" s="523" t="s">
        <v>3080</v>
      </c>
      <c r="W113" s="863">
        <f>+T113</f>
        <v>46574.55</v>
      </c>
      <c r="X113" s="463" t="s">
        <v>4073</v>
      </c>
      <c r="Y113" s="455"/>
      <c r="Z113" s="428">
        <v>0</v>
      </c>
      <c r="AA113" s="456">
        <v>0</v>
      </c>
      <c r="AB113" s="402">
        <f>O113+P113+Q113</f>
        <v>2925.45</v>
      </c>
      <c r="AC113" s="402">
        <f>K113-AB113</f>
        <v>46574.55</v>
      </c>
      <c r="AD113" s="1067"/>
      <c r="AE113" s="428"/>
      <c r="AF113" s="428"/>
      <c r="AG113" s="402">
        <f>AE113*15%</f>
        <v>0</v>
      </c>
      <c r="AH113" s="1067"/>
      <c r="AI113" s="402">
        <f>AG113+AH113</f>
        <v>0</v>
      </c>
      <c r="AJ113" s="457">
        <f>AI113-N113</f>
        <v>0</v>
      </c>
    </row>
    <row r="114" spans="1:41" ht="14.1" customHeight="1" x14ac:dyDescent="0.25">
      <c r="A114" s="1066">
        <v>84</v>
      </c>
      <c r="B114" s="1066" t="s">
        <v>1743</v>
      </c>
      <c r="C114" s="1066" t="s">
        <v>3763</v>
      </c>
      <c r="D114" s="446">
        <v>31663</v>
      </c>
      <c r="E114" s="446">
        <v>41897</v>
      </c>
      <c r="F114" s="1066">
        <f>DATEDIF(D114,E114,"Y")</f>
        <v>28</v>
      </c>
      <c r="G114" s="428" t="s">
        <v>1744</v>
      </c>
      <c r="H114" s="447" t="s">
        <v>1588</v>
      </c>
      <c r="I114" s="428" t="s">
        <v>5142</v>
      </c>
      <c r="J114" s="428" t="s">
        <v>5321</v>
      </c>
      <c r="K114" s="1067">
        <v>22000</v>
      </c>
      <c r="L114" s="1067">
        <f>K114/100*7.09</f>
        <v>1559.8</v>
      </c>
      <c r="M114" s="1067">
        <f>K114</f>
        <v>22000</v>
      </c>
      <c r="N114" s="402"/>
      <c r="O114" s="1068">
        <f>K114/100*3.04</f>
        <v>668.8</v>
      </c>
      <c r="P114" s="1068">
        <f>K114/100*2.87</f>
        <v>631.4</v>
      </c>
      <c r="Q114" s="1068"/>
      <c r="R114" s="1067"/>
      <c r="S114" s="451">
        <f>N114+O114+P114+Q114</f>
        <v>1300.1999999999998</v>
      </c>
      <c r="T114" s="1067">
        <f>K114-S114</f>
        <v>20699.8</v>
      </c>
      <c r="U114" s="452">
        <v>100010330028774</v>
      </c>
      <c r="V114" s="485" t="s">
        <v>3084</v>
      </c>
      <c r="W114" s="863">
        <f>+T114</f>
        <v>20699.8</v>
      </c>
      <c r="X114" s="463">
        <v>22500133867</v>
      </c>
      <c r="Y114" s="455"/>
      <c r="Z114" s="428">
        <v>0</v>
      </c>
      <c r="AA114" s="456">
        <v>0</v>
      </c>
      <c r="AB114" s="402">
        <f>O114+P114+Q114</f>
        <v>1300.1999999999998</v>
      </c>
      <c r="AC114" s="402">
        <f>K114-AB114</f>
        <v>20699.8</v>
      </c>
      <c r="AD114" s="1067"/>
      <c r="AE114" s="428"/>
      <c r="AF114" s="428"/>
      <c r="AG114" s="402">
        <f>AE114*15%</f>
        <v>0</v>
      </c>
      <c r="AH114" s="1067"/>
      <c r="AI114" s="402">
        <f>AG114+AH114</f>
        <v>0</v>
      </c>
      <c r="AJ114" s="457">
        <f>AI114-N114</f>
        <v>0</v>
      </c>
    </row>
    <row r="115" spans="1:41" ht="14.1" customHeight="1" x14ac:dyDescent="0.25">
      <c r="A115" s="1066">
        <v>85</v>
      </c>
      <c r="B115" s="444" t="s">
        <v>1761</v>
      </c>
      <c r="C115" s="444" t="s">
        <v>3764</v>
      </c>
      <c r="D115" s="445">
        <v>33768</v>
      </c>
      <c r="E115" s="446">
        <v>41897</v>
      </c>
      <c r="F115" s="1066">
        <f>DATEDIF(D115,E115,"Y")</f>
        <v>22</v>
      </c>
      <c r="G115" s="429" t="s">
        <v>1762</v>
      </c>
      <c r="H115" s="447" t="s">
        <v>1588</v>
      </c>
      <c r="I115" s="428" t="s">
        <v>4770</v>
      </c>
      <c r="J115" s="428" t="s">
        <v>5321</v>
      </c>
      <c r="K115" s="1067">
        <f>15000*1.1</f>
        <v>16500</v>
      </c>
      <c r="L115" s="1067">
        <f>K115/100*7.09</f>
        <v>1169.8499999999999</v>
      </c>
      <c r="M115" s="1067">
        <f>K115</f>
        <v>16500</v>
      </c>
      <c r="N115" s="402"/>
      <c r="O115" s="1068">
        <f>K115/100*3.04</f>
        <v>501.6</v>
      </c>
      <c r="P115" s="1068">
        <f>K115/100*2.87</f>
        <v>473.55</v>
      </c>
      <c r="Q115" s="1068"/>
      <c r="R115" s="1067"/>
      <c r="S115" s="451">
        <f>N115+O115+P115+Q115+R115</f>
        <v>975.15000000000009</v>
      </c>
      <c r="T115" s="1067">
        <f>K115-S115</f>
        <v>15524.85</v>
      </c>
      <c r="U115" s="452">
        <v>100010330028774</v>
      </c>
      <c r="V115" s="523" t="s">
        <v>3090</v>
      </c>
      <c r="W115" s="863">
        <f>+T115</f>
        <v>15524.85</v>
      </c>
      <c r="X115" s="454">
        <v>40220428979</v>
      </c>
      <c r="Y115" s="455"/>
      <c r="Z115" s="428">
        <v>0</v>
      </c>
      <c r="AA115" s="456">
        <v>0</v>
      </c>
      <c r="AB115" s="402">
        <f>O115+P115+Q115</f>
        <v>975.15000000000009</v>
      </c>
      <c r="AC115" s="402">
        <f>K115-AB115</f>
        <v>15524.85</v>
      </c>
      <c r="AD115" s="1067"/>
      <c r="AE115" s="428"/>
      <c r="AF115" s="428"/>
      <c r="AG115" s="402">
        <f>AE115*15%</f>
        <v>0</v>
      </c>
      <c r="AH115" s="1067"/>
      <c r="AI115" s="402">
        <f>AG115+AH115</f>
        <v>0</v>
      </c>
      <c r="AJ115" s="457">
        <f>AI115-N115</f>
        <v>0</v>
      </c>
    </row>
    <row r="116" spans="1:41" ht="14.1" customHeight="1" x14ac:dyDescent="0.25">
      <c r="A116" s="1066">
        <v>86</v>
      </c>
      <c r="B116" s="1066" t="s">
        <v>1772</v>
      </c>
      <c r="C116" s="1066" t="s">
        <v>3763</v>
      </c>
      <c r="D116" s="446">
        <v>34296</v>
      </c>
      <c r="E116" s="446">
        <v>41897</v>
      </c>
      <c r="F116" s="1066">
        <f>DATEDIF(D116,E116,"Y")</f>
        <v>20</v>
      </c>
      <c r="G116" s="428" t="s">
        <v>1773</v>
      </c>
      <c r="H116" s="447" t="s">
        <v>1588</v>
      </c>
      <c r="I116" s="428" t="s">
        <v>4771</v>
      </c>
      <c r="J116" s="428" t="s">
        <v>5321</v>
      </c>
      <c r="K116" s="1067">
        <f>15000*1.1</f>
        <v>16500</v>
      </c>
      <c r="L116" s="1067">
        <f>K116/100*7.09</f>
        <v>1169.8499999999999</v>
      </c>
      <c r="M116" s="1067">
        <f>K116</f>
        <v>16500</v>
      </c>
      <c r="N116" s="402"/>
      <c r="O116" s="1068">
        <f>K116/100*3.04</f>
        <v>501.6</v>
      </c>
      <c r="P116" s="1068">
        <f>K116/100*2.87</f>
        <v>473.55</v>
      </c>
      <c r="Q116" s="1068"/>
      <c r="R116" s="1067"/>
      <c r="S116" s="451">
        <f>N116+O116+P116+Q116</f>
        <v>975.15000000000009</v>
      </c>
      <c r="T116" s="1067">
        <f>K116-S116</f>
        <v>15524.85</v>
      </c>
      <c r="U116" s="452">
        <v>100010330028774</v>
      </c>
      <c r="V116" s="487" t="s">
        <v>3096</v>
      </c>
      <c r="W116" s="863">
        <f>+T116</f>
        <v>15524.85</v>
      </c>
      <c r="X116" s="463">
        <v>40222501856</v>
      </c>
      <c r="Y116" s="455"/>
      <c r="Z116" s="428">
        <v>0</v>
      </c>
      <c r="AA116" s="456">
        <v>0</v>
      </c>
      <c r="AB116" s="402">
        <f>O116+P116+Q116</f>
        <v>975.15000000000009</v>
      </c>
      <c r="AC116" s="402">
        <f>K116-AB116</f>
        <v>15524.85</v>
      </c>
      <c r="AD116" s="1067"/>
      <c r="AE116" s="428"/>
      <c r="AF116" s="428"/>
      <c r="AG116" s="402">
        <f>AE116*15%</f>
        <v>0</v>
      </c>
      <c r="AH116" s="1067"/>
      <c r="AI116" s="402">
        <f>AG116+AH116</f>
        <v>0</v>
      </c>
      <c r="AJ116" s="457">
        <f>AI116-N116</f>
        <v>0</v>
      </c>
    </row>
    <row r="117" spans="1:41" ht="14.1" customHeight="1" x14ac:dyDescent="0.25">
      <c r="A117" s="1066">
        <v>87</v>
      </c>
      <c r="B117" s="1066" t="s">
        <v>1648</v>
      </c>
      <c r="C117" s="1066" t="s">
        <v>3763</v>
      </c>
      <c r="D117" s="446">
        <v>34307</v>
      </c>
      <c r="E117" s="446">
        <v>41897</v>
      </c>
      <c r="F117" s="1066">
        <f>DATEDIF(D117,E117,"Y")</f>
        <v>20</v>
      </c>
      <c r="G117" s="428" t="s">
        <v>1649</v>
      </c>
      <c r="H117" s="447" t="s">
        <v>1588</v>
      </c>
      <c r="I117" s="428" t="s">
        <v>4770</v>
      </c>
      <c r="J117" s="428" t="s">
        <v>5321</v>
      </c>
      <c r="K117" s="1067">
        <v>16500</v>
      </c>
      <c r="L117" s="1067">
        <f>K117/100*7.09</f>
        <v>1169.8499999999999</v>
      </c>
      <c r="M117" s="1067">
        <f>K117</f>
        <v>16500</v>
      </c>
      <c r="N117" s="402"/>
      <c r="O117" s="1068">
        <f>K117/100*3.04</f>
        <v>501.6</v>
      </c>
      <c r="P117" s="1068">
        <f>K117/100*2.87</f>
        <v>473.55</v>
      </c>
      <c r="Q117" s="1068"/>
      <c r="R117" s="1067"/>
      <c r="S117" s="451">
        <f>N117+O117+P117+Q117+R117</f>
        <v>975.15000000000009</v>
      </c>
      <c r="T117" s="1067">
        <f>K117-S117</f>
        <v>15524.85</v>
      </c>
      <c r="U117" s="452">
        <v>100010330028774</v>
      </c>
      <c r="V117" s="474">
        <v>200010330646529</v>
      </c>
      <c r="W117" s="863">
        <f>+T117</f>
        <v>15524.85</v>
      </c>
      <c r="X117" s="463">
        <v>22301560375</v>
      </c>
      <c r="Y117" s="455"/>
      <c r="Z117" s="428">
        <v>0</v>
      </c>
      <c r="AA117" s="456">
        <v>0</v>
      </c>
      <c r="AB117" s="402">
        <f>O117+P117+Q117</f>
        <v>975.15000000000009</v>
      </c>
      <c r="AC117" s="402">
        <f>K117-AB117</f>
        <v>15524.85</v>
      </c>
      <c r="AD117" s="1067"/>
      <c r="AE117" s="428"/>
      <c r="AF117" s="428"/>
      <c r="AG117" s="402">
        <f>AE117*15%</f>
        <v>0</v>
      </c>
      <c r="AH117" s="1067"/>
      <c r="AI117" s="402">
        <f>AG117+AH117</f>
        <v>0</v>
      </c>
      <c r="AJ117" s="457">
        <f>AI117-N117</f>
        <v>0</v>
      </c>
    </row>
    <row r="118" spans="1:41" ht="14.1" customHeight="1" x14ac:dyDescent="0.25">
      <c r="A118" s="1712" t="s">
        <v>3656</v>
      </c>
      <c r="B118" s="1713"/>
      <c r="C118" s="1713"/>
      <c r="D118" s="1713"/>
      <c r="E118" s="1713"/>
      <c r="F118" s="1713"/>
      <c r="G118" s="1713"/>
      <c r="H118" s="1713"/>
      <c r="I118" s="1714"/>
      <c r="J118" s="1175"/>
      <c r="K118" s="407">
        <f>+K113+K114+K115+K116+K117</f>
        <v>121000</v>
      </c>
      <c r="L118" s="407">
        <f>SUM(L113:L117)</f>
        <v>8578.9</v>
      </c>
      <c r="M118" s="407"/>
      <c r="N118" s="407">
        <f t="shared" ref="N118:T118" si="44">SUM(N113:N116)</f>
        <v>0</v>
      </c>
      <c r="O118" s="407">
        <f t="shared" si="44"/>
        <v>3176.7999999999997</v>
      </c>
      <c r="P118" s="407">
        <f t="shared" si="44"/>
        <v>2999.1500000000005</v>
      </c>
      <c r="Q118" s="407">
        <f t="shared" si="44"/>
        <v>0</v>
      </c>
      <c r="R118" s="407">
        <f t="shared" si="44"/>
        <v>0</v>
      </c>
      <c r="S118" s="407">
        <f t="shared" si="44"/>
        <v>6175.9499999999989</v>
      </c>
      <c r="T118" s="407">
        <f t="shared" si="44"/>
        <v>98324.050000000017</v>
      </c>
      <c r="U118" s="452"/>
      <c r="V118" s="523"/>
      <c r="W118" s="863"/>
      <c r="X118" s="463"/>
      <c r="Y118" s="455"/>
      <c r="Z118" s="428"/>
      <c r="AA118" s="456"/>
      <c r="AB118" s="402"/>
      <c r="AC118" s="402"/>
      <c r="AD118" s="1067"/>
      <c r="AE118" s="428"/>
      <c r="AF118" s="428"/>
      <c r="AG118" s="402"/>
      <c r="AH118" s="1067"/>
      <c r="AI118" s="402"/>
      <c r="AJ118" s="457"/>
    </row>
    <row r="119" spans="1:41" ht="14.1" customHeight="1" x14ac:dyDescent="0.25">
      <c r="A119" s="1715" t="s">
        <v>1777</v>
      </c>
      <c r="B119" s="1716"/>
      <c r="C119" s="1716"/>
      <c r="D119" s="1716"/>
      <c r="E119" s="1716"/>
      <c r="F119" s="1716"/>
      <c r="G119" s="1716"/>
      <c r="H119" s="1716"/>
      <c r="I119" s="1717"/>
      <c r="J119" s="1176"/>
      <c r="K119" s="407"/>
      <c r="L119" s="1067"/>
      <c r="M119" s="1067"/>
      <c r="N119" s="405"/>
      <c r="O119" s="565"/>
      <c r="P119" s="565"/>
      <c r="Q119" s="565"/>
      <c r="R119" s="407"/>
      <c r="S119" s="566"/>
      <c r="T119" s="407"/>
      <c r="U119" s="452"/>
      <c r="V119" s="523"/>
      <c r="W119" s="863"/>
      <c r="X119" s="463"/>
      <c r="Y119" s="455"/>
      <c r="Z119" s="428"/>
      <c r="AA119" s="456"/>
      <c r="AB119" s="402"/>
      <c r="AC119" s="402"/>
      <c r="AD119" s="1067"/>
      <c r="AE119" s="428"/>
      <c r="AF119" s="428"/>
      <c r="AG119" s="402"/>
      <c r="AH119" s="1067"/>
      <c r="AI119" s="402"/>
      <c r="AJ119" s="457"/>
    </row>
    <row r="120" spans="1:41" ht="14.1" customHeight="1" x14ac:dyDescent="0.25">
      <c r="A120" s="1066">
        <v>88</v>
      </c>
      <c r="B120" s="1066" t="s">
        <v>1778</v>
      </c>
      <c r="C120" s="1066" t="s">
        <v>3763</v>
      </c>
      <c r="D120" s="446">
        <v>28437</v>
      </c>
      <c r="E120" s="446">
        <v>41897</v>
      </c>
      <c r="F120" s="1066">
        <f>DATEDIF(D120,E120,"Y")</f>
        <v>36</v>
      </c>
      <c r="G120" s="428" t="s">
        <v>1779</v>
      </c>
      <c r="H120" s="447" t="s">
        <v>1777</v>
      </c>
      <c r="I120" s="512" t="s">
        <v>1780</v>
      </c>
      <c r="J120" s="428" t="s">
        <v>5321</v>
      </c>
      <c r="K120" s="1067">
        <f>65000*1.1</f>
        <v>71500</v>
      </c>
      <c r="L120" s="1067">
        <f>K120/100*7.09</f>
        <v>5069.3499999999995</v>
      </c>
      <c r="M120" s="1067">
        <v>34580</v>
      </c>
      <c r="N120" s="402">
        <v>5956.3</v>
      </c>
      <c r="O120" s="1068">
        <f>K120/100*3.04</f>
        <v>2173.6</v>
      </c>
      <c r="P120" s="1068">
        <f>K120/100*2.87</f>
        <v>2052.0500000000002</v>
      </c>
      <c r="Q120" s="1068"/>
      <c r="R120" s="1067"/>
      <c r="S120" s="451">
        <f>N120+O120+P120+Q120</f>
        <v>10181.950000000001</v>
      </c>
      <c r="T120" s="1067">
        <f>K120-S120</f>
        <v>61318.05</v>
      </c>
      <c r="U120" s="452">
        <v>100010330028774</v>
      </c>
      <c r="V120" s="523" t="s">
        <v>3099</v>
      </c>
      <c r="W120" s="863">
        <f>+T120</f>
        <v>61318.05</v>
      </c>
      <c r="X120" s="463" t="s">
        <v>4079</v>
      </c>
      <c r="Y120" s="455"/>
      <c r="Z120" s="428">
        <v>0</v>
      </c>
      <c r="AA120" s="456">
        <v>0</v>
      </c>
      <c r="AB120" s="402">
        <f>O120+P120+Q120</f>
        <v>4225.6499999999996</v>
      </c>
      <c r="AC120" s="402">
        <f>K120-AB120</f>
        <v>67274.350000000006</v>
      </c>
      <c r="AD120" s="1067">
        <v>49990.33</v>
      </c>
      <c r="AE120" s="1067">
        <f>+AC120-AD120</f>
        <v>17284.020000000004</v>
      </c>
      <c r="AF120" s="462">
        <v>0.2</v>
      </c>
      <c r="AG120" s="402">
        <f>AE120*20%</f>
        <v>3456.804000000001</v>
      </c>
      <c r="AH120" s="1067">
        <v>2499.5</v>
      </c>
      <c r="AI120" s="402">
        <f>AG120+AH120</f>
        <v>5956.304000000001</v>
      </c>
      <c r="AJ120" s="457">
        <f>AI120-N120</f>
        <v>4.0000000008149073E-3</v>
      </c>
    </row>
    <row r="121" spans="1:41" ht="14.1" customHeight="1" x14ac:dyDescent="0.25">
      <c r="A121" s="1066">
        <v>89</v>
      </c>
      <c r="B121" s="444" t="s">
        <v>1781</v>
      </c>
      <c r="C121" s="444" t="s">
        <v>3763</v>
      </c>
      <c r="D121" s="445">
        <v>30563</v>
      </c>
      <c r="E121" s="446">
        <v>41897</v>
      </c>
      <c r="F121" s="1066">
        <f>DATEDIF(D121,E121,"Y")</f>
        <v>31</v>
      </c>
      <c r="G121" s="429" t="s">
        <v>1782</v>
      </c>
      <c r="H121" s="447" t="s">
        <v>1777</v>
      </c>
      <c r="I121" s="477" t="s">
        <v>1783</v>
      </c>
      <c r="J121" s="428" t="s">
        <v>5321</v>
      </c>
      <c r="K121" s="402">
        <v>33000</v>
      </c>
      <c r="L121" s="1067">
        <f>K121/100*7.09</f>
        <v>2339.6999999999998</v>
      </c>
      <c r="M121" s="1067">
        <f>K121</f>
        <v>33000</v>
      </c>
      <c r="N121" s="402"/>
      <c r="O121" s="1068">
        <f>K121/100*3.04</f>
        <v>1003.2</v>
      </c>
      <c r="P121" s="1068">
        <f>K121/100*2.87</f>
        <v>947.1</v>
      </c>
      <c r="Q121" s="1068"/>
      <c r="R121" s="1067"/>
      <c r="S121" s="451">
        <f>N121+O121+P121+Q121+R121</f>
        <v>1950.3000000000002</v>
      </c>
      <c r="T121" s="1067">
        <f>K121-S121</f>
        <v>31049.7</v>
      </c>
      <c r="U121" s="452">
        <v>100010330028774</v>
      </c>
      <c r="V121" s="532" t="s">
        <v>3100</v>
      </c>
      <c r="W121" s="863">
        <f>+T121</f>
        <v>31049.7</v>
      </c>
      <c r="X121" s="454" t="s">
        <v>4080</v>
      </c>
      <c r="Y121" s="455"/>
      <c r="Z121" s="428">
        <v>0</v>
      </c>
      <c r="AA121" s="456">
        <v>0</v>
      </c>
      <c r="AB121" s="402">
        <f>O121+P121+Q121</f>
        <v>1950.3000000000002</v>
      </c>
      <c r="AC121" s="402">
        <f>K121-AB121</f>
        <v>31049.7</v>
      </c>
      <c r="AD121" s="1067"/>
      <c r="AE121" s="428"/>
      <c r="AF121" s="428"/>
      <c r="AG121" s="402">
        <f>AE121*15%</f>
        <v>0</v>
      </c>
      <c r="AH121" s="1067"/>
      <c r="AI121" s="402">
        <f>AG121+AH121</f>
        <v>0</v>
      </c>
      <c r="AJ121" s="457">
        <f>AI121-N121</f>
        <v>0</v>
      </c>
    </row>
    <row r="122" spans="1:41" ht="14.1" customHeight="1" x14ac:dyDescent="0.25">
      <c r="A122" s="1066">
        <v>90</v>
      </c>
      <c r="B122" s="1066" t="s">
        <v>1787</v>
      </c>
      <c r="C122" s="1066" t="s">
        <v>3764</v>
      </c>
      <c r="D122" s="446">
        <v>28742</v>
      </c>
      <c r="E122" s="446">
        <v>41897</v>
      </c>
      <c r="F122" s="1066">
        <f>DATEDIF(D122,E122,"Y")</f>
        <v>36</v>
      </c>
      <c r="G122" s="428" t="s">
        <v>1788</v>
      </c>
      <c r="H122" s="447" t="s">
        <v>1777</v>
      </c>
      <c r="I122" s="466" t="s">
        <v>1789</v>
      </c>
      <c r="J122" s="428" t="s">
        <v>5321</v>
      </c>
      <c r="K122" s="1067">
        <v>16300</v>
      </c>
      <c r="L122" s="1067">
        <f>K122/100*7.09</f>
        <v>1155.67</v>
      </c>
      <c r="M122" s="1067">
        <f>+K122*7.1%</f>
        <v>1157.3</v>
      </c>
      <c r="N122" s="1067">
        <f>+K122*1.2%</f>
        <v>195.6</v>
      </c>
      <c r="O122" s="1067">
        <f>K122</f>
        <v>16300</v>
      </c>
      <c r="P122" s="402"/>
      <c r="Q122" s="1068">
        <f>K122/100*3.04</f>
        <v>495.52</v>
      </c>
      <c r="R122" s="1068">
        <f>K122/100*2.87</f>
        <v>467.81</v>
      </c>
      <c r="S122" s="1068"/>
      <c r="T122" s="1068"/>
      <c r="U122" s="1068"/>
      <c r="V122" s="1067">
        <f>P122+Q122+R122+S122+T122</f>
        <v>963.32999999999993</v>
      </c>
      <c r="W122" s="451">
        <f>K122-V122</f>
        <v>15336.67</v>
      </c>
      <c r="X122" s="402">
        <f>Q122+R122+S122</f>
        <v>963.32999999999993</v>
      </c>
      <c r="Y122" s="402">
        <f>K122-X122</f>
        <v>15336.67</v>
      </c>
      <c r="Z122" s="1067"/>
      <c r="AA122" s="428"/>
      <c r="AB122" s="428"/>
      <c r="AC122" s="402">
        <f>AA122*15%</f>
        <v>0</v>
      </c>
      <c r="AD122" s="1067"/>
      <c r="AE122" s="402">
        <f>AC122+AD122</f>
        <v>0</v>
      </c>
      <c r="AF122" s="537"/>
      <c r="AG122" s="537"/>
      <c r="AH122" s="537"/>
      <c r="AI122" s="6"/>
      <c r="AL122" s="6"/>
      <c r="AM122" s="6"/>
      <c r="AN122" s="6"/>
      <c r="AO122" s="6"/>
    </row>
    <row r="123" spans="1:41" ht="14.1" customHeight="1" x14ac:dyDescent="0.25">
      <c r="A123" s="1712" t="s">
        <v>3656</v>
      </c>
      <c r="B123" s="1713"/>
      <c r="C123" s="1713"/>
      <c r="D123" s="1713"/>
      <c r="E123" s="1713"/>
      <c r="F123" s="1713"/>
      <c r="G123" s="1713"/>
      <c r="H123" s="1713"/>
      <c r="I123" s="1714"/>
      <c r="J123" s="1175"/>
      <c r="K123" s="407">
        <f>+K120+K121+K122</f>
        <v>120800</v>
      </c>
      <c r="L123" s="407">
        <f ca="1">SUM(L120:L128)</f>
        <v>11308.55</v>
      </c>
      <c r="M123" s="1067">
        <v>0</v>
      </c>
      <c r="N123" s="405">
        <f t="shared" ref="N123:T123" ca="1" si="45">SUM(N120:N132)</f>
        <v>5956.3</v>
      </c>
      <c r="O123" s="407">
        <f t="shared" ca="1" si="45"/>
        <v>3845.6000000000004</v>
      </c>
      <c r="P123" s="407">
        <f t="shared" ca="1" si="45"/>
        <v>3630.55</v>
      </c>
      <c r="Q123" s="565">
        <f t="shared" ca="1" si="45"/>
        <v>0</v>
      </c>
      <c r="R123" s="407">
        <f t="shared" ca="1" si="45"/>
        <v>0</v>
      </c>
      <c r="S123" s="566">
        <f t="shared" ca="1" si="45"/>
        <v>13432.45</v>
      </c>
      <c r="T123" s="407">
        <f t="shared" ca="1" si="45"/>
        <v>113067.55</v>
      </c>
      <c r="U123" s="452"/>
      <c r="V123" s="485"/>
      <c r="W123" s="863"/>
      <c r="X123" s="463"/>
      <c r="Y123" s="455"/>
      <c r="Z123" s="428"/>
      <c r="AA123" s="456"/>
      <c r="AB123" s="402"/>
      <c r="AC123" s="402"/>
      <c r="AD123" s="1067"/>
      <c r="AE123" s="428"/>
      <c r="AF123" s="428"/>
      <c r="AG123" s="402"/>
      <c r="AH123" s="1067"/>
      <c r="AI123" s="402"/>
      <c r="AJ123" s="457"/>
    </row>
    <row r="124" spans="1:41" s="745" customFormat="1" ht="14.1" customHeight="1" x14ac:dyDescent="0.25">
      <c r="A124" s="1715" t="s">
        <v>4495</v>
      </c>
      <c r="B124" s="1716"/>
      <c r="C124" s="1716"/>
      <c r="D124" s="1716"/>
      <c r="E124" s="1716"/>
      <c r="F124" s="1716"/>
      <c r="G124" s="1716"/>
      <c r="H124" s="1716"/>
      <c r="I124" s="1717"/>
      <c r="J124" s="1176"/>
      <c r="K124" s="405"/>
      <c r="L124" s="405"/>
      <c r="M124" s="405"/>
      <c r="N124" s="405"/>
      <c r="O124" s="562"/>
      <c r="P124" s="562"/>
      <c r="Q124" s="562"/>
      <c r="R124" s="405"/>
      <c r="S124" s="563"/>
      <c r="T124" s="405"/>
      <c r="U124" s="452"/>
      <c r="V124" s="485"/>
      <c r="W124" s="863"/>
      <c r="X124" s="463"/>
      <c r="Y124" s="455"/>
      <c r="Z124" s="428"/>
      <c r="AA124" s="456"/>
      <c r="AB124" s="402"/>
      <c r="AC124" s="402"/>
      <c r="AD124" s="1067"/>
      <c r="AE124" s="428"/>
      <c r="AF124" s="428"/>
      <c r="AG124" s="402"/>
      <c r="AH124" s="1067"/>
      <c r="AI124" s="402"/>
      <c r="AJ124" s="457"/>
      <c r="AL124" s="868"/>
      <c r="AM124" s="868"/>
      <c r="AN124" s="868"/>
      <c r="AO124" s="868"/>
    </row>
    <row r="125" spans="1:41" ht="14.1" customHeight="1" x14ac:dyDescent="0.25">
      <c r="A125" s="595">
        <v>91</v>
      </c>
      <c r="B125" s="444" t="s">
        <v>3598</v>
      </c>
      <c r="C125" s="444" t="s">
        <v>3764</v>
      </c>
      <c r="D125" s="445">
        <v>25748</v>
      </c>
      <c r="E125" s="446">
        <v>41897</v>
      </c>
      <c r="F125" s="1066">
        <f>DATEDIF(D125,E125,"Y")</f>
        <v>44</v>
      </c>
      <c r="G125" s="429" t="s">
        <v>3599</v>
      </c>
      <c r="H125" s="447" t="s">
        <v>1777</v>
      </c>
      <c r="I125" s="429" t="s">
        <v>4315</v>
      </c>
      <c r="J125" s="428" t="s">
        <v>5321</v>
      </c>
      <c r="K125" s="448">
        <v>33000</v>
      </c>
      <c r="L125" s="1067">
        <f>K125/100*7.09</f>
        <v>2339.6999999999998</v>
      </c>
      <c r="M125" s="1067">
        <f>K125</f>
        <v>33000</v>
      </c>
      <c r="N125" s="402">
        <v>0</v>
      </c>
      <c r="O125" s="1068">
        <f>K125/100*3.04</f>
        <v>1003.2</v>
      </c>
      <c r="P125" s="1068">
        <f>K125/100*2.87</f>
        <v>947.1</v>
      </c>
      <c r="Q125" s="1068">
        <v>844.89</v>
      </c>
      <c r="R125" s="1067"/>
      <c r="S125" s="451">
        <f>N125+O125+P125+Q125</f>
        <v>2795.19</v>
      </c>
      <c r="T125" s="1067">
        <f>K125-S125</f>
        <v>30204.81</v>
      </c>
      <c r="U125" s="452">
        <v>100010330028774</v>
      </c>
      <c r="V125" s="1251" t="s">
        <v>3617</v>
      </c>
      <c r="W125" s="863">
        <f>+T125</f>
        <v>30204.81</v>
      </c>
      <c r="X125" s="454" t="s">
        <v>4287</v>
      </c>
      <c r="Y125" s="455"/>
      <c r="Z125" s="428"/>
      <c r="AA125" s="456"/>
      <c r="AB125" s="402">
        <f>O125+P125+Q125</f>
        <v>2795.19</v>
      </c>
      <c r="AC125" s="402">
        <f>K125-AB125</f>
        <v>30204.81</v>
      </c>
      <c r="AD125" s="1067">
        <v>0</v>
      </c>
      <c r="AE125" s="1067">
        <v>0</v>
      </c>
      <c r="AF125" s="470">
        <v>0</v>
      </c>
      <c r="AG125" s="402">
        <f>AE125*15%</f>
        <v>0</v>
      </c>
      <c r="AH125" s="1067"/>
      <c r="AI125" s="402">
        <f>AG125+AH125</f>
        <v>0</v>
      </c>
      <c r="AJ125" s="457">
        <v>0</v>
      </c>
    </row>
    <row r="126" spans="1:41" ht="14.1" customHeight="1" x14ac:dyDescent="0.25">
      <c r="A126" s="595">
        <v>92</v>
      </c>
      <c r="B126" s="864" t="s">
        <v>2033</v>
      </c>
      <c r="C126" s="864" t="s">
        <v>3764</v>
      </c>
      <c r="D126" s="865">
        <v>33940</v>
      </c>
      <c r="E126" s="446">
        <v>41897</v>
      </c>
      <c r="F126" s="1066">
        <f>DATEDIF(D126,E126,"Y")</f>
        <v>21</v>
      </c>
      <c r="G126" s="866" t="s">
        <v>2034</v>
      </c>
      <c r="H126" s="447" t="s">
        <v>1777</v>
      </c>
      <c r="I126" s="429" t="s">
        <v>1916</v>
      </c>
      <c r="J126" s="428" t="s">
        <v>5321</v>
      </c>
      <c r="K126" s="1067">
        <f>15000*1.1</f>
        <v>16500</v>
      </c>
      <c r="L126" s="1067">
        <f>K126/100*7.09</f>
        <v>1169.8499999999999</v>
      </c>
      <c r="M126" s="1067">
        <f>K126</f>
        <v>16500</v>
      </c>
      <c r="N126" s="402"/>
      <c r="O126" s="1068">
        <f>K126/100*3.04</f>
        <v>501.6</v>
      </c>
      <c r="P126" s="1068">
        <f>K126/100*2.87</f>
        <v>473.55</v>
      </c>
      <c r="Q126" s="1068"/>
      <c r="R126" s="1067"/>
      <c r="S126" s="451">
        <f>N126+O126+P126+Q126</f>
        <v>975.15000000000009</v>
      </c>
      <c r="T126" s="1067">
        <f>K126-S126</f>
        <v>15524.85</v>
      </c>
      <c r="U126" s="452">
        <v>100010330028774</v>
      </c>
      <c r="V126" s="478" t="s">
        <v>3207</v>
      </c>
      <c r="W126" s="863">
        <f>+T126</f>
        <v>15524.85</v>
      </c>
      <c r="X126" s="1215">
        <v>22500691591</v>
      </c>
      <c r="Y126" s="455"/>
      <c r="Z126" s="428">
        <v>0</v>
      </c>
      <c r="AA126" s="456">
        <v>0</v>
      </c>
      <c r="AB126" s="402">
        <f>O126+P126+Q126</f>
        <v>975.15000000000009</v>
      </c>
      <c r="AC126" s="402">
        <f>K126-AB126</f>
        <v>15524.85</v>
      </c>
      <c r="AD126" s="1067"/>
      <c r="AE126" s="428"/>
      <c r="AF126" s="428"/>
      <c r="AG126" s="402">
        <f>AE126*15%</f>
        <v>0</v>
      </c>
      <c r="AH126" s="1067"/>
      <c r="AI126" s="402">
        <f>AG126+AH126</f>
        <v>0</v>
      </c>
      <c r="AJ126" s="457">
        <f>AI191-N191</f>
        <v>0</v>
      </c>
    </row>
    <row r="127" spans="1:41" ht="14.1" customHeight="1" x14ac:dyDescent="0.25">
      <c r="A127" s="1712" t="s">
        <v>3669</v>
      </c>
      <c r="B127" s="1713"/>
      <c r="C127" s="1713"/>
      <c r="D127" s="1713"/>
      <c r="E127" s="1713"/>
      <c r="F127" s="1713"/>
      <c r="G127" s="1713"/>
      <c r="H127" s="1713"/>
      <c r="I127" s="1714"/>
      <c r="J127" s="1175"/>
      <c r="K127" s="407">
        <f>+K125+K126</f>
        <v>49500</v>
      </c>
      <c r="L127" s="407">
        <f>SUM(L125:L126)</f>
        <v>3509.5499999999997</v>
      </c>
      <c r="M127" s="407">
        <v>0</v>
      </c>
      <c r="N127" s="405">
        <f t="shared" ref="N127:T127" ca="1" si="46">SUM(N125:N723)</f>
        <v>8940389895.9679451</v>
      </c>
      <c r="O127" s="407">
        <f t="shared" ca="1" si="46"/>
        <v>2409367738727.9009</v>
      </c>
      <c r="P127" s="407">
        <f t="shared" ca="1" si="46"/>
        <v>296040533318.39484</v>
      </c>
      <c r="Q127" s="407">
        <f t="shared" ca="1" si="46"/>
        <v>1379268681.1450021</v>
      </c>
      <c r="R127" s="407">
        <f t="shared" ca="1" si="46"/>
        <v>0</v>
      </c>
      <c r="S127" s="407">
        <f t="shared" ca="1" si="46"/>
        <v>226363667900.09531</v>
      </c>
      <c r="T127" s="407">
        <f t="shared" ca="1" si="46"/>
        <v>3751576254060.1592</v>
      </c>
      <c r="U127" s="452"/>
      <c r="V127" s="461"/>
      <c r="W127" s="863"/>
      <c r="X127" s="463"/>
      <c r="Y127" s="455"/>
      <c r="Z127" s="428"/>
      <c r="AA127" s="456"/>
      <c r="AB127" s="402"/>
      <c r="AC127" s="402"/>
      <c r="AD127" s="1067"/>
      <c r="AE127" s="428"/>
      <c r="AF127" s="428"/>
      <c r="AG127" s="402"/>
      <c r="AH127" s="1067"/>
      <c r="AI127" s="402"/>
      <c r="AJ127" s="457">
        <f>AI227-N227</f>
        <v>0</v>
      </c>
    </row>
    <row r="128" spans="1:41" ht="14.1" customHeight="1" x14ac:dyDescent="0.25">
      <c r="A128" s="1715" t="s">
        <v>3665</v>
      </c>
      <c r="B128" s="1716"/>
      <c r="C128" s="1716"/>
      <c r="D128" s="1716"/>
      <c r="E128" s="1716"/>
      <c r="F128" s="1716"/>
      <c r="G128" s="1716"/>
      <c r="H128" s="1716"/>
      <c r="I128" s="1717"/>
      <c r="J128" s="1176"/>
      <c r="K128" s="407"/>
      <c r="L128" s="1067"/>
      <c r="M128" s="1067"/>
      <c r="N128" s="405"/>
      <c r="O128" s="565"/>
      <c r="P128" s="565"/>
      <c r="Q128" s="565"/>
      <c r="R128" s="407"/>
      <c r="S128" s="566"/>
      <c r="T128" s="407"/>
      <c r="U128" s="452"/>
      <c r="V128" s="485"/>
      <c r="W128" s="863"/>
      <c r="X128" s="463"/>
      <c r="Y128" s="455"/>
      <c r="Z128" s="428"/>
      <c r="AA128" s="456"/>
      <c r="AB128" s="402"/>
      <c r="AC128" s="402"/>
      <c r="AD128" s="1067"/>
      <c r="AE128" s="428"/>
      <c r="AF128" s="428"/>
      <c r="AG128" s="402"/>
      <c r="AH128" s="1067"/>
      <c r="AI128" s="402"/>
      <c r="AJ128" s="457"/>
    </row>
    <row r="129" spans="1:97" ht="14.1" customHeight="1" x14ac:dyDescent="0.25">
      <c r="A129" s="1066">
        <v>93</v>
      </c>
      <c r="B129" s="1066" t="s">
        <v>1625</v>
      </c>
      <c r="C129" s="1066" t="s">
        <v>3764</v>
      </c>
      <c r="D129" s="446">
        <v>26667</v>
      </c>
      <c r="E129" s="446">
        <v>41897</v>
      </c>
      <c r="F129" s="1066">
        <f>DATEDIF(D129,E129,"Y")</f>
        <v>41</v>
      </c>
      <c r="G129" s="428" t="s">
        <v>1626</v>
      </c>
      <c r="H129" s="447" t="s">
        <v>1777</v>
      </c>
      <c r="I129" s="429" t="s">
        <v>1795</v>
      </c>
      <c r="J129" s="428" t="s">
        <v>5321</v>
      </c>
      <c r="K129" s="1067">
        <v>49500</v>
      </c>
      <c r="L129" s="1067">
        <v>33000</v>
      </c>
      <c r="M129" s="1067">
        <v>33000</v>
      </c>
      <c r="N129" s="1067">
        <v>33000</v>
      </c>
      <c r="O129" s="1067">
        <v>33000</v>
      </c>
      <c r="P129" s="1067">
        <v>33000</v>
      </c>
      <c r="Q129" s="1067">
        <v>33000</v>
      </c>
      <c r="R129" s="1067">
        <v>33000</v>
      </c>
      <c r="S129" s="1067">
        <v>33000</v>
      </c>
      <c r="T129" s="1067">
        <v>33000</v>
      </c>
      <c r="U129" s="1067">
        <v>33000</v>
      </c>
      <c r="V129" s="1067">
        <v>33000</v>
      </c>
      <c r="W129" s="1067">
        <v>33000</v>
      </c>
      <c r="X129" s="1067">
        <v>33000</v>
      </c>
      <c r="Y129" s="1067">
        <v>33000</v>
      </c>
      <c r="Z129" s="1067">
        <v>33000</v>
      </c>
      <c r="AA129" s="1067">
        <v>33000</v>
      </c>
      <c r="AB129" s="1067">
        <v>33000</v>
      </c>
      <c r="AC129" s="1067">
        <v>33000</v>
      </c>
      <c r="AD129" s="1067">
        <v>33000</v>
      </c>
      <c r="AE129" s="1067">
        <v>33000</v>
      </c>
      <c r="AF129" s="1067">
        <v>33000</v>
      </c>
      <c r="AG129" s="1067">
        <v>33000</v>
      </c>
      <c r="AH129" s="1067">
        <v>33000</v>
      </c>
      <c r="AI129" s="1067">
        <v>33000</v>
      </c>
      <c r="AJ129" s="1067">
        <v>33000</v>
      </c>
      <c r="AK129" s="1067">
        <v>33000</v>
      </c>
    </row>
    <row r="130" spans="1:97" ht="14.1" customHeight="1" x14ac:dyDescent="0.25">
      <c r="A130" s="444">
        <v>94</v>
      </c>
      <c r="B130" s="444" t="s">
        <v>1796</v>
      </c>
      <c r="C130" s="444" t="s">
        <v>3763</v>
      </c>
      <c r="D130" s="445">
        <v>32491</v>
      </c>
      <c r="E130" s="446">
        <v>41897</v>
      </c>
      <c r="F130" s="1066">
        <f t="shared" ref="F130:F139" si="47">DATEDIF(D130,E130,"Y")</f>
        <v>25</v>
      </c>
      <c r="G130" s="429" t="s">
        <v>1797</v>
      </c>
      <c r="H130" s="447" t="s">
        <v>1777</v>
      </c>
      <c r="I130" s="429" t="s">
        <v>5326</v>
      </c>
      <c r="J130" s="428" t="s">
        <v>5321</v>
      </c>
      <c r="K130" s="402">
        <v>33000</v>
      </c>
      <c r="L130" s="402">
        <v>18700</v>
      </c>
      <c r="M130" s="402">
        <v>18700</v>
      </c>
      <c r="N130" s="402">
        <v>18700</v>
      </c>
      <c r="O130" s="402">
        <v>18700</v>
      </c>
      <c r="P130" s="402">
        <v>18700</v>
      </c>
      <c r="Q130" s="402">
        <v>18700</v>
      </c>
      <c r="R130" s="402">
        <v>18700</v>
      </c>
      <c r="S130" s="402">
        <v>18700</v>
      </c>
      <c r="T130" s="402">
        <v>18700</v>
      </c>
      <c r="U130" s="402">
        <v>18700</v>
      </c>
      <c r="V130" s="402">
        <v>18700</v>
      </c>
      <c r="W130" s="402">
        <v>18700</v>
      </c>
      <c r="X130" s="402">
        <v>18700</v>
      </c>
      <c r="Y130" s="402">
        <v>18700</v>
      </c>
      <c r="Z130" s="402">
        <v>18700</v>
      </c>
      <c r="AA130" s="402">
        <v>18700</v>
      </c>
      <c r="AB130" s="402">
        <v>18700</v>
      </c>
      <c r="AC130" s="402">
        <v>18700</v>
      </c>
      <c r="AD130" s="402">
        <v>18700</v>
      </c>
      <c r="AE130" s="402">
        <v>18700</v>
      </c>
      <c r="AF130" s="402">
        <v>18700</v>
      </c>
      <c r="AG130" s="402">
        <v>18700</v>
      </c>
      <c r="AH130" s="402">
        <v>18700</v>
      </c>
      <c r="AI130" s="402">
        <v>18700</v>
      </c>
      <c r="AJ130" s="402">
        <v>18700</v>
      </c>
      <c r="AK130" s="402">
        <v>18700</v>
      </c>
    </row>
    <row r="131" spans="1:97" ht="14.1" customHeight="1" x14ac:dyDescent="0.25">
      <c r="A131" s="1066">
        <v>95</v>
      </c>
      <c r="B131" s="444" t="s">
        <v>1784</v>
      </c>
      <c r="C131" s="444" t="s">
        <v>3763</v>
      </c>
      <c r="D131" s="445">
        <v>31364</v>
      </c>
      <c r="E131" s="446">
        <v>41897</v>
      </c>
      <c r="F131" s="1066">
        <f>DATEDIF(D131,E131,"Y")</f>
        <v>28</v>
      </c>
      <c r="G131" s="429" t="s">
        <v>1785</v>
      </c>
      <c r="H131" s="447" t="s">
        <v>1777</v>
      </c>
      <c r="I131" s="477" t="s">
        <v>5327</v>
      </c>
      <c r="J131" s="428" t="s">
        <v>5321</v>
      </c>
      <c r="K131" s="402">
        <v>33000</v>
      </c>
      <c r="L131" s="402">
        <v>33000</v>
      </c>
      <c r="M131" s="402">
        <v>33000</v>
      </c>
      <c r="N131" s="402">
        <v>33000</v>
      </c>
      <c r="O131" s="402">
        <v>33000</v>
      </c>
      <c r="P131" s="402">
        <v>33000</v>
      </c>
      <c r="Q131" s="402">
        <v>33000</v>
      </c>
      <c r="R131" s="402">
        <v>33000</v>
      </c>
      <c r="S131" s="402">
        <v>33000</v>
      </c>
      <c r="T131" s="402">
        <v>33000</v>
      </c>
      <c r="U131" s="402">
        <v>33000</v>
      </c>
      <c r="V131" s="402">
        <v>33000</v>
      </c>
      <c r="W131" s="402">
        <v>33000</v>
      </c>
      <c r="X131" s="402">
        <v>33000</v>
      </c>
      <c r="Y131" s="402">
        <v>33000</v>
      </c>
      <c r="Z131" s="402">
        <v>33000</v>
      </c>
      <c r="AA131" s="402">
        <v>33000</v>
      </c>
      <c r="AB131" s="402">
        <v>33000</v>
      </c>
      <c r="AC131" s="402">
        <v>33000</v>
      </c>
      <c r="AD131" s="402">
        <v>33000</v>
      </c>
      <c r="AE131" s="402">
        <v>33000</v>
      </c>
      <c r="AF131" s="402">
        <v>33000</v>
      </c>
      <c r="AG131" s="402">
        <v>33000</v>
      </c>
      <c r="AH131" s="402">
        <v>33000</v>
      </c>
      <c r="AI131" s="402">
        <v>33000</v>
      </c>
      <c r="AJ131" s="402">
        <v>33000</v>
      </c>
      <c r="AK131" s="402">
        <v>33000</v>
      </c>
    </row>
    <row r="132" spans="1:97" ht="14.1" customHeight="1" x14ac:dyDescent="0.25">
      <c r="A132" s="444">
        <v>96</v>
      </c>
      <c r="B132" s="444" t="s">
        <v>1803</v>
      </c>
      <c r="C132" s="444" t="s">
        <v>3763</v>
      </c>
      <c r="D132" s="445">
        <v>32589</v>
      </c>
      <c r="E132" s="446">
        <v>41897</v>
      </c>
      <c r="F132" s="1066">
        <f t="shared" si="47"/>
        <v>25</v>
      </c>
      <c r="G132" s="429" t="s">
        <v>1804</v>
      </c>
      <c r="H132" s="447" t="s">
        <v>1777</v>
      </c>
      <c r="I132" s="429" t="s">
        <v>4604</v>
      </c>
      <c r="J132" s="428" t="s">
        <v>5321</v>
      </c>
      <c r="K132" s="402">
        <v>33000</v>
      </c>
      <c r="L132" s="402">
        <v>33000</v>
      </c>
      <c r="M132" s="402">
        <v>33000</v>
      </c>
      <c r="N132" s="402">
        <v>33000</v>
      </c>
      <c r="O132" s="402">
        <v>33000</v>
      </c>
      <c r="P132" s="402">
        <v>33000</v>
      </c>
      <c r="Q132" s="402">
        <v>33000</v>
      </c>
      <c r="R132" s="402">
        <v>33000</v>
      </c>
      <c r="S132" s="402">
        <v>33000</v>
      </c>
      <c r="T132" s="402">
        <v>33000</v>
      </c>
      <c r="U132" s="402">
        <v>33000</v>
      </c>
      <c r="V132" s="402">
        <v>33000</v>
      </c>
      <c r="W132" s="402">
        <v>33000</v>
      </c>
      <c r="X132" s="402">
        <v>33000</v>
      </c>
      <c r="Y132" s="402">
        <v>33000</v>
      </c>
      <c r="Z132" s="402">
        <v>33000</v>
      </c>
      <c r="AA132" s="402">
        <v>33000</v>
      </c>
      <c r="AB132" s="402">
        <v>33000</v>
      </c>
      <c r="AC132" s="402">
        <v>33000</v>
      </c>
      <c r="AD132" s="402">
        <v>33000</v>
      </c>
      <c r="AE132" s="402">
        <v>33000</v>
      </c>
      <c r="AF132" s="402">
        <v>33000</v>
      </c>
      <c r="AG132" s="402">
        <v>33000</v>
      </c>
      <c r="AH132" s="402">
        <v>33000</v>
      </c>
      <c r="AI132" s="402">
        <v>33000</v>
      </c>
      <c r="AJ132" s="402">
        <v>33000</v>
      </c>
      <c r="AK132" s="402">
        <v>33000</v>
      </c>
    </row>
    <row r="133" spans="1:97" ht="14.1" customHeight="1" x14ac:dyDescent="0.25">
      <c r="A133" s="1066">
        <v>97</v>
      </c>
      <c r="B133" s="1066" t="s">
        <v>1921</v>
      </c>
      <c r="C133" s="1066" t="s">
        <v>3763</v>
      </c>
      <c r="D133" s="446">
        <v>27769</v>
      </c>
      <c r="E133" s="446">
        <v>41897</v>
      </c>
      <c r="F133" s="1066">
        <f t="shared" si="47"/>
        <v>38</v>
      </c>
      <c r="G133" s="428" t="s">
        <v>1922</v>
      </c>
      <c r="H133" s="447" t="s">
        <v>1777</v>
      </c>
      <c r="I133" s="428" t="s">
        <v>4655</v>
      </c>
      <c r="J133" s="428" t="s">
        <v>5321</v>
      </c>
      <c r="K133" s="1067">
        <v>33000</v>
      </c>
      <c r="L133" s="1067">
        <v>33000</v>
      </c>
      <c r="M133" s="1067">
        <v>33000</v>
      </c>
      <c r="N133" s="1067">
        <v>33000</v>
      </c>
      <c r="O133" s="1067">
        <v>33000</v>
      </c>
      <c r="P133" s="1067">
        <v>33000</v>
      </c>
      <c r="Q133" s="1067">
        <v>33000</v>
      </c>
      <c r="R133" s="1067">
        <v>33000</v>
      </c>
      <c r="S133" s="1067">
        <v>33000</v>
      </c>
      <c r="T133" s="1067">
        <v>33000</v>
      </c>
      <c r="U133" s="1067">
        <v>33000</v>
      </c>
      <c r="V133" s="1067">
        <v>33000</v>
      </c>
      <c r="W133" s="1067">
        <v>33000</v>
      </c>
      <c r="X133" s="1067">
        <v>33000</v>
      </c>
      <c r="Y133" s="1067">
        <v>33000</v>
      </c>
      <c r="Z133" s="1067">
        <v>33000</v>
      </c>
      <c r="AA133" s="1067">
        <v>33000</v>
      </c>
      <c r="AB133" s="1067">
        <v>33000</v>
      </c>
      <c r="AC133" s="1067">
        <v>33000</v>
      </c>
      <c r="AD133" s="1067">
        <v>33000</v>
      </c>
      <c r="AE133" s="1067">
        <v>33000</v>
      </c>
      <c r="AF133" s="1067">
        <v>33000</v>
      </c>
      <c r="AG133" s="1067">
        <v>33000</v>
      </c>
      <c r="AH133" s="1067">
        <v>33000</v>
      </c>
      <c r="AI133" s="1067">
        <v>33000</v>
      </c>
      <c r="AJ133" s="1067">
        <v>33000</v>
      </c>
      <c r="AK133" s="1067">
        <v>33000</v>
      </c>
    </row>
    <row r="134" spans="1:97" ht="14.1" customHeight="1" x14ac:dyDescent="0.25">
      <c r="A134" s="444">
        <v>98</v>
      </c>
      <c r="B134" s="444" t="s">
        <v>1799</v>
      </c>
      <c r="C134" s="444" t="s">
        <v>3763</v>
      </c>
      <c r="D134" s="445">
        <v>30539</v>
      </c>
      <c r="E134" s="446">
        <v>41897</v>
      </c>
      <c r="F134" s="1066">
        <f>DATEDIF(D134,E134,"Y")</f>
        <v>31</v>
      </c>
      <c r="G134" s="429" t="s">
        <v>1800</v>
      </c>
      <c r="H134" s="447" t="s">
        <v>1777</v>
      </c>
      <c r="I134" s="429" t="s">
        <v>5101</v>
      </c>
      <c r="J134" s="428" t="s">
        <v>5321</v>
      </c>
      <c r="K134" s="402">
        <v>22000</v>
      </c>
      <c r="L134" s="402">
        <v>22000</v>
      </c>
      <c r="M134" s="402">
        <v>22000</v>
      </c>
      <c r="N134" s="402">
        <v>22000</v>
      </c>
      <c r="O134" s="402">
        <v>22000</v>
      </c>
      <c r="P134" s="402">
        <v>22000</v>
      </c>
      <c r="Q134" s="402">
        <v>22000</v>
      </c>
      <c r="R134" s="402">
        <v>22000</v>
      </c>
      <c r="S134" s="402">
        <v>22000</v>
      </c>
      <c r="T134" s="402">
        <v>22000</v>
      </c>
      <c r="U134" s="402">
        <v>22000</v>
      </c>
      <c r="V134" s="402">
        <v>22000</v>
      </c>
      <c r="W134" s="402">
        <v>22000</v>
      </c>
      <c r="X134" s="402">
        <v>22000</v>
      </c>
      <c r="Y134" s="402">
        <v>22000</v>
      </c>
      <c r="Z134" s="402">
        <v>22000</v>
      </c>
      <c r="AA134" s="402">
        <v>22000</v>
      </c>
      <c r="AB134" s="402">
        <v>22000</v>
      </c>
      <c r="AC134" s="402">
        <v>22000</v>
      </c>
      <c r="AD134" s="402">
        <v>22000</v>
      </c>
      <c r="AE134" s="402">
        <v>22000</v>
      </c>
      <c r="AF134" s="402">
        <v>22000</v>
      </c>
      <c r="AG134" s="402">
        <v>22000</v>
      </c>
      <c r="AH134" s="402">
        <v>22000</v>
      </c>
      <c r="AI134" s="402">
        <v>22000</v>
      </c>
      <c r="AJ134" s="402">
        <v>22000</v>
      </c>
      <c r="AK134" s="402">
        <v>22000</v>
      </c>
      <c r="AP134" s="537"/>
      <c r="AQ134" s="537"/>
      <c r="AR134" s="537"/>
      <c r="AS134" s="537"/>
      <c r="AT134" s="537"/>
      <c r="AU134" s="537"/>
      <c r="AV134" s="537"/>
      <c r="AW134" s="537"/>
      <c r="AX134" s="537"/>
      <c r="AY134" s="537"/>
      <c r="AZ134" s="537"/>
      <c r="BA134" s="537"/>
      <c r="BB134" s="537"/>
      <c r="BC134" s="537"/>
      <c r="BD134" s="537"/>
      <c r="BE134" s="537"/>
      <c r="BF134" s="537"/>
      <c r="BG134" s="537"/>
      <c r="BH134" s="537"/>
      <c r="BI134" s="537"/>
      <c r="BJ134" s="537"/>
      <c r="BK134" s="537"/>
      <c r="BL134" s="537"/>
      <c r="BM134" s="537"/>
      <c r="BN134" s="537"/>
      <c r="BO134" s="537"/>
      <c r="BP134" s="537"/>
      <c r="BQ134" s="537"/>
      <c r="BR134" s="537"/>
      <c r="BS134" s="537"/>
      <c r="BT134" s="537"/>
      <c r="BU134" s="537"/>
      <c r="BV134" s="537"/>
      <c r="BW134" s="537"/>
      <c r="BX134" s="537"/>
      <c r="BY134" s="537"/>
      <c r="BZ134" s="537"/>
      <c r="CA134" s="537"/>
      <c r="CB134" s="537"/>
      <c r="CC134" s="537"/>
      <c r="CD134" s="537"/>
      <c r="CE134" s="537"/>
      <c r="CF134" s="537"/>
      <c r="CG134" s="537"/>
      <c r="CH134" s="537"/>
      <c r="CI134" s="537"/>
      <c r="CJ134" s="537"/>
      <c r="CK134" s="537"/>
      <c r="CL134" s="537"/>
      <c r="CM134" s="537"/>
      <c r="CN134" s="537"/>
      <c r="CO134" s="537"/>
      <c r="CP134" s="537"/>
      <c r="CQ134" s="537"/>
      <c r="CR134" s="537"/>
      <c r="CS134" s="537"/>
    </row>
    <row r="135" spans="1:97" s="458" customFormat="1" ht="14.1" customHeight="1" x14ac:dyDescent="0.25">
      <c r="A135" s="1066">
        <v>99</v>
      </c>
      <c r="B135" s="613" t="s">
        <v>3594</v>
      </c>
      <c r="C135" s="613" t="s">
        <v>3763</v>
      </c>
      <c r="D135" s="614">
        <v>33138</v>
      </c>
      <c r="E135" s="446">
        <v>41897</v>
      </c>
      <c r="F135" s="1066">
        <f t="shared" si="47"/>
        <v>23</v>
      </c>
      <c r="G135" s="615" t="s">
        <v>3595</v>
      </c>
      <c r="H135" s="447" t="s">
        <v>1777</v>
      </c>
      <c r="I135" s="428" t="s">
        <v>1920</v>
      </c>
      <c r="J135" s="428" t="s">
        <v>5321</v>
      </c>
      <c r="K135" s="402">
        <v>16500</v>
      </c>
      <c r="L135" s="402">
        <v>16500</v>
      </c>
      <c r="M135" s="402">
        <v>16500</v>
      </c>
      <c r="N135" s="402">
        <v>16500</v>
      </c>
      <c r="O135" s="402">
        <v>16500</v>
      </c>
      <c r="P135" s="402">
        <v>16500</v>
      </c>
      <c r="Q135" s="402">
        <v>16500</v>
      </c>
      <c r="R135" s="402">
        <v>16500</v>
      </c>
      <c r="S135" s="402">
        <v>16500</v>
      </c>
      <c r="T135" s="402">
        <v>16500</v>
      </c>
      <c r="U135" s="402">
        <v>16500</v>
      </c>
      <c r="V135" s="402">
        <v>16500</v>
      </c>
      <c r="W135" s="402">
        <v>16500</v>
      </c>
      <c r="X135" s="402">
        <v>16500</v>
      </c>
      <c r="Y135" s="402">
        <v>16500</v>
      </c>
      <c r="Z135" s="402">
        <v>16500</v>
      </c>
      <c r="AA135" s="402">
        <v>16500</v>
      </c>
      <c r="AB135" s="402">
        <v>16500</v>
      </c>
      <c r="AC135" s="402">
        <v>16500</v>
      </c>
      <c r="AD135" s="402">
        <v>16500</v>
      </c>
      <c r="AE135" s="402">
        <v>16500</v>
      </c>
      <c r="AF135" s="402">
        <v>16500</v>
      </c>
      <c r="AG135" s="402">
        <v>16500</v>
      </c>
      <c r="AH135" s="402">
        <v>16500</v>
      </c>
      <c r="AI135" s="402">
        <v>16500</v>
      </c>
      <c r="AJ135" s="402">
        <v>16500</v>
      </c>
      <c r="AK135" s="402">
        <v>16500</v>
      </c>
      <c r="AL135" s="539"/>
      <c r="AM135" s="539"/>
      <c r="AN135" s="539"/>
      <c r="AO135" s="539"/>
    </row>
    <row r="136" spans="1:97" s="458" customFormat="1" ht="14.1" customHeight="1" x14ac:dyDescent="0.25">
      <c r="A136" s="444">
        <v>100</v>
      </c>
      <c r="B136" s="444" t="s">
        <v>5055</v>
      </c>
      <c r="C136" s="444"/>
      <c r="D136" s="785"/>
      <c r="E136" s="446"/>
      <c r="F136" s="609"/>
      <c r="G136" s="429" t="s">
        <v>5054</v>
      </c>
      <c r="H136" s="447" t="s">
        <v>1777</v>
      </c>
      <c r="I136" s="1011" t="s">
        <v>4957</v>
      </c>
      <c r="J136" s="428" t="s">
        <v>5321</v>
      </c>
      <c r="K136" s="1067">
        <v>18700</v>
      </c>
      <c r="L136" s="402"/>
      <c r="M136" s="402"/>
      <c r="N136" s="402"/>
      <c r="O136" s="402"/>
      <c r="P136" s="402"/>
      <c r="Q136" s="402"/>
      <c r="R136" s="402"/>
      <c r="S136" s="402"/>
      <c r="T136" s="402"/>
      <c r="U136" s="402"/>
      <c r="V136" s="402"/>
      <c r="W136" s="402"/>
      <c r="X136" s="402"/>
      <c r="Y136" s="402"/>
      <c r="Z136" s="402"/>
      <c r="AA136" s="402"/>
      <c r="AB136" s="402"/>
      <c r="AC136" s="402"/>
      <c r="AD136" s="402"/>
      <c r="AE136" s="402"/>
      <c r="AF136" s="402"/>
      <c r="AG136" s="402"/>
      <c r="AH136" s="402"/>
      <c r="AI136" s="402"/>
      <c r="AJ136" s="402"/>
      <c r="AK136" s="402"/>
      <c r="AL136" s="539"/>
      <c r="AM136" s="539"/>
      <c r="AN136" s="539"/>
      <c r="AO136" s="539"/>
    </row>
    <row r="137" spans="1:97" s="458" customFormat="1" ht="14.1" customHeight="1" x14ac:dyDescent="0.25">
      <c r="A137" s="1066">
        <v>101</v>
      </c>
      <c r="B137" s="444" t="s">
        <v>5057</v>
      </c>
      <c r="C137" s="444"/>
      <c r="D137" s="785"/>
      <c r="E137" s="446"/>
      <c r="F137" s="609"/>
      <c r="G137" s="429" t="s">
        <v>5058</v>
      </c>
      <c r="H137" s="447" t="s">
        <v>1777</v>
      </c>
      <c r="I137" s="1011" t="s">
        <v>4957</v>
      </c>
      <c r="J137" s="428" t="s">
        <v>5321</v>
      </c>
      <c r="K137" s="1067">
        <v>18700</v>
      </c>
      <c r="L137" s="402"/>
      <c r="M137" s="402"/>
      <c r="N137" s="402"/>
      <c r="O137" s="402"/>
      <c r="P137" s="402"/>
      <c r="Q137" s="402"/>
      <c r="R137" s="402"/>
      <c r="S137" s="402"/>
      <c r="T137" s="402"/>
      <c r="U137" s="402"/>
      <c r="V137" s="402"/>
      <c r="W137" s="402"/>
      <c r="X137" s="402"/>
      <c r="Y137" s="402"/>
      <c r="Z137" s="402"/>
      <c r="AA137" s="402"/>
      <c r="AB137" s="402"/>
      <c r="AC137" s="402"/>
      <c r="AD137" s="402"/>
      <c r="AE137" s="402"/>
      <c r="AF137" s="402"/>
      <c r="AG137" s="402"/>
      <c r="AH137" s="402"/>
      <c r="AI137" s="402"/>
      <c r="AJ137" s="402"/>
      <c r="AK137" s="402"/>
      <c r="AL137" s="539"/>
      <c r="AM137" s="539"/>
      <c r="AN137" s="539"/>
      <c r="AO137" s="539"/>
    </row>
    <row r="138" spans="1:97" ht="14.1" customHeight="1" x14ac:dyDescent="0.25">
      <c r="A138" s="444">
        <v>102</v>
      </c>
      <c r="B138" s="864" t="s">
        <v>2741</v>
      </c>
      <c r="C138" s="864" t="s">
        <v>3764</v>
      </c>
      <c r="D138" s="865">
        <v>34629</v>
      </c>
      <c r="E138" s="446">
        <v>41897</v>
      </c>
      <c r="F138" s="1066">
        <f t="shared" si="47"/>
        <v>19</v>
      </c>
      <c r="G138" s="866" t="s">
        <v>2742</v>
      </c>
      <c r="H138" s="447" t="s">
        <v>1777</v>
      </c>
      <c r="I138" s="428" t="s">
        <v>1920</v>
      </c>
      <c r="J138" s="428" t="s">
        <v>5321</v>
      </c>
      <c r="K138" s="869">
        <v>16500</v>
      </c>
      <c r="L138" s="869">
        <v>16500</v>
      </c>
      <c r="M138" s="869">
        <v>16500</v>
      </c>
      <c r="N138" s="869">
        <v>16500</v>
      </c>
      <c r="O138" s="869">
        <v>16500</v>
      </c>
      <c r="P138" s="869">
        <v>16500</v>
      </c>
      <c r="Q138" s="869">
        <v>16500</v>
      </c>
      <c r="R138" s="869">
        <v>16500</v>
      </c>
      <c r="S138" s="869">
        <v>16500</v>
      </c>
      <c r="T138" s="869">
        <v>16500</v>
      </c>
      <c r="U138" s="869">
        <v>16500</v>
      </c>
      <c r="V138" s="869">
        <v>16500</v>
      </c>
      <c r="W138" s="869">
        <v>16500</v>
      </c>
      <c r="X138" s="869">
        <v>16500</v>
      </c>
      <c r="Y138" s="869">
        <v>16500</v>
      </c>
      <c r="Z138" s="869">
        <v>16500</v>
      </c>
      <c r="AA138" s="869">
        <v>16500</v>
      </c>
      <c r="AB138" s="869">
        <v>16500</v>
      </c>
      <c r="AC138" s="869">
        <v>16500</v>
      </c>
      <c r="AD138" s="869">
        <v>16500</v>
      </c>
      <c r="AE138" s="869">
        <v>16500</v>
      </c>
      <c r="AF138" s="869">
        <v>16500</v>
      </c>
      <c r="AG138" s="869">
        <v>16500</v>
      </c>
      <c r="AH138" s="869">
        <v>16500</v>
      </c>
      <c r="AI138" s="869">
        <v>16500</v>
      </c>
      <c r="AJ138" s="869">
        <v>16500</v>
      </c>
      <c r="AK138" s="869">
        <v>16500</v>
      </c>
    </row>
    <row r="139" spans="1:97" ht="14.1" customHeight="1" x14ac:dyDescent="0.25">
      <c r="A139" s="1066">
        <v>103</v>
      </c>
      <c r="B139" s="1066" t="s">
        <v>4652</v>
      </c>
      <c r="C139" s="1066" t="s">
        <v>3764</v>
      </c>
      <c r="D139" s="446">
        <v>26858</v>
      </c>
      <c r="E139" s="446">
        <v>41897</v>
      </c>
      <c r="F139" s="1066">
        <f t="shared" si="47"/>
        <v>41</v>
      </c>
      <c r="G139" s="428" t="s">
        <v>4653</v>
      </c>
      <c r="H139" s="447" t="s">
        <v>1777</v>
      </c>
      <c r="I139" s="428" t="s">
        <v>4651</v>
      </c>
      <c r="J139" s="428" t="s">
        <v>5321</v>
      </c>
      <c r="K139" s="479">
        <v>16500</v>
      </c>
      <c r="L139" s="479">
        <v>16500</v>
      </c>
      <c r="M139" s="479">
        <v>16500</v>
      </c>
      <c r="N139" s="479">
        <v>16500</v>
      </c>
      <c r="O139" s="479">
        <v>16500</v>
      </c>
      <c r="P139" s="479">
        <v>16500</v>
      </c>
      <c r="Q139" s="479">
        <v>16500</v>
      </c>
      <c r="R139" s="479">
        <v>16500</v>
      </c>
      <c r="S139" s="479">
        <v>16500</v>
      </c>
      <c r="T139" s="479">
        <v>16500</v>
      </c>
      <c r="U139" s="479">
        <v>16500</v>
      </c>
      <c r="V139" s="479">
        <v>16500</v>
      </c>
      <c r="W139" s="479">
        <v>16500</v>
      </c>
      <c r="X139" s="479">
        <v>16500</v>
      </c>
      <c r="Y139" s="479">
        <v>16500</v>
      </c>
      <c r="Z139" s="479">
        <v>16500</v>
      </c>
      <c r="AA139" s="479">
        <v>16500</v>
      </c>
      <c r="AB139" s="479">
        <v>16500</v>
      </c>
      <c r="AC139" s="479">
        <v>16500</v>
      </c>
      <c r="AD139" s="479">
        <v>16500</v>
      </c>
      <c r="AE139" s="479">
        <v>16500</v>
      </c>
      <c r="AF139" s="479">
        <v>16500</v>
      </c>
      <c r="AG139" s="479">
        <v>16500</v>
      </c>
      <c r="AH139" s="479">
        <v>16500</v>
      </c>
      <c r="AI139" s="479">
        <v>16500</v>
      </c>
      <c r="AJ139" s="479">
        <v>16500</v>
      </c>
      <c r="AK139" s="479">
        <v>16500</v>
      </c>
      <c r="AM139" s="6"/>
      <c r="AN139" s="6"/>
      <c r="AO139" s="6"/>
    </row>
    <row r="140" spans="1:97" ht="14.1" customHeight="1" x14ac:dyDescent="0.25">
      <c r="A140" s="1712" t="s">
        <v>3656</v>
      </c>
      <c r="B140" s="1713"/>
      <c r="C140" s="1713"/>
      <c r="D140" s="1713"/>
      <c r="E140" s="1713"/>
      <c r="F140" s="1713"/>
      <c r="G140" s="1713"/>
      <c r="H140" s="1713"/>
      <c r="I140" s="1714"/>
      <c r="J140" s="1175"/>
      <c r="K140" s="407">
        <f>SUM(K129:K139)</f>
        <v>290400</v>
      </c>
      <c r="L140" s="1067"/>
      <c r="M140" s="1067">
        <v>0</v>
      </c>
      <c r="N140" s="405">
        <f t="shared" ref="N140:T140" si="48">SUM(N130:N135)</f>
        <v>156200</v>
      </c>
      <c r="O140" s="405">
        <f t="shared" si="48"/>
        <v>156200</v>
      </c>
      <c r="P140" s="405">
        <f t="shared" si="48"/>
        <v>156200</v>
      </c>
      <c r="Q140" s="562">
        <f t="shared" si="48"/>
        <v>156200</v>
      </c>
      <c r="R140" s="405">
        <f t="shared" si="48"/>
        <v>156200</v>
      </c>
      <c r="S140" s="563">
        <f t="shared" si="48"/>
        <v>156200</v>
      </c>
      <c r="T140" s="405">
        <f t="shared" si="48"/>
        <v>156200</v>
      </c>
      <c r="U140" s="452"/>
      <c r="V140" s="523"/>
      <c r="W140" s="863"/>
      <c r="X140" s="454"/>
      <c r="Y140" s="455"/>
      <c r="Z140" s="428"/>
      <c r="AA140" s="456"/>
      <c r="AB140" s="402"/>
      <c r="AC140" s="402"/>
      <c r="AD140" s="1067"/>
      <c r="AE140" s="428"/>
      <c r="AF140" s="428"/>
      <c r="AG140" s="402"/>
      <c r="AH140" s="1067"/>
      <c r="AI140" s="402"/>
      <c r="AJ140" s="457"/>
    </row>
    <row r="141" spans="1:97" ht="14.1" customHeight="1" x14ac:dyDescent="0.25">
      <c r="A141" s="1715" t="s">
        <v>3666</v>
      </c>
      <c r="B141" s="1716"/>
      <c r="C141" s="1716"/>
      <c r="D141" s="1716"/>
      <c r="E141" s="1716"/>
      <c r="F141" s="1716"/>
      <c r="G141" s="1716"/>
      <c r="H141" s="1716"/>
      <c r="I141" s="1717"/>
      <c r="J141" s="1176"/>
      <c r="K141" s="405"/>
      <c r="L141" s="1067"/>
      <c r="M141" s="1067"/>
      <c r="N141" s="405"/>
      <c r="O141" s="562"/>
      <c r="P141" s="562"/>
      <c r="Q141" s="562"/>
      <c r="R141" s="405"/>
      <c r="S141" s="563"/>
      <c r="T141" s="405"/>
      <c r="U141" s="452"/>
      <c r="V141" s="523"/>
      <c r="W141" s="863"/>
      <c r="X141" s="454"/>
      <c r="Y141" s="455"/>
      <c r="Z141" s="428"/>
      <c r="AA141" s="456"/>
      <c r="AB141" s="402"/>
      <c r="AC141" s="402"/>
      <c r="AD141" s="1067"/>
      <c r="AE141" s="428"/>
      <c r="AF141" s="428"/>
      <c r="AG141" s="402"/>
      <c r="AH141" s="1067"/>
      <c r="AI141" s="402"/>
      <c r="AJ141" s="457"/>
    </row>
    <row r="142" spans="1:97" ht="14.1" customHeight="1" x14ac:dyDescent="0.25">
      <c r="A142" s="444">
        <v>104</v>
      </c>
      <c r="B142" s="1066" t="s">
        <v>1806</v>
      </c>
      <c r="C142" s="1066" t="s">
        <v>3763</v>
      </c>
      <c r="D142" s="446">
        <v>19326</v>
      </c>
      <c r="E142" s="446">
        <v>41897</v>
      </c>
      <c r="F142" s="1066">
        <f t="shared" ref="F142:F158" si="49">DATEDIF(D142,E142,"Y")</f>
        <v>61</v>
      </c>
      <c r="G142" s="428" t="s">
        <v>1807</v>
      </c>
      <c r="H142" s="447" t="s">
        <v>1777</v>
      </c>
      <c r="I142" s="428" t="s">
        <v>328</v>
      </c>
      <c r="J142" s="428" t="s">
        <v>5321</v>
      </c>
      <c r="K142" s="1067">
        <v>49500</v>
      </c>
      <c r="L142" s="1067">
        <f t="shared" ref="L142:L159" si="50">K142/100*7.09</f>
        <v>3509.5499999999997</v>
      </c>
      <c r="M142" s="1067">
        <v>34580</v>
      </c>
      <c r="N142" s="402">
        <v>1860.19</v>
      </c>
      <c r="O142" s="1068">
        <f t="shared" ref="O142:O158" si="51">K142/100*3.04</f>
        <v>1504.8</v>
      </c>
      <c r="P142" s="1068">
        <f t="shared" ref="P142:P158" si="52">K142/100*2.87</f>
        <v>1420.65</v>
      </c>
      <c r="Q142" s="1068">
        <v>844.89</v>
      </c>
      <c r="R142" s="1067"/>
      <c r="S142" s="451">
        <f>N142+O142+P142+Q142</f>
        <v>5630.53</v>
      </c>
      <c r="T142" s="1067">
        <f t="shared" ref="T142:T158" si="53">K142-S142</f>
        <v>43869.47</v>
      </c>
      <c r="U142" s="452">
        <v>100010330028774</v>
      </c>
      <c r="V142" s="474">
        <v>200010330642840</v>
      </c>
      <c r="W142" s="863">
        <f t="shared" ref="W142:W158" si="54">+T142</f>
        <v>43869.47</v>
      </c>
      <c r="X142" s="463" t="s">
        <v>4086</v>
      </c>
      <c r="Y142" s="455"/>
      <c r="Z142" s="428">
        <v>0</v>
      </c>
      <c r="AA142" s="456">
        <v>0</v>
      </c>
      <c r="AB142" s="402">
        <f>O142+P142+Q142</f>
        <v>3770.3399999999997</v>
      </c>
      <c r="AC142" s="402">
        <f>K142-AB142</f>
        <v>45729.66</v>
      </c>
      <c r="AD142" s="1067">
        <v>33326.910000000003</v>
      </c>
      <c r="AE142" s="1067">
        <f>+AC142-AD142</f>
        <v>12402.75</v>
      </c>
      <c r="AF142" s="470">
        <v>0.15</v>
      </c>
      <c r="AG142" s="402">
        <f>AE142*15%</f>
        <v>1860.4124999999999</v>
      </c>
      <c r="AH142" s="1067"/>
      <c r="AI142" s="402">
        <f>AG142+AH142</f>
        <v>1860.4124999999999</v>
      </c>
      <c r="AJ142" s="457">
        <f>AI142-N142</f>
        <v>0.22249999999985448</v>
      </c>
    </row>
    <row r="143" spans="1:97" ht="14.1" customHeight="1" x14ac:dyDescent="0.25">
      <c r="A143" s="1066">
        <v>105</v>
      </c>
      <c r="B143" s="1066" t="s">
        <v>1808</v>
      </c>
      <c r="C143" s="1066" t="s">
        <v>3763</v>
      </c>
      <c r="D143" s="446">
        <v>25974</v>
      </c>
      <c r="E143" s="446">
        <v>41897</v>
      </c>
      <c r="F143" s="1066">
        <f t="shared" si="49"/>
        <v>43</v>
      </c>
      <c r="G143" s="429" t="s">
        <v>1809</v>
      </c>
      <c r="H143" s="447" t="s">
        <v>1777</v>
      </c>
      <c r="I143" s="428" t="s">
        <v>1810</v>
      </c>
      <c r="J143" s="428" t="s">
        <v>5321</v>
      </c>
      <c r="K143" s="402">
        <v>33000</v>
      </c>
      <c r="L143" s="1067">
        <f t="shared" si="50"/>
        <v>2339.6999999999998</v>
      </c>
      <c r="M143" s="1067">
        <f t="shared" ref="M143:M159" si="55">K143</f>
        <v>33000</v>
      </c>
      <c r="N143" s="402"/>
      <c r="O143" s="1068">
        <f t="shared" si="51"/>
        <v>1003.2</v>
      </c>
      <c r="P143" s="1068">
        <f t="shared" si="52"/>
        <v>947.1</v>
      </c>
      <c r="Q143" s="1068">
        <v>844.89</v>
      </c>
      <c r="R143" s="1067"/>
      <c r="S143" s="451">
        <f>N143+O143+P143+Q143</f>
        <v>2795.19</v>
      </c>
      <c r="T143" s="1067">
        <f t="shared" si="53"/>
        <v>30204.81</v>
      </c>
      <c r="U143" s="452">
        <v>100010330028774</v>
      </c>
      <c r="V143" s="478" t="s">
        <v>3110</v>
      </c>
      <c r="W143" s="863">
        <f t="shared" si="54"/>
        <v>30204.81</v>
      </c>
      <c r="X143" s="463" t="s">
        <v>4087</v>
      </c>
      <c r="Y143" s="455"/>
      <c r="Z143" s="428">
        <v>0</v>
      </c>
      <c r="AA143" s="456">
        <v>0</v>
      </c>
      <c r="AB143" s="402">
        <f>O143+P143+Q143</f>
        <v>2795.19</v>
      </c>
      <c r="AC143" s="402">
        <f>K143-AB143</f>
        <v>30204.81</v>
      </c>
      <c r="AD143" s="1067"/>
      <c r="AE143" s="428"/>
      <c r="AF143" s="428"/>
      <c r="AG143" s="402">
        <f>AE143*15%</f>
        <v>0</v>
      </c>
      <c r="AH143" s="1067"/>
      <c r="AI143" s="402">
        <f>AG143+AH143</f>
        <v>0</v>
      </c>
      <c r="AJ143" s="457">
        <f>AI143-N143</f>
        <v>0</v>
      </c>
    </row>
    <row r="144" spans="1:97" ht="14.1" customHeight="1" x14ac:dyDescent="0.25">
      <c r="A144" s="444">
        <v>106</v>
      </c>
      <c r="B144" s="444" t="s">
        <v>1811</v>
      </c>
      <c r="C144" s="444" t="s">
        <v>3763</v>
      </c>
      <c r="D144" s="445">
        <v>23404</v>
      </c>
      <c r="E144" s="446">
        <v>41897</v>
      </c>
      <c r="F144" s="1066">
        <f t="shared" si="49"/>
        <v>50</v>
      </c>
      <c r="G144" s="429" t="s">
        <v>1812</v>
      </c>
      <c r="H144" s="447" t="s">
        <v>1777</v>
      </c>
      <c r="I144" s="429" t="s">
        <v>1813</v>
      </c>
      <c r="J144" s="428" t="s">
        <v>5321</v>
      </c>
      <c r="K144" s="402">
        <v>33000</v>
      </c>
      <c r="L144" s="1067">
        <f t="shared" si="50"/>
        <v>2339.6999999999998</v>
      </c>
      <c r="M144" s="1067">
        <f t="shared" si="55"/>
        <v>33000</v>
      </c>
      <c r="N144" s="402"/>
      <c r="O144" s="1068">
        <f t="shared" si="51"/>
        <v>1003.2</v>
      </c>
      <c r="P144" s="1068">
        <f t="shared" si="52"/>
        <v>947.1</v>
      </c>
      <c r="Q144" s="1068"/>
      <c r="R144" s="1067"/>
      <c r="S144" s="451">
        <f>N144+O144+P144+Q144</f>
        <v>1950.3000000000002</v>
      </c>
      <c r="T144" s="1067">
        <f t="shared" si="53"/>
        <v>31049.7</v>
      </c>
      <c r="U144" s="452">
        <v>100010330028774</v>
      </c>
      <c r="V144" s="478" t="s">
        <v>3111</v>
      </c>
      <c r="W144" s="863">
        <f t="shared" si="54"/>
        <v>31049.7</v>
      </c>
      <c r="X144" s="454" t="s">
        <v>4088</v>
      </c>
      <c r="Y144" s="455"/>
      <c r="Z144" s="428">
        <v>0</v>
      </c>
      <c r="AA144" s="456">
        <v>0</v>
      </c>
      <c r="AB144" s="402">
        <f>O144+P144+Q144</f>
        <v>1950.3000000000002</v>
      </c>
      <c r="AC144" s="402">
        <f>K144-AB144</f>
        <v>31049.7</v>
      </c>
      <c r="AD144" s="1067"/>
      <c r="AE144" s="428"/>
      <c r="AF144" s="428"/>
      <c r="AG144" s="402">
        <f>AE144*15%</f>
        <v>0</v>
      </c>
      <c r="AH144" s="1067"/>
      <c r="AI144" s="402">
        <f>AG144+AH144</f>
        <v>0</v>
      </c>
      <c r="AJ144" s="457">
        <f>AI144-N144</f>
        <v>0</v>
      </c>
    </row>
    <row r="145" spans="1:101" ht="14.1" customHeight="1" x14ac:dyDescent="0.25">
      <c r="A145" s="1066">
        <v>107</v>
      </c>
      <c r="B145" s="621" t="s">
        <v>1814</v>
      </c>
      <c r="C145" s="621" t="s">
        <v>3763</v>
      </c>
      <c r="D145" s="622">
        <v>28993</v>
      </c>
      <c r="E145" s="446">
        <v>41897</v>
      </c>
      <c r="F145" s="1066">
        <f t="shared" si="49"/>
        <v>35</v>
      </c>
      <c r="G145" s="615" t="s">
        <v>1815</v>
      </c>
      <c r="H145" s="447" t="s">
        <v>1777</v>
      </c>
      <c r="I145" s="623" t="s">
        <v>1816</v>
      </c>
      <c r="J145" s="428" t="s">
        <v>5321</v>
      </c>
      <c r="K145" s="624">
        <v>22000</v>
      </c>
      <c r="L145" s="1067">
        <f t="shared" si="50"/>
        <v>1559.8</v>
      </c>
      <c r="M145" s="1067">
        <f t="shared" si="55"/>
        <v>22000</v>
      </c>
      <c r="N145" s="616"/>
      <c r="O145" s="1068">
        <f t="shared" si="51"/>
        <v>668.8</v>
      </c>
      <c r="P145" s="1068">
        <f t="shared" si="52"/>
        <v>631.4</v>
      </c>
      <c r="Q145" s="619"/>
      <c r="R145" s="1067"/>
      <c r="S145" s="451">
        <f t="shared" ref="S145:S158" si="56">N145+O145+P145+Q145+R145</f>
        <v>1300.1999999999998</v>
      </c>
      <c r="T145" s="1067">
        <f t="shared" si="53"/>
        <v>20699.8</v>
      </c>
      <c r="U145" s="452">
        <v>100010330028774</v>
      </c>
      <c r="V145" s="523" t="s">
        <v>3112</v>
      </c>
      <c r="W145" s="863">
        <f t="shared" si="54"/>
        <v>20699.8</v>
      </c>
      <c r="X145" s="463" t="s">
        <v>4089</v>
      </c>
      <c r="Y145" s="455"/>
      <c r="Z145" s="428">
        <v>0</v>
      </c>
      <c r="AA145" s="456">
        <v>0</v>
      </c>
      <c r="AB145" s="402">
        <f t="shared" ref="AB145:AB158" si="57">O145+P145+Q145</f>
        <v>1300.1999999999998</v>
      </c>
      <c r="AC145" s="402">
        <f t="shared" ref="AC145:AC158" si="58">K145-AB145</f>
        <v>20699.8</v>
      </c>
      <c r="AD145" s="1067"/>
      <c r="AE145" s="428"/>
      <c r="AF145" s="428"/>
      <c r="AG145" s="402">
        <f t="shared" ref="AG145:AG158" si="59">AE145*15%</f>
        <v>0</v>
      </c>
      <c r="AH145" s="1067"/>
      <c r="AI145" s="402">
        <f t="shared" ref="AI145:AI158" si="60">AG145+AH145</f>
        <v>0</v>
      </c>
      <c r="AJ145" s="457">
        <f t="shared" ref="AJ145:AJ156" si="61">AI145-N145</f>
        <v>0</v>
      </c>
    </row>
    <row r="146" spans="1:101" ht="14.1" customHeight="1" x14ac:dyDescent="0.25">
      <c r="A146" s="444">
        <v>108</v>
      </c>
      <c r="B146" s="1066" t="s">
        <v>4392</v>
      </c>
      <c r="C146" s="1066" t="s">
        <v>3763</v>
      </c>
      <c r="D146" s="446">
        <v>33117</v>
      </c>
      <c r="E146" s="446">
        <v>41897</v>
      </c>
      <c r="F146" s="1066">
        <f t="shared" si="49"/>
        <v>24</v>
      </c>
      <c r="G146" s="428" t="s">
        <v>4393</v>
      </c>
      <c r="H146" s="447" t="s">
        <v>1777</v>
      </c>
      <c r="I146" s="623" t="s">
        <v>1816</v>
      </c>
      <c r="J146" s="428" t="s">
        <v>5321</v>
      </c>
      <c r="K146" s="1067">
        <v>22000</v>
      </c>
      <c r="L146" s="1067">
        <f t="shared" si="50"/>
        <v>1559.8</v>
      </c>
      <c r="M146" s="1067">
        <f t="shared" si="55"/>
        <v>22000</v>
      </c>
      <c r="N146" s="402"/>
      <c r="O146" s="1068">
        <f t="shared" si="51"/>
        <v>668.8</v>
      </c>
      <c r="P146" s="1068">
        <f t="shared" si="52"/>
        <v>631.4</v>
      </c>
      <c r="Q146" s="1068"/>
      <c r="R146" s="1067"/>
      <c r="S146" s="451">
        <f t="shared" si="56"/>
        <v>1300.1999999999998</v>
      </c>
      <c r="T146" s="1067">
        <f t="shared" si="53"/>
        <v>20699.8</v>
      </c>
      <c r="U146" s="452">
        <v>100010330028774</v>
      </c>
      <c r="V146" s="602">
        <v>200010330696100</v>
      </c>
      <c r="W146" s="863">
        <f t="shared" si="54"/>
        <v>20699.8</v>
      </c>
      <c r="X146" s="463" t="s">
        <v>4394</v>
      </c>
      <c r="Y146" s="455"/>
      <c r="Z146" s="428">
        <v>0</v>
      </c>
      <c r="AA146" s="456">
        <v>0</v>
      </c>
      <c r="AB146" s="402">
        <f t="shared" si="57"/>
        <v>1300.1999999999998</v>
      </c>
      <c r="AC146" s="402">
        <f t="shared" si="58"/>
        <v>20699.8</v>
      </c>
      <c r="AD146" s="1067"/>
      <c r="AE146" s="428"/>
      <c r="AF146" s="428"/>
      <c r="AG146" s="402">
        <f t="shared" si="59"/>
        <v>0</v>
      </c>
      <c r="AH146" s="1067"/>
      <c r="AI146" s="402">
        <f t="shared" si="60"/>
        <v>0</v>
      </c>
      <c r="AJ146" s="457">
        <f t="shared" si="61"/>
        <v>0</v>
      </c>
    </row>
    <row r="147" spans="1:101" ht="14.1" customHeight="1" x14ac:dyDescent="0.25">
      <c r="A147" s="1066">
        <v>109</v>
      </c>
      <c r="B147" s="444" t="s">
        <v>1833</v>
      </c>
      <c r="C147" s="444" t="s">
        <v>3763</v>
      </c>
      <c r="D147" s="445">
        <v>29156</v>
      </c>
      <c r="E147" s="446">
        <v>41897</v>
      </c>
      <c r="F147" s="1066">
        <f>DATEDIF(D147,E147,"Y")</f>
        <v>34</v>
      </c>
      <c r="G147" s="429" t="s">
        <v>1834</v>
      </c>
      <c r="H147" s="447" t="s">
        <v>1777</v>
      </c>
      <c r="I147" s="623" t="s">
        <v>1816</v>
      </c>
      <c r="J147" s="428" t="s">
        <v>5321</v>
      </c>
      <c r="K147" s="1067">
        <v>22000</v>
      </c>
      <c r="L147" s="1067">
        <f>K147/100*7.09</f>
        <v>1559.8</v>
      </c>
      <c r="M147" s="1067">
        <f>K147</f>
        <v>22000</v>
      </c>
      <c r="N147" s="402"/>
      <c r="O147" s="1068">
        <f>K147/100*3.04</f>
        <v>668.8</v>
      </c>
      <c r="P147" s="1068">
        <f>K147/100*2.87</f>
        <v>631.4</v>
      </c>
      <c r="Q147" s="1068"/>
      <c r="R147" s="1067"/>
      <c r="S147" s="451">
        <f>N147+O147+P147+Q147+R147</f>
        <v>1300.1999999999998</v>
      </c>
      <c r="T147" s="1067">
        <f>K147-S147</f>
        <v>20699.8</v>
      </c>
      <c r="U147" s="452">
        <v>100010330028774</v>
      </c>
      <c r="V147" s="490" t="s">
        <v>3120</v>
      </c>
      <c r="W147" s="863">
        <f>+T147</f>
        <v>20699.8</v>
      </c>
      <c r="X147" s="454" t="s">
        <v>4094</v>
      </c>
      <c r="Y147" s="455"/>
      <c r="Z147" s="428">
        <v>0</v>
      </c>
      <c r="AA147" s="456">
        <v>0</v>
      </c>
      <c r="AB147" s="402">
        <f>O147+P147+Q147</f>
        <v>1300.1999999999998</v>
      </c>
      <c r="AC147" s="402">
        <f>K147-AB147</f>
        <v>20699.8</v>
      </c>
      <c r="AD147" s="1067"/>
      <c r="AE147" s="428"/>
      <c r="AF147" s="428"/>
      <c r="AG147" s="402">
        <f>AE147*15%</f>
        <v>0</v>
      </c>
      <c r="AH147" s="1067"/>
      <c r="AI147" s="402">
        <f>AG147+AH147</f>
        <v>0</v>
      </c>
      <c r="AJ147" s="457">
        <f>AI147-N147</f>
        <v>0</v>
      </c>
    </row>
    <row r="148" spans="1:101" ht="14.1" customHeight="1" x14ac:dyDescent="0.25">
      <c r="A148" s="444">
        <v>110</v>
      </c>
      <c r="B148" s="444" t="s">
        <v>1821</v>
      </c>
      <c r="C148" s="444" t="s">
        <v>3763</v>
      </c>
      <c r="D148" s="445">
        <v>30769</v>
      </c>
      <c r="E148" s="446">
        <v>41897</v>
      </c>
      <c r="F148" s="1066">
        <f t="shared" si="49"/>
        <v>30</v>
      </c>
      <c r="G148" s="429" t="s">
        <v>3583</v>
      </c>
      <c r="H148" s="447" t="s">
        <v>1777</v>
      </c>
      <c r="I148" s="429" t="s">
        <v>1822</v>
      </c>
      <c r="J148" s="428" t="s">
        <v>5321</v>
      </c>
      <c r="K148" s="402">
        <v>16500</v>
      </c>
      <c r="L148" s="1067">
        <f t="shared" si="50"/>
        <v>1169.8499999999999</v>
      </c>
      <c r="M148" s="1067">
        <f t="shared" si="55"/>
        <v>16500</v>
      </c>
      <c r="N148" s="402"/>
      <c r="O148" s="1068">
        <f t="shared" si="51"/>
        <v>501.6</v>
      </c>
      <c r="P148" s="1068">
        <f t="shared" si="52"/>
        <v>473.55</v>
      </c>
      <c r="Q148" s="1068">
        <v>844.89</v>
      </c>
      <c r="R148" s="1067"/>
      <c r="S148" s="451">
        <f t="shared" si="56"/>
        <v>1820.04</v>
      </c>
      <c r="T148" s="1067">
        <f t="shared" si="53"/>
        <v>14679.96</v>
      </c>
      <c r="U148" s="452">
        <v>100010330028774</v>
      </c>
      <c r="V148" s="485" t="s">
        <v>3115</v>
      </c>
      <c r="W148" s="863">
        <f t="shared" si="54"/>
        <v>14679.96</v>
      </c>
      <c r="X148" s="454" t="s">
        <v>4188</v>
      </c>
      <c r="Y148" s="455"/>
      <c r="Z148" s="428">
        <v>0</v>
      </c>
      <c r="AA148" s="456">
        <v>0</v>
      </c>
      <c r="AB148" s="402">
        <f t="shared" si="57"/>
        <v>1820.04</v>
      </c>
      <c r="AC148" s="402">
        <f t="shared" si="58"/>
        <v>14679.96</v>
      </c>
      <c r="AD148" s="1067"/>
      <c r="AE148" s="428"/>
      <c r="AF148" s="428"/>
      <c r="AG148" s="402">
        <f t="shared" si="59"/>
        <v>0</v>
      </c>
      <c r="AH148" s="1067"/>
      <c r="AI148" s="402">
        <f t="shared" si="60"/>
        <v>0</v>
      </c>
      <c r="AJ148" s="457">
        <f t="shared" si="61"/>
        <v>0</v>
      </c>
    </row>
    <row r="149" spans="1:101" ht="14.1" customHeight="1" x14ac:dyDescent="0.25">
      <c r="A149" s="1066">
        <v>111</v>
      </c>
      <c r="B149" s="444" t="s">
        <v>1823</v>
      </c>
      <c r="C149" s="444" t="s">
        <v>3763</v>
      </c>
      <c r="D149" s="445">
        <v>27808</v>
      </c>
      <c r="E149" s="446">
        <v>41897</v>
      </c>
      <c r="F149" s="1066">
        <f t="shared" si="49"/>
        <v>38</v>
      </c>
      <c r="G149" s="429" t="s">
        <v>1824</v>
      </c>
      <c r="H149" s="447" t="s">
        <v>1777</v>
      </c>
      <c r="I149" s="429" t="s">
        <v>1822</v>
      </c>
      <c r="J149" s="428" t="s">
        <v>5321</v>
      </c>
      <c r="K149" s="402">
        <v>16500</v>
      </c>
      <c r="L149" s="1067">
        <f t="shared" si="50"/>
        <v>1169.8499999999999</v>
      </c>
      <c r="M149" s="1067">
        <f t="shared" si="55"/>
        <v>16500</v>
      </c>
      <c r="N149" s="402"/>
      <c r="O149" s="1068">
        <f t="shared" si="51"/>
        <v>501.6</v>
      </c>
      <c r="P149" s="1068">
        <f t="shared" si="52"/>
        <v>473.55</v>
      </c>
      <c r="Q149" s="1068"/>
      <c r="R149" s="1067"/>
      <c r="S149" s="451">
        <f t="shared" si="56"/>
        <v>975.15000000000009</v>
      </c>
      <c r="T149" s="1067">
        <f t="shared" si="53"/>
        <v>15524.85</v>
      </c>
      <c r="U149" s="452">
        <v>100010330028774</v>
      </c>
      <c r="V149" s="478" t="s">
        <v>3116</v>
      </c>
      <c r="W149" s="863">
        <f t="shared" si="54"/>
        <v>15524.85</v>
      </c>
      <c r="X149" s="454" t="s">
        <v>4091</v>
      </c>
      <c r="Y149" s="455"/>
      <c r="Z149" s="428">
        <v>0</v>
      </c>
      <c r="AA149" s="456">
        <v>0</v>
      </c>
      <c r="AB149" s="402">
        <f t="shared" si="57"/>
        <v>975.15000000000009</v>
      </c>
      <c r="AC149" s="402">
        <f t="shared" si="58"/>
        <v>15524.85</v>
      </c>
      <c r="AD149" s="1067"/>
      <c r="AE149" s="428"/>
      <c r="AF149" s="428"/>
      <c r="AG149" s="402">
        <f t="shared" si="59"/>
        <v>0</v>
      </c>
      <c r="AH149" s="1067"/>
      <c r="AI149" s="402">
        <f t="shared" si="60"/>
        <v>0</v>
      </c>
      <c r="AJ149" s="457">
        <f t="shared" si="61"/>
        <v>0</v>
      </c>
    </row>
    <row r="150" spans="1:101" ht="14.1" customHeight="1" x14ac:dyDescent="0.25">
      <c r="A150" s="444">
        <v>112</v>
      </c>
      <c r="B150" s="444" t="s">
        <v>1827</v>
      </c>
      <c r="C150" s="444" t="s">
        <v>3764</v>
      </c>
      <c r="D150" s="445">
        <v>34290</v>
      </c>
      <c r="E150" s="446">
        <v>41897</v>
      </c>
      <c r="F150" s="1066">
        <f t="shared" si="49"/>
        <v>20</v>
      </c>
      <c r="G150" s="429" t="s">
        <v>1828</v>
      </c>
      <c r="H150" s="447" t="s">
        <v>1777</v>
      </c>
      <c r="I150" s="429" t="s">
        <v>1822</v>
      </c>
      <c r="J150" s="428" t="s">
        <v>5321</v>
      </c>
      <c r="K150" s="402">
        <v>16500</v>
      </c>
      <c r="L150" s="1067">
        <f t="shared" si="50"/>
        <v>1169.8499999999999</v>
      </c>
      <c r="M150" s="1067">
        <f t="shared" si="55"/>
        <v>16500</v>
      </c>
      <c r="N150" s="402"/>
      <c r="O150" s="1068">
        <f t="shared" si="51"/>
        <v>501.6</v>
      </c>
      <c r="P150" s="1068">
        <f t="shared" si="52"/>
        <v>473.55</v>
      </c>
      <c r="Q150" s="1068"/>
      <c r="R150" s="1067"/>
      <c r="S150" s="451">
        <f t="shared" si="56"/>
        <v>975.15000000000009</v>
      </c>
      <c r="T150" s="1067">
        <f t="shared" si="53"/>
        <v>15524.85</v>
      </c>
      <c r="U150" s="452">
        <v>100010330028774</v>
      </c>
      <c r="V150" s="490" t="s">
        <v>3117</v>
      </c>
      <c r="W150" s="863">
        <f t="shared" si="54"/>
        <v>15524.85</v>
      </c>
      <c r="X150" s="454">
        <v>22301523423</v>
      </c>
      <c r="Y150" s="455"/>
      <c r="Z150" s="428">
        <v>0</v>
      </c>
      <c r="AA150" s="456">
        <v>0</v>
      </c>
      <c r="AB150" s="402">
        <f t="shared" si="57"/>
        <v>975.15000000000009</v>
      </c>
      <c r="AC150" s="402">
        <f t="shared" si="58"/>
        <v>15524.85</v>
      </c>
      <c r="AD150" s="1067"/>
      <c r="AE150" s="428"/>
      <c r="AF150" s="428"/>
      <c r="AG150" s="402">
        <f t="shared" si="59"/>
        <v>0</v>
      </c>
      <c r="AH150" s="1067"/>
      <c r="AI150" s="402">
        <f t="shared" si="60"/>
        <v>0</v>
      </c>
      <c r="AJ150" s="457">
        <f t="shared" si="61"/>
        <v>0</v>
      </c>
    </row>
    <row r="151" spans="1:101" ht="14.1" customHeight="1" x14ac:dyDescent="0.25">
      <c r="A151" s="1066">
        <v>113</v>
      </c>
      <c r="B151" s="444" t="s">
        <v>1829</v>
      </c>
      <c r="C151" s="444" t="s">
        <v>3763</v>
      </c>
      <c r="D151" s="445">
        <v>25849</v>
      </c>
      <c r="E151" s="446">
        <v>41897</v>
      </c>
      <c r="F151" s="1066">
        <f t="shared" si="49"/>
        <v>43</v>
      </c>
      <c r="G151" s="429" t="s">
        <v>1830</v>
      </c>
      <c r="H151" s="447" t="s">
        <v>1777</v>
      </c>
      <c r="I151" s="429" t="s">
        <v>1822</v>
      </c>
      <c r="J151" s="428" t="s">
        <v>5321</v>
      </c>
      <c r="K151" s="402">
        <v>16500</v>
      </c>
      <c r="L151" s="1067">
        <f t="shared" si="50"/>
        <v>1169.8499999999999</v>
      </c>
      <c r="M151" s="1067">
        <f t="shared" si="55"/>
        <v>16500</v>
      </c>
      <c r="N151" s="402"/>
      <c r="O151" s="1068">
        <f t="shared" si="51"/>
        <v>501.6</v>
      </c>
      <c r="P151" s="1068">
        <f t="shared" si="52"/>
        <v>473.55</v>
      </c>
      <c r="Q151" s="1068"/>
      <c r="R151" s="1067"/>
      <c r="S151" s="451">
        <f t="shared" si="56"/>
        <v>975.15000000000009</v>
      </c>
      <c r="T151" s="1067">
        <f t="shared" si="53"/>
        <v>15524.85</v>
      </c>
      <c r="U151" s="452">
        <v>100010330028774</v>
      </c>
      <c r="V151" s="501" t="s">
        <v>3118</v>
      </c>
      <c r="W151" s="863">
        <f t="shared" si="54"/>
        <v>15524.85</v>
      </c>
      <c r="X151" s="454" t="s">
        <v>4092</v>
      </c>
      <c r="Y151" s="455"/>
      <c r="Z151" s="428">
        <v>0</v>
      </c>
      <c r="AA151" s="456">
        <v>0</v>
      </c>
      <c r="AB151" s="402">
        <f t="shared" si="57"/>
        <v>975.15000000000009</v>
      </c>
      <c r="AC151" s="402">
        <f t="shared" si="58"/>
        <v>15524.85</v>
      </c>
      <c r="AD151" s="1067"/>
      <c r="AE151" s="428"/>
      <c r="AF151" s="428"/>
      <c r="AG151" s="402">
        <f t="shared" si="59"/>
        <v>0</v>
      </c>
      <c r="AH151" s="1067"/>
      <c r="AI151" s="402">
        <f t="shared" si="60"/>
        <v>0</v>
      </c>
      <c r="AJ151" s="457">
        <f t="shared" si="61"/>
        <v>0</v>
      </c>
    </row>
    <row r="152" spans="1:101" ht="14.1" customHeight="1" x14ac:dyDescent="0.25">
      <c r="A152" s="444">
        <v>114</v>
      </c>
      <c r="B152" s="444" t="s">
        <v>1835</v>
      </c>
      <c r="C152" s="444" t="s">
        <v>3763</v>
      </c>
      <c r="D152" s="445">
        <v>31817</v>
      </c>
      <c r="E152" s="446">
        <v>41897</v>
      </c>
      <c r="F152" s="1066">
        <f t="shared" si="49"/>
        <v>27</v>
      </c>
      <c r="G152" s="429" t="s">
        <v>1836</v>
      </c>
      <c r="H152" s="447" t="s">
        <v>1777</v>
      </c>
      <c r="I152" s="429" t="s">
        <v>1822</v>
      </c>
      <c r="J152" s="428" t="s">
        <v>5321</v>
      </c>
      <c r="K152" s="402">
        <v>16500</v>
      </c>
      <c r="L152" s="1067">
        <f t="shared" si="50"/>
        <v>1169.8499999999999</v>
      </c>
      <c r="M152" s="1067">
        <f t="shared" si="55"/>
        <v>16500</v>
      </c>
      <c r="N152" s="402"/>
      <c r="O152" s="1068">
        <f t="shared" si="51"/>
        <v>501.6</v>
      </c>
      <c r="P152" s="1068">
        <f t="shared" si="52"/>
        <v>473.55</v>
      </c>
      <c r="Q152" s="1068"/>
      <c r="R152" s="1067"/>
      <c r="S152" s="451">
        <f t="shared" si="56"/>
        <v>975.15000000000009</v>
      </c>
      <c r="T152" s="1067">
        <f t="shared" si="53"/>
        <v>15524.85</v>
      </c>
      <c r="U152" s="452">
        <v>100010330028774</v>
      </c>
      <c r="V152" s="490" t="s">
        <v>3121</v>
      </c>
      <c r="W152" s="863">
        <f t="shared" si="54"/>
        <v>15524.85</v>
      </c>
      <c r="X152" s="454" t="s">
        <v>4095</v>
      </c>
      <c r="Y152" s="455"/>
      <c r="Z152" s="428">
        <v>0</v>
      </c>
      <c r="AA152" s="456">
        <v>0</v>
      </c>
      <c r="AB152" s="402">
        <f t="shared" si="57"/>
        <v>975.15000000000009</v>
      </c>
      <c r="AC152" s="402">
        <f t="shared" si="58"/>
        <v>15524.85</v>
      </c>
      <c r="AD152" s="1067"/>
      <c r="AE152" s="428"/>
      <c r="AF152" s="428"/>
      <c r="AG152" s="402">
        <f t="shared" si="59"/>
        <v>0</v>
      </c>
      <c r="AH152" s="1067"/>
      <c r="AI152" s="402">
        <f t="shared" si="60"/>
        <v>0</v>
      </c>
      <c r="AJ152" s="457">
        <f t="shared" si="61"/>
        <v>0</v>
      </c>
    </row>
    <row r="153" spans="1:101" ht="14.1" customHeight="1" x14ac:dyDescent="0.25">
      <c r="A153" s="1066">
        <v>115</v>
      </c>
      <c r="B153" s="444" t="s">
        <v>1837</v>
      </c>
      <c r="C153" s="444" t="s">
        <v>3763</v>
      </c>
      <c r="D153" s="445">
        <v>29241</v>
      </c>
      <c r="E153" s="446">
        <v>41897</v>
      </c>
      <c r="F153" s="1066">
        <f t="shared" si="49"/>
        <v>34</v>
      </c>
      <c r="G153" s="429" t="s">
        <v>1838</v>
      </c>
      <c r="H153" s="447" t="s">
        <v>1777</v>
      </c>
      <c r="I153" s="429" t="s">
        <v>1822</v>
      </c>
      <c r="J153" s="428" t="s">
        <v>5321</v>
      </c>
      <c r="K153" s="402">
        <v>16500</v>
      </c>
      <c r="L153" s="1067">
        <f t="shared" si="50"/>
        <v>1169.8499999999999</v>
      </c>
      <c r="M153" s="1067">
        <f t="shared" si="55"/>
        <v>16500</v>
      </c>
      <c r="N153" s="402"/>
      <c r="O153" s="1068">
        <f t="shared" si="51"/>
        <v>501.6</v>
      </c>
      <c r="P153" s="1068">
        <f t="shared" si="52"/>
        <v>473.55</v>
      </c>
      <c r="Q153" s="1068"/>
      <c r="R153" s="1067"/>
      <c r="S153" s="451">
        <f t="shared" si="56"/>
        <v>975.15000000000009</v>
      </c>
      <c r="T153" s="1067">
        <f t="shared" si="53"/>
        <v>15524.85</v>
      </c>
      <c r="U153" s="452">
        <v>100010330028774</v>
      </c>
      <c r="V153" s="490" t="s">
        <v>3122</v>
      </c>
      <c r="W153" s="863">
        <f t="shared" si="54"/>
        <v>15524.85</v>
      </c>
      <c r="X153" s="454" t="s">
        <v>4096</v>
      </c>
      <c r="Y153" s="455"/>
      <c r="Z153" s="428">
        <v>0</v>
      </c>
      <c r="AA153" s="456">
        <v>0</v>
      </c>
      <c r="AB153" s="402">
        <f t="shared" si="57"/>
        <v>975.15000000000009</v>
      </c>
      <c r="AC153" s="402">
        <f t="shared" si="58"/>
        <v>15524.85</v>
      </c>
      <c r="AD153" s="1067"/>
      <c r="AE153" s="428"/>
      <c r="AF153" s="428"/>
      <c r="AG153" s="402">
        <f t="shared" si="59"/>
        <v>0</v>
      </c>
      <c r="AH153" s="1067"/>
      <c r="AI153" s="402">
        <f t="shared" si="60"/>
        <v>0</v>
      </c>
      <c r="AJ153" s="457">
        <f t="shared" si="61"/>
        <v>0</v>
      </c>
    </row>
    <row r="154" spans="1:101" ht="14.1" customHeight="1" x14ac:dyDescent="0.25">
      <c r="A154" s="444">
        <v>116</v>
      </c>
      <c r="B154" s="444" t="s">
        <v>1839</v>
      </c>
      <c r="C154" s="444" t="s">
        <v>3763</v>
      </c>
      <c r="D154" s="445">
        <v>25475</v>
      </c>
      <c r="E154" s="446">
        <v>41897</v>
      </c>
      <c r="F154" s="1066">
        <f t="shared" si="49"/>
        <v>44</v>
      </c>
      <c r="G154" s="429" t="s">
        <v>1840</v>
      </c>
      <c r="H154" s="447" t="s">
        <v>1777</v>
      </c>
      <c r="I154" s="429" t="s">
        <v>1822</v>
      </c>
      <c r="J154" s="428" t="s">
        <v>5321</v>
      </c>
      <c r="K154" s="402">
        <v>16500</v>
      </c>
      <c r="L154" s="1067">
        <f t="shared" si="50"/>
        <v>1169.8499999999999</v>
      </c>
      <c r="M154" s="1067">
        <f t="shared" si="55"/>
        <v>16500</v>
      </c>
      <c r="N154" s="402"/>
      <c r="O154" s="1068">
        <f t="shared" si="51"/>
        <v>501.6</v>
      </c>
      <c r="P154" s="1068">
        <f t="shared" si="52"/>
        <v>473.55</v>
      </c>
      <c r="Q154" s="1068"/>
      <c r="R154" s="1067"/>
      <c r="S154" s="451">
        <f t="shared" si="56"/>
        <v>975.15000000000009</v>
      </c>
      <c r="T154" s="1067">
        <f t="shared" si="53"/>
        <v>15524.85</v>
      </c>
      <c r="U154" s="452">
        <v>100010330028774</v>
      </c>
      <c r="V154" s="490" t="s">
        <v>3123</v>
      </c>
      <c r="W154" s="863">
        <f t="shared" si="54"/>
        <v>15524.85</v>
      </c>
      <c r="X154" s="454" t="s">
        <v>4097</v>
      </c>
      <c r="Y154" s="455"/>
      <c r="Z154" s="428">
        <v>0</v>
      </c>
      <c r="AA154" s="456">
        <v>0</v>
      </c>
      <c r="AB154" s="402">
        <f t="shared" si="57"/>
        <v>975.15000000000009</v>
      </c>
      <c r="AC154" s="402">
        <f t="shared" si="58"/>
        <v>15524.85</v>
      </c>
      <c r="AD154" s="1067"/>
      <c r="AE154" s="428"/>
      <c r="AF154" s="428"/>
      <c r="AG154" s="402">
        <f t="shared" si="59"/>
        <v>0</v>
      </c>
      <c r="AH154" s="1067"/>
      <c r="AI154" s="402">
        <f t="shared" si="60"/>
        <v>0</v>
      </c>
      <c r="AJ154" s="457">
        <f t="shared" si="61"/>
        <v>0</v>
      </c>
    </row>
    <row r="155" spans="1:101" ht="14.1" customHeight="1" x14ac:dyDescent="0.25">
      <c r="A155" s="1066">
        <v>117</v>
      </c>
      <c r="B155" s="1066" t="s">
        <v>1841</v>
      </c>
      <c r="C155" s="1066" t="s">
        <v>3763</v>
      </c>
      <c r="D155" s="446">
        <v>31938</v>
      </c>
      <c r="E155" s="446">
        <v>41897</v>
      </c>
      <c r="F155" s="1066">
        <f t="shared" si="49"/>
        <v>27</v>
      </c>
      <c r="G155" s="428" t="s">
        <v>1842</v>
      </c>
      <c r="H155" s="447" t="s">
        <v>1777</v>
      </c>
      <c r="I155" s="428" t="s">
        <v>1822</v>
      </c>
      <c r="J155" s="428" t="s">
        <v>5321</v>
      </c>
      <c r="K155" s="402">
        <v>16500</v>
      </c>
      <c r="L155" s="1067">
        <f t="shared" si="50"/>
        <v>1169.8499999999999</v>
      </c>
      <c r="M155" s="1067">
        <f t="shared" si="55"/>
        <v>16500</v>
      </c>
      <c r="N155" s="402"/>
      <c r="O155" s="1068">
        <f t="shared" si="51"/>
        <v>501.6</v>
      </c>
      <c r="P155" s="1068">
        <f t="shared" si="52"/>
        <v>473.55</v>
      </c>
      <c r="Q155" s="1068"/>
      <c r="R155" s="1067"/>
      <c r="S155" s="451">
        <f t="shared" si="56"/>
        <v>975.15000000000009</v>
      </c>
      <c r="T155" s="1067">
        <f t="shared" si="53"/>
        <v>15524.85</v>
      </c>
      <c r="U155" s="452">
        <v>100010330028774</v>
      </c>
      <c r="V155" s="490" t="s">
        <v>3124</v>
      </c>
      <c r="W155" s="863">
        <f t="shared" si="54"/>
        <v>15524.85</v>
      </c>
      <c r="X155" s="463">
        <v>22300473315</v>
      </c>
      <c r="Y155" s="455"/>
      <c r="Z155" s="428">
        <v>0</v>
      </c>
      <c r="AA155" s="456">
        <v>0</v>
      </c>
      <c r="AB155" s="402">
        <f t="shared" si="57"/>
        <v>975.15000000000009</v>
      </c>
      <c r="AC155" s="402">
        <f t="shared" si="58"/>
        <v>15524.85</v>
      </c>
      <c r="AD155" s="1067"/>
      <c r="AE155" s="428"/>
      <c r="AF155" s="428"/>
      <c r="AG155" s="402">
        <f t="shared" si="59"/>
        <v>0</v>
      </c>
      <c r="AH155" s="1067"/>
      <c r="AI155" s="402">
        <f t="shared" si="60"/>
        <v>0</v>
      </c>
      <c r="AJ155" s="457">
        <f t="shared" si="61"/>
        <v>0</v>
      </c>
    </row>
    <row r="156" spans="1:101" ht="14.1" customHeight="1" x14ac:dyDescent="0.25">
      <c r="A156" s="444">
        <v>118</v>
      </c>
      <c r="B156" s="444" t="s">
        <v>1843</v>
      </c>
      <c r="C156" s="444" t="s">
        <v>3763</v>
      </c>
      <c r="D156" s="445">
        <v>27662</v>
      </c>
      <c r="E156" s="446">
        <v>41897</v>
      </c>
      <c r="F156" s="1066">
        <f t="shared" si="49"/>
        <v>38</v>
      </c>
      <c r="G156" s="429" t="s">
        <v>3630</v>
      </c>
      <c r="H156" s="447" t="s">
        <v>1777</v>
      </c>
      <c r="I156" s="429" t="s">
        <v>1822</v>
      </c>
      <c r="J156" s="428" t="s">
        <v>5321</v>
      </c>
      <c r="K156" s="402">
        <v>16500</v>
      </c>
      <c r="L156" s="1067">
        <f t="shared" si="50"/>
        <v>1169.8499999999999</v>
      </c>
      <c r="M156" s="1067">
        <f t="shared" si="55"/>
        <v>16500</v>
      </c>
      <c r="N156" s="402"/>
      <c r="O156" s="1068">
        <f t="shared" si="51"/>
        <v>501.6</v>
      </c>
      <c r="P156" s="1068">
        <f t="shared" si="52"/>
        <v>473.55</v>
      </c>
      <c r="Q156" s="1068"/>
      <c r="R156" s="1067"/>
      <c r="S156" s="451">
        <f t="shared" si="56"/>
        <v>975.15000000000009</v>
      </c>
      <c r="T156" s="1067">
        <f t="shared" si="53"/>
        <v>15524.85</v>
      </c>
      <c r="U156" s="452">
        <v>100010330028774</v>
      </c>
      <c r="V156" s="604" t="s">
        <v>3125</v>
      </c>
      <c r="W156" s="863">
        <f t="shared" si="54"/>
        <v>15524.85</v>
      </c>
      <c r="X156" s="454" t="s">
        <v>4098</v>
      </c>
      <c r="Y156" s="455"/>
      <c r="Z156" s="428">
        <v>0</v>
      </c>
      <c r="AA156" s="456">
        <v>0</v>
      </c>
      <c r="AB156" s="402">
        <f t="shared" si="57"/>
        <v>975.15000000000009</v>
      </c>
      <c r="AC156" s="402">
        <f t="shared" si="58"/>
        <v>15524.85</v>
      </c>
      <c r="AD156" s="1067"/>
      <c r="AE156" s="428"/>
      <c r="AF156" s="428"/>
      <c r="AG156" s="402">
        <f t="shared" si="59"/>
        <v>0</v>
      </c>
      <c r="AH156" s="1067"/>
      <c r="AI156" s="402">
        <f t="shared" si="60"/>
        <v>0</v>
      </c>
      <c r="AJ156" s="457">
        <f t="shared" si="61"/>
        <v>0</v>
      </c>
    </row>
    <row r="157" spans="1:101" ht="14.1" customHeight="1" x14ac:dyDescent="0.25">
      <c r="A157" s="1066">
        <v>119</v>
      </c>
      <c r="B157" s="444" t="s">
        <v>1825</v>
      </c>
      <c r="C157" s="444" t="s">
        <v>3763</v>
      </c>
      <c r="D157" s="445">
        <v>33965</v>
      </c>
      <c r="E157" s="446">
        <v>41897</v>
      </c>
      <c r="F157" s="1066">
        <f t="shared" si="49"/>
        <v>21</v>
      </c>
      <c r="G157" s="429" t="s">
        <v>1826</v>
      </c>
      <c r="H157" s="447" t="s">
        <v>1777</v>
      </c>
      <c r="I157" s="429" t="s">
        <v>1822</v>
      </c>
      <c r="J157" s="428" t="s">
        <v>5321</v>
      </c>
      <c r="K157" s="402">
        <v>16500</v>
      </c>
      <c r="L157" s="1067">
        <f t="shared" si="50"/>
        <v>1169.8499999999999</v>
      </c>
      <c r="M157" s="1067">
        <f t="shared" si="55"/>
        <v>16500</v>
      </c>
      <c r="N157" s="402"/>
      <c r="O157" s="1068">
        <f t="shared" si="51"/>
        <v>501.6</v>
      </c>
      <c r="P157" s="1068">
        <f t="shared" si="52"/>
        <v>473.55</v>
      </c>
      <c r="Q157" s="1068"/>
      <c r="R157" s="1067"/>
      <c r="S157" s="451">
        <f t="shared" si="56"/>
        <v>975.15000000000009</v>
      </c>
      <c r="T157" s="1067">
        <f t="shared" si="53"/>
        <v>15524.85</v>
      </c>
      <c r="U157" s="452">
        <v>100010330028774</v>
      </c>
      <c r="V157" s="478" t="s">
        <v>3126</v>
      </c>
      <c r="W157" s="863">
        <f t="shared" si="54"/>
        <v>15524.85</v>
      </c>
      <c r="X157" s="454">
        <v>40221088913</v>
      </c>
      <c r="Y157" s="455"/>
      <c r="Z157" s="428">
        <v>0</v>
      </c>
      <c r="AA157" s="456">
        <v>0</v>
      </c>
      <c r="AB157" s="402">
        <f t="shared" si="57"/>
        <v>975.15000000000009</v>
      </c>
      <c r="AC157" s="402">
        <f t="shared" si="58"/>
        <v>15524.85</v>
      </c>
      <c r="AD157" s="1067"/>
      <c r="AE157" s="428"/>
      <c r="AF157" s="428"/>
      <c r="AG157" s="402">
        <f t="shared" si="59"/>
        <v>0</v>
      </c>
      <c r="AH157" s="1067"/>
      <c r="AI157" s="402">
        <f t="shared" si="60"/>
        <v>0</v>
      </c>
    </row>
    <row r="158" spans="1:101" ht="14.1" customHeight="1" x14ac:dyDescent="0.25">
      <c r="A158" s="444">
        <v>120</v>
      </c>
      <c r="B158" s="444" t="s">
        <v>1844</v>
      </c>
      <c r="C158" s="444" t="s">
        <v>3763</v>
      </c>
      <c r="D158" s="445">
        <v>27439</v>
      </c>
      <c r="E158" s="446">
        <v>41897</v>
      </c>
      <c r="F158" s="1066">
        <f t="shared" si="49"/>
        <v>39</v>
      </c>
      <c r="G158" s="429" t="s">
        <v>1845</v>
      </c>
      <c r="H158" s="447" t="s">
        <v>1777</v>
      </c>
      <c r="I158" s="429" t="s">
        <v>5270</v>
      </c>
      <c r="J158" s="428" t="s">
        <v>5321</v>
      </c>
      <c r="K158" s="402">
        <v>18700</v>
      </c>
      <c r="L158" s="1067">
        <f t="shared" si="50"/>
        <v>1325.83</v>
      </c>
      <c r="M158" s="1067">
        <f t="shared" si="55"/>
        <v>18700</v>
      </c>
      <c r="N158" s="402"/>
      <c r="O158" s="1068">
        <f t="shared" si="51"/>
        <v>568.48</v>
      </c>
      <c r="P158" s="1068">
        <f t="shared" si="52"/>
        <v>536.69000000000005</v>
      </c>
      <c r="Q158" s="1068">
        <v>844.89</v>
      </c>
      <c r="R158" s="1067"/>
      <c r="S158" s="451">
        <f t="shared" si="56"/>
        <v>1950.06</v>
      </c>
      <c r="T158" s="1067">
        <f t="shared" si="53"/>
        <v>16749.939999999999</v>
      </c>
      <c r="U158" s="452">
        <v>100010330028774</v>
      </c>
      <c r="V158" s="490" t="s">
        <v>3127</v>
      </c>
      <c r="W158" s="863">
        <f t="shared" si="54"/>
        <v>16749.939999999999</v>
      </c>
      <c r="X158" s="454" t="s">
        <v>4137</v>
      </c>
      <c r="Y158" s="455"/>
      <c r="Z158" s="428">
        <v>0</v>
      </c>
      <c r="AA158" s="456">
        <v>0</v>
      </c>
      <c r="AB158" s="402">
        <f t="shared" si="57"/>
        <v>1950.06</v>
      </c>
      <c r="AC158" s="402">
        <f t="shared" si="58"/>
        <v>16749.939999999999</v>
      </c>
      <c r="AD158" s="1067"/>
      <c r="AE158" s="428"/>
      <c r="AF158" s="428"/>
      <c r="AG158" s="402">
        <f t="shared" si="59"/>
        <v>0</v>
      </c>
      <c r="AH158" s="1067"/>
      <c r="AI158" s="402">
        <f t="shared" si="60"/>
        <v>0</v>
      </c>
      <c r="AJ158" s="457">
        <f>AI158-N158</f>
        <v>0</v>
      </c>
    </row>
    <row r="159" spans="1:101" ht="14.1" customHeight="1" x14ac:dyDescent="0.25">
      <c r="A159" s="1066">
        <v>121</v>
      </c>
      <c r="B159" s="1066" t="s">
        <v>4619</v>
      </c>
      <c r="C159" s="1066" t="s">
        <v>3763</v>
      </c>
      <c r="D159" s="446"/>
      <c r="E159" s="446">
        <v>41897</v>
      </c>
      <c r="F159" s="1066"/>
      <c r="G159" s="428" t="s">
        <v>4620</v>
      </c>
      <c r="H159" s="447" t="s">
        <v>1777</v>
      </c>
      <c r="I159" s="429" t="s">
        <v>1822</v>
      </c>
      <c r="J159" s="428" t="s">
        <v>5321</v>
      </c>
      <c r="K159" s="479">
        <v>16500</v>
      </c>
      <c r="L159" s="1067">
        <f t="shared" si="50"/>
        <v>1169.8499999999999</v>
      </c>
      <c r="M159" s="1067">
        <f t="shared" si="55"/>
        <v>16500</v>
      </c>
      <c r="N159" s="1067"/>
      <c r="O159" s="402"/>
      <c r="P159" s="1068">
        <f>K159/100*3.04</f>
        <v>501.6</v>
      </c>
      <c r="Q159" s="1068">
        <f>K159/100*2.87</f>
        <v>473.55</v>
      </c>
      <c r="R159" s="1068"/>
      <c r="S159" s="1067"/>
      <c r="T159" s="451">
        <f>O159+P159+Q159+R159</f>
        <v>975.15000000000009</v>
      </c>
      <c r="U159" s="1067">
        <f>K159-T159</f>
        <v>15524.85</v>
      </c>
      <c r="V159" s="452">
        <v>100010330028774</v>
      </c>
      <c r="W159" s="485"/>
      <c r="X159" s="545">
        <f>+U159</f>
        <v>15524.85</v>
      </c>
      <c r="Y159" s="518">
        <v>10854441</v>
      </c>
      <c r="Z159" s="6"/>
      <c r="AA159" s="6"/>
      <c r="AB159" s="6"/>
      <c r="AC159" s="6"/>
      <c r="AD159" s="6"/>
      <c r="AE159" s="6"/>
      <c r="AF159" s="6"/>
      <c r="AG159" s="6"/>
      <c r="AH159" s="6"/>
      <c r="AI159" s="6"/>
      <c r="AM159" s="6"/>
      <c r="AN159" s="6"/>
      <c r="AO159" s="6"/>
    </row>
    <row r="160" spans="1:101" ht="14.1" customHeight="1" x14ac:dyDescent="0.25">
      <c r="A160" s="444">
        <v>122</v>
      </c>
      <c r="B160" s="444" t="s">
        <v>4955</v>
      </c>
      <c r="C160" s="444"/>
      <c r="D160" s="785"/>
      <c r="E160" s="446"/>
      <c r="F160" s="609"/>
      <c r="G160" s="429" t="s">
        <v>4956</v>
      </c>
      <c r="H160" s="447" t="s">
        <v>1777</v>
      </c>
      <c r="I160" s="1011" t="s">
        <v>3571</v>
      </c>
      <c r="J160" s="428" t="s">
        <v>5321</v>
      </c>
      <c r="K160" s="1067">
        <v>16500</v>
      </c>
      <c r="L160" s="1067">
        <f>K160/100*7.09</f>
        <v>1169.8499999999999</v>
      </c>
      <c r="M160" s="1067">
        <f>+K160*7.1%</f>
        <v>1171.5</v>
      </c>
      <c r="N160" s="1067">
        <f>+K160*1.2%</f>
        <v>198</v>
      </c>
      <c r="O160" s="1067">
        <f>K160</f>
        <v>16500</v>
      </c>
      <c r="P160" s="1067"/>
      <c r="Q160" s="1068">
        <f>K160/100*3.04</f>
        <v>501.6</v>
      </c>
      <c r="R160" s="1068">
        <f>K160/100*2.87</f>
        <v>473.55</v>
      </c>
      <c r="S160" s="1068"/>
      <c r="T160" s="1068"/>
      <c r="U160" s="1068"/>
      <c r="V160" s="1067">
        <f>P160+Q160+R160+S160+T160+U160</f>
        <v>975.15000000000009</v>
      </c>
      <c r="W160" s="451">
        <f>Q160+R160+S160+T160+V160</f>
        <v>1950.3000000000002</v>
      </c>
      <c r="X160" s="456"/>
      <c r="Y160" s="402"/>
      <c r="Z160" s="402"/>
      <c r="AA160" s="1067"/>
      <c r="AB160" s="1067"/>
      <c r="AC160" s="462"/>
      <c r="AD160" s="402"/>
      <c r="AE160" s="1067"/>
      <c r="AF160" s="537"/>
      <c r="AG160" s="537"/>
      <c r="AH160" s="537"/>
      <c r="AI160" s="537"/>
      <c r="AJ160" s="537"/>
      <c r="AK160" s="537"/>
      <c r="AP160" s="537"/>
      <c r="AQ160" s="537"/>
      <c r="AR160" s="537"/>
      <c r="AS160" s="537"/>
      <c r="AT160" s="537"/>
      <c r="AU160" s="537"/>
      <c r="AV160" s="537"/>
      <c r="AW160" s="537"/>
      <c r="AX160" s="537"/>
      <c r="AY160" s="537"/>
      <c r="AZ160" s="537"/>
      <c r="BA160" s="537"/>
      <c r="BB160" s="537"/>
      <c r="BC160" s="537"/>
      <c r="BD160" s="537"/>
      <c r="BE160" s="537"/>
      <c r="BF160" s="537"/>
      <c r="BG160" s="537"/>
      <c r="BH160" s="537"/>
      <c r="BI160" s="537"/>
      <c r="BJ160" s="537"/>
      <c r="BK160" s="537"/>
      <c r="BL160" s="537"/>
      <c r="BM160" s="537"/>
      <c r="BN160" s="537"/>
      <c r="BO160" s="537"/>
      <c r="BP160" s="537"/>
      <c r="BQ160" s="537"/>
      <c r="BR160" s="537"/>
      <c r="BS160" s="537"/>
      <c r="BT160" s="537"/>
      <c r="BU160" s="537"/>
      <c r="BV160" s="537"/>
      <c r="BW160" s="537"/>
      <c r="BX160" s="537"/>
      <c r="BY160" s="537"/>
      <c r="BZ160" s="537"/>
      <c r="CA160" s="537"/>
      <c r="CB160" s="537"/>
      <c r="CC160" s="537"/>
      <c r="CD160" s="537"/>
      <c r="CE160" s="537"/>
      <c r="CF160" s="537"/>
      <c r="CG160" s="537"/>
      <c r="CH160" s="537"/>
      <c r="CI160" s="537"/>
      <c r="CJ160" s="537"/>
      <c r="CK160" s="537"/>
      <c r="CL160" s="537"/>
      <c r="CM160" s="537"/>
      <c r="CN160" s="537"/>
      <c r="CO160" s="537"/>
      <c r="CP160" s="537"/>
      <c r="CQ160" s="537"/>
      <c r="CR160" s="537"/>
      <c r="CS160" s="537"/>
      <c r="CT160" s="537"/>
      <c r="CU160" s="537"/>
      <c r="CV160" s="537"/>
      <c r="CW160" s="537"/>
    </row>
    <row r="161" spans="1:110" ht="14.1" customHeight="1" x14ac:dyDescent="0.25">
      <c r="A161" s="1712" t="s">
        <v>3656</v>
      </c>
      <c r="B161" s="1713"/>
      <c r="C161" s="1713"/>
      <c r="D161" s="1713"/>
      <c r="E161" s="1713"/>
      <c r="F161" s="1713"/>
      <c r="G161" s="1713"/>
      <c r="H161" s="1713"/>
      <c r="I161" s="1714"/>
      <c r="J161" s="1175"/>
      <c r="K161" s="403">
        <f>SUM(K142:K160)</f>
        <v>398200</v>
      </c>
      <c r="L161" s="1067"/>
      <c r="M161" s="1067">
        <v>0</v>
      </c>
      <c r="N161" s="403">
        <f t="shared" ref="N161:T161" si="62">SUM(N142:N158)</f>
        <v>1860.19</v>
      </c>
      <c r="O161" s="403">
        <f t="shared" si="62"/>
        <v>11102.080000000004</v>
      </c>
      <c r="P161" s="403">
        <f t="shared" si="62"/>
        <v>10481.239999999998</v>
      </c>
      <c r="Q161" s="567">
        <f t="shared" si="62"/>
        <v>3379.56</v>
      </c>
      <c r="R161" s="403">
        <f t="shared" si="62"/>
        <v>0</v>
      </c>
      <c r="S161" s="568">
        <f t="shared" si="62"/>
        <v>26823.070000000018</v>
      </c>
      <c r="T161" s="403">
        <f t="shared" si="62"/>
        <v>338376.92999999993</v>
      </c>
      <c r="U161" s="452"/>
      <c r="V161" s="490"/>
      <c r="W161" s="863"/>
      <c r="X161" s="454"/>
      <c r="Y161" s="455"/>
      <c r="Z161" s="428"/>
      <c r="AA161" s="456"/>
      <c r="AB161" s="402"/>
      <c r="AC161" s="402"/>
      <c r="AD161" s="1067"/>
      <c r="AE161" s="428"/>
      <c r="AF161" s="428"/>
      <c r="AG161" s="402"/>
      <c r="AH161" s="1067"/>
      <c r="AI161" s="402"/>
      <c r="AJ161" s="457"/>
    </row>
    <row r="162" spans="1:110" ht="14.1" customHeight="1" x14ac:dyDescent="0.25">
      <c r="A162" s="1715" t="s">
        <v>3667</v>
      </c>
      <c r="B162" s="1716"/>
      <c r="C162" s="1716"/>
      <c r="D162" s="1716"/>
      <c r="E162" s="1716"/>
      <c r="F162" s="1716"/>
      <c r="G162" s="1716"/>
      <c r="H162" s="1716"/>
      <c r="I162" s="1717"/>
      <c r="J162" s="1176"/>
      <c r="K162" s="403"/>
      <c r="L162" s="1067"/>
      <c r="M162" s="1067"/>
      <c r="N162" s="403"/>
      <c r="O162" s="567"/>
      <c r="P162" s="567"/>
      <c r="Q162" s="567"/>
      <c r="R162" s="403"/>
      <c r="S162" s="568"/>
      <c r="T162" s="403"/>
      <c r="U162" s="452"/>
      <c r="V162" s="490"/>
      <c r="W162" s="863"/>
      <c r="X162" s="454"/>
      <c r="Y162" s="455"/>
      <c r="Z162" s="428"/>
      <c r="AA162" s="456"/>
      <c r="AB162" s="402"/>
      <c r="AC162" s="402"/>
      <c r="AD162" s="1067"/>
      <c r="AE162" s="428"/>
      <c r="AF162" s="428"/>
      <c r="AG162" s="402"/>
      <c r="AH162" s="1067"/>
      <c r="AI162" s="402"/>
      <c r="AJ162" s="457"/>
    </row>
    <row r="163" spans="1:110" ht="14.1" customHeight="1" x14ac:dyDescent="0.25">
      <c r="A163" s="444">
        <v>123</v>
      </c>
      <c r="B163" s="444" t="s">
        <v>2864</v>
      </c>
      <c r="C163" s="444" t="s">
        <v>3763</v>
      </c>
      <c r="D163" s="445">
        <v>28176</v>
      </c>
      <c r="E163" s="446">
        <v>41897</v>
      </c>
      <c r="F163" s="1066">
        <f>DATEDIF(D163,E163,"Y")</f>
        <v>37</v>
      </c>
      <c r="G163" s="429" t="s">
        <v>1801</v>
      </c>
      <c r="H163" s="447" t="s">
        <v>1777</v>
      </c>
      <c r="I163" s="429" t="s">
        <v>5166</v>
      </c>
      <c r="J163" s="428" t="s">
        <v>5321</v>
      </c>
      <c r="K163" s="402">
        <v>49500</v>
      </c>
      <c r="L163" s="1067">
        <f>K163/100*7.09</f>
        <v>3509.5499999999997</v>
      </c>
      <c r="M163" s="1067">
        <f>K163</f>
        <v>49500</v>
      </c>
      <c r="N163" s="402"/>
      <c r="O163" s="1068">
        <f>K163/100*3.04</f>
        <v>1504.8</v>
      </c>
      <c r="P163" s="1068">
        <f>K163/100*2.87</f>
        <v>1420.65</v>
      </c>
      <c r="Q163" s="1068"/>
      <c r="R163" s="1067"/>
      <c r="S163" s="451">
        <f>N163+O163+P163+Q163</f>
        <v>2925.45</v>
      </c>
      <c r="T163" s="1067">
        <f>K163-S163</f>
        <v>46574.55</v>
      </c>
      <c r="U163" s="452">
        <v>100010330028774</v>
      </c>
      <c r="V163" s="478" t="s">
        <v>3105</v>
      </c>
      <c r="W163" s="863">
        <f>+T163</f>
        <v>46574.55</v>
      </c>
      <c r="X163" s="454" t="s">
        <v>4119</v>
      </c>
      <c r="Y163" s="455"/>
      <c r="Z163" s="428">
        <v>0</v>
      </c>
      <c r="AA163" s="456">
        <v>0</v>
      </c>
      <c r="AB163" s="402">
        <f>O163+P163+Q163</f>
        <v>2925.45</v>
      </c>
      <c r="AC163" s="402">
        <f>K163-AB163</f>
        <v>46574.55</v>
      </c>
      <c r="AD163" s="1067"/>
      <c r="AE163" s="428"/>
      <c r="AF163" s="428"/>
      <c r="AG163" s="402">
        <f>AE163*15%</f>
        <v>0</v>
      </c>
      <c r="AH163" s="1067"/>
      <c r="AI163" s="402">
        <f>AG163+AH163</f>
        <v>0</v>
      </c>
      <c r="AJ163" s="457">
        <f>AI163-N163</f>
        <v>0</v>
      </c>
    </row>
    <row r="164" spans="1:110" ht="14.1" customHeight="1" x14ac:dyDescent="0.25">
      <c r="A164" s="444">
        <v>124</v>
      </c>
      <c r="B164" s="444" t="s">
        <v>4365</v>
      </c>
      <c r="C164" s="444" t="s">
        <v>3763</v>
      </c>
      <c r="D164" s="445"/>
      <c r="E164" s="446"/>
      <c r="F164" s="1066"/>
      <c r="G164" s="429" t="s">
        <v>4366</v>
      </c>
      <c r="H164" s="447" t="s">
        <v>1777</v>
      </c>
      <c r="I164" s="429" t="s">
        <v>1851</v>
      </c>
      <c r="J164" s="428" t="s">
        <v>5321</v>
      </c>
      <c r="K164" s="448">
        <v>18700</v>
      </c>
      <c r="L164" s="1067">
        <f>K164/100*7.09</f>
        <v>1325.83</v>
      </c>
      <c r="M164" s="1067">
        <f>K164</f>
        <v>18700</v>
      </c>
      <c r="N164" s="402"/>
      <c r="O164" s="1068">
        <f>K164/100*3.04</f>
        <v>568.48</v>
      </c>
      <c r="P164" s="1068">
        <f>K164/100*2.87</f>
        <v>536.69000000000005</v>
      </c>
      <c r="Q164" s="1068"/>
      <c r="R164" s="1067"/>
      <c r="S164" s="451">
        <f>N164+O164+P164+Q164</f>
        <v>1105.17</v>
      </c>
      <c r="T164" s="402">
        <f>K164-S164</f>
        <v>17594.830000000002</v>
      </c>
      <c r="U164" s="452">
        <v>100010330028774</v>
      </c>
      <c r="V164" s="499" t="s">
        <v>4375</v>
      </c>
      <c r="W164" s="863">
        <f>+T164</f>
        <v>17594.830000000002</v>
      </c>
      <c r="X164" s="454" t="s">
        <v>4367</v>
      </c>
      <c r="Y164" s="455"/>
      <c r="Z164" s="428"/>
      <c r="AA164" s="456"/>
      <c r="AB164" s="402"/>
      <c r="AC164" s="402"/>
      <c r="AD164" s="1067"/>
      <c r="AE164" s="1067"/>
      <c r="AF164" s="470"/>
      <c r="AG164" s="402"/>
      <c r="AH164" s="1067"/>
      <c r="AI164" s="402"/>
      <c r="AJ164" s="457"/>
    </row>
    <row r="165" spans="1:110" ht="14.1" customHeight="1" x14ac:dyDescent="0.25">
      <c r="A165" s="444">
        <v>125</v>
      </c>
      <c r="B165" s="1066" t="s">
        <v>1887</v>
      </c>
      <c r="C165" s="1066" t="s">
        <v>3763</v>
      </c>
      <c r="D165" s="446"/>
      <c r="E165" s="446">
        <v>41897</v>
      </c>
      <c r="F165" s="1066"/>
      <c r="G165" s="429" t="s">
        <v>1888</v>
      </c>
      <c r="H165" s="447" t="s">
        <v>1777</v>
      </c>
      <c r="I165" s="429" t="s">
        <v>4607</v>
      </c>
      <c r="J165" s="428" t="s">
        <v>5321</v>
      </c>
      <c r="K165" s="1067">
        <v>22000</v>
      </c>
      <c r="L165" s="1067">
        <f>K165/100*7.09</f>
        <v>1559.8</v>
      </c>
      <c r="M165" s="1067">
        <f>K165</f>
        <v>22000</v>
      </c>
      <c r="N165" s="402"/>
      <c r="O165" s="1068">
        <f>K165/100*3.04</f>
        <v>668.8</v>
      </c>
      <c r="P165" s="1068">
        <f>K165/100*2.87</f>
        <v>631.4</v>
      </c>
      <c r="Q165" s="1068">
        <v>844.89</v>
      </c>
      <c r="R165" s="1067"/>
      <c r="S165" s="451">
        <f>N165+O165+P165+Q165+R165</f>
        <v>2145.0899999999997</v>
      </c>
      <c r="T165" s="1067">
        <f>K165-S165</f>
        <v>19854.91</v>
      </c>
      <c r="U165" s="452">
        <v>100010330028774</v>
      </c>
      <c r="V165" s="523" t="s">
        <v>3141</v>
      </c>
      <c r="W165" s="863">
        <f>+T165</f>
        <v>19854.91</v>
      </c>
      <c r="X165" s="463" t="s">
        <v>4107</v>
      </c>
      <c r="Y165" s="455"/>
      <c r="Z165" s="428">
        <v>0</v>
      </c>
      <c r="AA165" s="456">
        <v>0</v>
      </c>
      <c r="AB165" s="402">
        <f>O165+P165+Q165</f>
        <v>2145.0899999999997</v>
      </c>
      <c r="AC165" s="402">
        <f>K165-AB165</f>
        <v>19854.91</v>
      </c>
      <c r="AD165" s="1067"/>
      <c r="AE165" s="428"/>
      <c r="AF165" s="428"/>
      <c r="AG165" s="402">
        <f>AE165*15%</f>
        <v>0</v>
      </c>
      <c r="AH165" s="1067"/>
      <c r="AI165" s="402">
        <f>AG165+AH165</f>
        <v>0</v>
      </c>
      <c r="AJ165" s="457">
        <f>AI165-N165</f>
        <v>0</v>
      </c>
    </row>
    <row r="166" spans="1:110" ht="14.1" customHeight="1" x14ac:dyDescent="0.25">
      <c r="A166" s="444">
        <v>126</v>
      </c>
      <c r="B166" s="1066" t="s">
        <v>4900</v>
      </c>
      <c r="C166" s="1066" t="s">
        <v>3764</v>
      </c>
      <c r="D166" s="784">
        <v>26858</v>
      </c>
      <c r="E166" s="446">
        <v>41897</v>
      </c>
      <c r="F166" s="609">
        <f>DATEDIF(D166,E166,"Y")</f>
        <v>41</v>
      </c>
      <c r="G166" s="428" t="s">
        <v>4898</v>
      </c>
      <c r="H166" s="447" t="s">
        <v>1777</v>
      </c>
      <c r="I166" s="428" t="s">
        <v>4899</v>
      </c>
      <c r="J166" s="428" t="s">
        <v>5321</v>
      </c>
      <c r="K166" s="479">
        <v>18700</v>
      </c>
      <c r="L166" s="1067">
        <f>K166/100*7.09</f>
        <v>1325.83</v>
      </c>
      <c r="M166" s="1067">
        <f>K166</f>
        <v>18700</v>
      </c>
      <c r="N166" s="1067"/>
      <c r="O166" s="402"/>
      <c r="P166" s="1068">
        <f>K166/100*3.04</f>
        <v>568.48</v>
      </c>
      <c r="Q166" s="1068">
        <f>K166/100*2.87</f>
        <v>536.69000000000005</v>
      </c>
      <c r="R166" s="1067"/>
      <c r="S166" s="451"/>
      <c r="T166" s="451">
        <f>O166+P166+Q166+R166</f>
        <v>1105.17</v>
      </c>
      <c r="U166" s="1067">
        <f>K166-T166</f>
        <v>17594.830000000002</v>
      </c>
      <c r="V166" s="452">
        <v>100010330028774</v>
      </c>
      <c r="W166" s="528">
        <v>200010330915263</v>
      </c>
      <c r="X166" s="545">
        <f>+U166</f>
        <v>17594.830000000002</v>
      </c>
      <c r="Y166" s="518">
        <v>103567020</v>
      </c>
      <c r="Z166" s="6"/>
      <c r="AA166" s="6"/>
      <c r="AB166" s="6"/>
      <c r="AC166" s="6"/>
      <c r="AD166" s="6"/>
      <c r="AE166" s="6"/>
      <c r="AF166" s="6"/>
      <c r="AG166" s="6"/>
      <c r="AH166" s="6"/>
      <c r="AI166" s="6"/>
      <c r="AM166" s="6"/>
      <c r="AN166" s="6"/>
      <c r="AO166" s="6"/>
    </row>
    <row r="167" spans="1:110" ht="14.1" customHeight="1" x14ac:dyDescent="0.25">
      <c r="A167" s="1712" t="s">
        <v>3656</v>
      </c>
      <c r="B167" s="1713"/>
      <c r="C167" s="1713"/>
      <c r="D167" s="1713"/>
      <c r="E167" s="1713"/>
      <c r="F167" s="1713"/>
      <c r="G167" s="1713"/>
      <c r="H167" s="1713"/>
      <c r="I167" s="1714"/>
      <c r="J167" s="1175"/>
      <c r="K167" s="405">
        <f>+K163+K164+K165+K166</f>
        <v>108900</v>
      </c>
      <c r="L167" s="1067"/>
      <c r="M167" s="1067">
        <v>0</v>
      </c>
      <c r="N167" s="403">
        <f t="shared" ref="N167:T167" si="63">SUM(N164:N164)</f>
        <v>0</v>
      </c>
      <c r="O167" s="403">
        <f t="shared" si="63"/>
        <v>568.48</v>
      </c>
      <c r="P167" s="403">
        <f t="shared" si="63"/>
        <v>536.69000000000005</v>
      </c>
      <c r="Q167" s="567">
        <f t="shared" si="63"/>
        <v>0</v>
      </c>
      <c r="R167" s="403">
        <f t="shared" si="63"/>
        <v>0</v>
      </c>
      <c r="S167" s="568">
        <f t="shared" si="63"/>
        <v>1105.17</v>
      </c>
      <c r="T167" s="403">
        <f t="shared" si="63"/>
        <v>17594.830000000002</v>
      </c>
      <c r="U167" s="452"/>
      <c r="V167" s="523"/>
      <c r="W167" s="863"/>
      <c r="X167" s="454"/>
      <c r="Y167" s="455"/>
      <c r="Z167" s="428"/>
      <c r="AA167" s="456"/>
      <c r="AB167" s="402"/>
      <c r="AC167" s="402"/>
      <c r="AD167" s="1067"/>
      <c r="AE167" s="428"/>
      <c r="AF167" s="428"/>
      <c r="AG167" s="402"/>
      <c r="AH167" s="1067"/>
      <c r="AI167" s="402"/>
      <c r="AJ167" s="457"/>
    </row>
    <row r="168" spans="1:110" ht="14.1" customHeight="1" x14ac:dyDescent="0.25">
      <c r="A168" s="1715" t="s">
        <v>3668</v>
      </c>
      <c r="B168" s="1716"/>
      <c r="C168" s="1716"/>
      <c r="D168" s="1716"/>
      <c r="E168" s="1716"/>
      <c r="F168" s="1716"/>
      <c r="G168" s="1716"/>
      <c r="H168" s="1716"/>
      <c r="I168" s="1717"/>
      <c r="J168" s="1176"/>
      <c r="K168" s="403"/>
      <c r="L168" s="1067"/>
      <c r="M168" s="1067"/>
      <c r="N168" s="403"/>
      <c r="O168" s="567"/>
      <c r="P168" s="567"/>
      <c r="Q168" s="567"/>
      <c r="R168" s="403"/>
      <c r="S168" s="568"/>
      <c r="T168" s="403"/>
      <c r="U168" s="452"/>
      <c r="V168" s="523"/>
      <c r="W168" s="863"/>
      <c r="X168" s="454"/>
      <c r="Y168" s="455"/>
      <c r="Z168" s="428"/>
      <c r="AA168" s="456"/>
      <c r="AB168" s="402"/>
      <c r="AC168" s="402"/>
      <c r="AD168" s="1067"/>
      <c r="AE168" s="428"/>
      <c r="AF168" s="428"/>
      <c r="AG168" s="402"/>
      <c r="AH168" s="1067"/>
      <c r="AI168" s="402"/>
      <c r="AJ168" s="457"/>
    </row>
    <row r="169" spans="1:110" ht="14.1" customHeight="1" x14ac:dyDescent="0.25">
      <c r="A169" s="1066">
        <v>127</v>
      </c>
      <c r="B169" s="1066" t="s">
        <v>4820</v>
      </c>
      <c r="C169" s="1066" t="s">
        <v>3764</v>
      </c>
      <c r="D169" s="784">
        <v>26858</v>
      </c>
      <c r="E169" s="446">
        <v>41897</v>
      </c>
      <c r="F169" s="609">
        <f>DATEDIF(D169,E169,"Y")</f>
        <v>41</v>
      </c>
      <c r="G169" s="428" t="s">
        <v>4821</v>
      </c>
      <c r="H169" s="447" t="s">
        <v>1777</v>
      </c>
      <c r="I169" s="428" t="s">
        <v>1852</v>
      </c>
      <c r="J169" s="428" t="s">
        <v>5321</v>
      </c>
      <c r="K169" s="479">
        <v>49500</v>
      </c>
      <c r="L169" s="1067">
        <f>K169/100*7.09</f>
        <v>3509.5499999999997</v>
      </c>
      <c r="M169" s="1067">
        <f>K169</f>
        <v>49500</v>
      </c>
      <c r="N169" s="1067"/>
      <c r="O169" s="402">
        <v>938.67</v>
      </c>
      <c r="P169" s="1068">
        <f>K169/100*3.04</f>
        <v>1504.8</v>
      </c>
      <c r="Q169" s="1068">
        <f>K169/100*2.87</f>
        <v>1420.65</v>
      </c>
      <c r="R169" s="1067"/>
      <c r="S169" s="451"/>
      <c r="T169" s="451">
        <f>O169+P169+Q169+R169</f>
        <v>3864.12</v>
      </c>
      <c r="U169" s="1067">
        <f>K169-T169</f>
        <v>45635.88</v>
      </c>
      <c r="V169" s="452">
        <v>100010330028774</v>
      </c>
      <c r="W169" s="528"/>
      <c r="X169" s="545">
        <f>+U169</f>
        <v>45635.88</v>
      </c>
      <c r="Y169" s="816">
        <v>800293151</v>
      </c>
      <c r="Z169" s="6"/>
      <c r="AA169" s="6"/>
      <c r="AB169" s="6"/>
      <c r="AC169" s="6"/>
      <c r="AD169" s="6"/>
      <c r="AE169" s="6"/>
      <c r="AF169" s="6"/>
      <c r="AG169" s="6"/>
      <c r="AH169" s="6"/>
      <c r="AI169" s="6"/>
      <c r="AM169" s="6"/>
      <c r="AN169" s="6"/>
      <c r="AO169" s="6"/>
    </row>
    <row r="170" spans="1:110" ht="14.1" customHeight="1" x14ac:dyDescent="0.25">
      <c r="A170" s="1066">
        <v>128</v>
      </c>
      <c r="B170" s="1066" t="s">
        <v>1857</v>
      </c>
      <c r="C170" s="1066" t="s">
        <v>3763</v>
      </c>
      <c r="D170" s="446">
        <v>32580</v>
      </c>
      <c r="E170" s="446">
        <v>41897</v>
      </c>
      <c r="F170" s="1066">
        <f t="shared" ref="F170:F200" si="64">DATEDIF(D170,E170,"Y")</f>
        <v>25</v>
      </c>
      <c r="G170" s="428" t="s">
        <v>1858</v>
      </c>
      <c r="H170" s="447" t="s">
        <v>1777</v>
      </c>
      <c r="I170" s="428" t="s">
        <v>5328</v>
      </c>
      <c r="J170" s="428" t="s">
        <v>5321</v>
      </c>
      <c r="K170" s="1067">
        <v>38115</v>
      </c>
      <c r="L170" s="1067">
        <f t="shared" ref="L170:L202" si="65">K170/100*7.09</f>
        <v>2702.3534999999997</v>
      </c>
      <c r="M170" s="1067">
        <v>34580</v>
      </c>
      <c r="N170" s="402">
        <v>380.322</v>
      </c>
      <c r="O170" s="1068">
        <f t="shared" ref="O170:O197" si="66">K170/100*3.04</f>
        <v>1158.6959999999999</v>
      </c>
      <c r="P170" s="1068">
        <f t="shared" ref="P170:P197" si="67">K170/100*2.87</f>
        <v>1093.9005</v>
      </c>
      <c r="Q170" s="1068"/>
      <c r="R170" s="1067"/>
      <c r="S170" s="451">
        <f t="shared" ref="S170:S179" si="68">N170+O170+P170+Q170</f>
        <v>2632.9184999999998</v>
      </c>
      <c r="T170" s="1067">
        <f t="shared" ref="T170:T197" si="69">K170-S170</f>
        <v>35482.0815</v>
      </c>
      <c r="U170" s="452">
        <v>100010330028774</v>
      </c>
      <c r="V170" s="474">
        <v>200010330496753</v>
      </c>
      <c r="W170" s="863">
        <f t="shared" ref="W170:W197" si="70">+T170</f>
        <v>35482.0815</v>
      </c>
      <c r="X170" s="463">
        <v>22500290022</v>
      </c>
      <c r="Y170" s="455"/>
      <c r="Z170" s="428">
        <v>0</v>
      </c>
      <c r="AA170" s="456">
        <v>0</v>
      </c>
      <c r="AB170" s="402">
        <f t="shared" ref="AB170:AB197" si="71">O170+P170+Q170</f>
        <v>2252.5964999999997</v>
      </c>
      <c r="AC170" s="402">
        <f t="shared" ref="AC170:AC197" si="72">K170-AB170</f>
        <v>35862.4035</v>
      </c>
      <c r="AD170" s="1067">
        <v>33326.910000000003</v>
      </c>
      <c r="AE170" s="1067">
        <f>+AC170-AD170</f>
        <v>2535.4934999999969</v>
      </c>
      <c r="AF170" s="470">
        <v>0.15</v>
      </c>
      <c r="AG170" s="402">
        <f t="shared" ref="AG170:AG186" si="73">AE170*15%</f>
        <v>380.32402499999949</v>
      </c>
      <c r="AH170" s="1067"/>
      <c r="AI170" s="402">
        <f t="shared" ref="AI170:AI186" si="74">AG170+AH170</f>
        <v>380.32402499999949</v>
      </c>
      <c r="AJ170" s="457">
        <f t="shared" ref="AJ170:AJ185" si="75">AI170-N170</f>
        <v>2.0249999994916834E-3</v>
      </c>
    </row>
    <row r="171" spans="1:110" ht="14.1" customHeight="1" x14ac:dyDescent="0.25">
      <c r="A171" s="1066">
        <v>129</v>
      </c>
      <c r="B171" s="444" t="s">
        <v>1860</v>
      </c>
      <c r="C171" s="444" t="s">
        <v>3763</v>
      </c>
      <c r="D171" s="445">
        <v>28908</v>
      </c>
      <c r="E171" s="446">
        <v>41897</v>
      </c>
      <c r="F171" s="1066">
        <f t="shared" si="64"/>
        <v>35</v>
      </c>
      <c r="G171" s="429" t="s">
        <v>1861</v>
      </c>
      <c r="H171" s="447" t="s">
        <v>1777</v>
      </c>
      <c r="I171" s="429" t="s">
        <v>1862</v>
      </c>
      <c r="J171" s="428" t="s">
        <v>5321</v>
      </c>
      <c r="K171" s="625">
        <v>22000</v>
      </c>
      <c r="L171" s="1067">
        <f t="shared" si="65"/>
        <v>1559.8</v>
      </c>
      <c r="M171" s="1067">
        <f t="shared" ref="M171:M202" si="76">K171</f>
        <v>22000</v>
      </c>
      <c r="N171" s="402"/>
      <c r="O171" s="1068">
        <f t="shared" si="66"/>
        <v>668.8</v>
      </c>
      <c r="P171" s="1068">
        <f t="shared" si="67"/>
        <v>631.4</v>
      </c>
      <c r="Q171" s="1068"/>
      <c r="R171" s="1067"/>
      <c r="S171" s="451">
        <f t="shared" si="68"/>
        <v>1300.1999999999998</v>
      </c>
      <c r="T171" s="1067">
        <f t="shared" si="69"/>
        <v>20699.8</v>
      </c>
      <c r="U171" s="452">
        <v>100010330028774</v>
      </c>
      <c r="V171" s="487" t="s">
        <v>3130</v>
      </c>
      <c r="W171" s="863">
        <f t="shared" si="70"/>
        <v>20699.8</v>
      </c>
      <c r="X171" s="454" t="s">
        <v>4101</v>
      </c>
      <c r="Y171" s="455"/>
      <c r="Z171" s="428">
        <v>0</v>
      </c>
      <c r="AA171" s="456">
        <v>0</v>
      </c>
      <c r="AB171" s="402">
        <f t="shared" si="71"/>
        <v>1300.1999999999998</v>
      </c>
      <c r="AC171" s="402">
        <f t="shared" si="72"/>
        <v>20699.8</v>
      </c>
      <c r="AD171" s="1067"/>
      <c r="AE171" s="428"/>
      <c r="AF171" s="428"/>
      <c r="AG171" s="402">
        <f t="shared" si="73"/>
        <v>0</v>
      </c>
      <c r="AH171" s="1067"/>
      <c r="AI171" s="402">
        <f t="shared" si="74"/>
        <v>0</v>
      </c>
      <c r="AJ171" s="457">
        <f t="shared" si="75"/>
        <v>0</v>
      </c>
    </row>
    <row r="172" spans="1:110" ht="14.1" customHeight="1" x14ac:dyDescent="0.25">
      <c r="A172" s="1066">
        <v>130</v>
      </c>
      <c r="B172" s="444" t="s">
        <v>1863</v>
      </c>
      <c r="C172" s="444" t="s">
        <v>3764</v>
      </c>
      <c r="D172" s="445">
        <v>28902</v>
      </c>
      <c r="E172" s="446">
        <v>41897</v>
      </c>
      <c r="F172" s="1066">
        <f t="shared" si="64"/>
        <v>35</v>
      </c>
      <c r="G172" s="429" t="s">
        <v>1864</v>
      </c>
      <c r="H172" s="447" t="s">
        <v>1777</v>
      </c>
      <c r="I172" s="429" t="s">
        <v>1865</v>
      </c>
      <c r="J172" s="428" t="s">
        <v>5321</v>
      </c>
      <c r="K172" s="402">
        <v>22000</v>
      </c>
      <c r="L172" s="1067">
        <f t="shared" si="65"/>
        <v>1559.8</v>
      </c>
      <c r="M172" s="1067">
        <f t="shared" si="76"/>
        <v>22000</v>
      </c>
      <c r="N172" s="402"/>
      <c r="O172" s="1068">
        <f t="shared" si="66"/>
        <v>668.8</v>
      </c>
      <c r="P172" s="1068">
        <f t="shared" si="67"/>
        <v>631.4</v>
      </c>
      <c r="Q172" s="1068"/>
      <c r="R172" s="1067"/>
      <c r="S172" s="451">
        <f t="shared" si="68"/>
        <v>1300.1999999999998</v>
      </c>
      <c r="T172" s="1067">
        <f t="shared" si="69"/>
        <v>20699.8</v>
      </c>
      <c r="U172" s="452">
        <v>100010330028774</v>
      </c>
      <c r="V172" s="490" t="s">
        <v>3131</v>
      </c>
      <c r="W172" s="863">
        <f t="shared" si="70"/>
        <v>20699.8</v>
      </c>
      <c r="X172" s="454" t="s">
        <v>4102</v>
      </c>
      <c r="Y172" s="455"/>
      <c r="Z172" s="428">
        <v>0</v>
      </c>
      <c r="AA172" s="456">
        <v>0</v>
      </c>
      <c r="AB172" s="402">
        <f t="shared" si="71"/>
        <v>1300.1999999999998</v>
      </c>
      <c r="AC172" s="402">
        <f t="shared" si="72"/>
        <v>20699.8</v>
      </c>
      <c r="AD172" s="1067"/>
      <c r="AE172" s="428"/>
      <c r="AF172" s="428"/>
      <c r="AG172" s="402">
        <f t="shared" si="73"/>
        <v>0</v>
      </c>
      <c r="AH172" s="1067"/>
      <c r="AI172" s="402">
        <f t="shared" si="74"/>
        <v>0</v>
      </c>
      <c r="AJ172" s="457">
        <f t="shared" si="75"/>
        <v>0</v>
      </c>
    </row>
    <row r="173" spans="1:110" s="512" customFormat="1" ht="14.1" customHeight="1" x14ac:dyDescent="0.25">
      <c r="A173" s="1066">
        <v>131</v>
      </c>
      <c r="B173" s="1012" t="s">
        <v>4932</v>
      </c>
      <c r="C173" s="1012"/>
      <c r="D173" s="1013"/>
      <c r="E173" s="1014"/>
      <c r="F173" s="1015"/>
      <c r="G173" s="1011" t="s">
        <v>4933</v>
      </c>
      <c r="H173" s="447" t="s">
        <v>1777</v>
      </c>
      <c r="I173" s="429" t="s">
        <v>1865</v>
      </c>
      <c r="J173" s="428" t="s">
        <v>5321</v>
      </c>
      <c r="K173" s="1016">
        <v>22000</v>
      </c>
      <c r="L173" s="1017">
        <f>K173/100*7.09</f>
        <v>1559.8</v>
      </c>
      <c r="M173" s="1017">
        <f>K173</f>
        <v>22000</v>
      </c>
      <c r="N173" s="1017"/>
      <c r="O173" s="1017"/>
      <c r="P173" s="1018">
        <f>K173/100*3.04</f>
        <v>668.8</v>
      </c>
      <c r="Q173" s="1017">
        <f>K173/100*2.87</f>
        <v>631.4</v>
      </c>
      <c r="R173" s="1017"/>
      <c r="S173" s="1019"/>
      <c r="T173" s="1019"/>
      <c r="U173" s="1019">
        <f>O173+P173+Q173+R173</f>
        <v>1300.1999999999998</v>
      </c>
      <c r="V173" s="1017">
        <f>K173-U173</f>
        <v>20699.8</v>
      </c>
      <c r="W173" s="1252">
        <v>100010330028774</v>
      </c>
      <c r="X173" s="1253">
        <v>200010330926265</v>
      </c>
      <c r="Y173" s="1254">
        <f>+V173</f>
        <v>20699.8</v>
      </c>
      <c r="Z173" s="1255">
        <v>22500118629</v>
      </c>
      <c r="AM173" s="540"/>
      <c r="AN173" s="540"/>
      <c r="AO173" s="540"/>
      <c r="AP173" s="540"/>
      <c r="AQ173" s="540"/>
      <c r="AR173" s="540"/>
      <c r="AS173" s="540"/>
      <c r="AT173" s="540"/>
      <c r="AU173" s="540"/>
      <c r="AV173" s="540"/>
      <c r="AW173" s="540"/>
      <c r="AX173" s="540"/>
      <c r="AY173" s="540"/>
      <c r="AZ173" s="540"/>
      <c r="BA173" s="540"/>
      <c r="BB173" s="540"/>
      <c r="BC173" s="540"/>
      <c r="BD173" s="540"/>
      <c r="BE173" s="540"/>
      <c r="BF173" s="540"/>
      <c r="BG173" s="540"/>
      <c r="BH173" s="540"/>
      <c r="BI173" s="540"/>
      <c r="BJ173" s="540"/>
      <c r="BK173" s="540"/>
      <c r="BL173" s="540"/>
      <c r="BM173" s="540"/>
      <c r="BN173" s="540"/>
      <c r="BO173" s="540"/>
      <c r="BP173" s="540"/>
      <c r="BQ173" s="540"/>
      <c r="BR173" s="540"/>
      <c r="BS173" s="540"/>
      <c r="BT173" s="540"/>
      <c r="BU173" s="540"/>
      <c r="BV173" s="540"/>
      <c r="BW173" s="540"/>
      <c r="BX173" s="540"/>
      <c r="BY173" s="540"/>
      <c r="BZ173" s="540"/>
      <c r="CA173" s="540"/>
      <c r="CB173" s="540"/>
      <c r="CC173" s="540"/>
      <c r="CD173" s="540"/>
      <c r="CE173" s="540"/>
      <c r="CF173" s="540"/>
      <c r="CG173" s="540"/>
      <c r="CH173" s="540"/>
      <c r="CI173" s="540"/>
      <c r="CJ173" s="540"/>
      <c r="CK173" s="540"/>
      <c r="CL173" s="540"/>
      <c r="CM173" s="540"/>
      <c r="CN173" s="540"/>
      <c r="CO173" s="540"/>
      <c r="CP173" s="540"/>
      <c r="CQ173" s="540"/>
      <c r="CR173" s="540"/>
      <c r="CS173" s="540"/>
      <c r="CT173" s="540"/>
      <c r="CU173" s="540"/>
      <c r="CV173" s="540"/>
      <c r="CW173" s="540"/>
      <c r="CX173" s="540"/>
      <c r="CY173" s="540"/>
      <c r="CZ173" s="540"/>
      <c r="DA173" s="540"/>
      <c r="DB173" s="540"/>
      <c r="DC173" s="540"/>
      <c r="DD173" s="540"/>
      <c r="DE173" s="540"/>
      <c r="DF173" s="540"/>
    </row>
    <row r="174" spans="1:110" s="745" customFormat="1" ht="14.1" customHeight="1" x14ac:dyDescent="0.25">
      <c r="A174" s="1066">
        <v>132</v>
      </c>
      <c r="B174" s="1066" t="s">
        <v>4519</v>
      </c>
      <c r="C174" s="1066" t="s">
        <v>3763</v>
      </c>
      <c r="D174" s="446">
        <v>26319</v>
      </c>
      <c r="E174" s="446">
        <v>41897</v>
      </c>
      <c r="F174" s="1066">
        <f>DATEDIF(D174,E174,"Y")</f>
        <v>42</v>
      </c>
      <c r="G174" s="429" t="s">
        <v>4520</v>
      </c>
      <c r="H174" s="447" t="s">
        <v>1777</v>
      </c>
      <c r="I174" s="429" t="s">
        <v>5199</v>
      </c>
      <c r="J174" s="428" t="s">
        <v>5321</v>
      </c>
      <c r="K174" s="402">
        <v>27000</v>
      </c>
      <c r="L174" s="1067">
        <f>K174/100*7.09</f>
        <v>1914.3</v>
      </c>
      <c r="M174" s="1067">
        <f>K174</f>
        <v>27000</v>
      </c>
      <c r="N174" s="1067"/>
      <c r="O174" s="402"/>
      <c r="P174" s="1068">
        <f>K174/100*3.04</f>
        <v>820.8</v>
      </c>
      <c r="Q174" s="1068">
        <f>K174/100*2.87</f>
        <v>774.9</v>
      </c>
      <c r="R174" s="1068"/>
      <c r="S174" s="1214"/>
      <c r="T174" s="451">
        <f>O174+P174+Q174+R174</f>
        <v>1595.6999999999998</v>
      </c>
      <c r="U174" s="1067">
        <f>K174-T174</f>
        <v>25404.3</v>
      </c>
      <c r="V174" s="452">
        <v>100010330028774</v>
      </c>
      <c r="W174" s="485"/>
      <c r="X174" s="545">
        <f>+U174</f>
        <v>25404.3</v>
      </c>
      <c r="Y174" s="491"/>
      <c r="Z174" s="455"/>
      <c r="AA174" s="428">
        <v>0</v>
      </c>
      <c r="AB174" s="456">
        <v>0</v>
      </c>
      <c r="AC174" s="402">
        <f>P174+Q174+R174</f>
        <v>1595.6999999999998</v>
      </c>
      <c r="AD174" s="402">
        <f>K174-AC174</f>
        <v>25404.3</v>
      </c>
      <c r="AE174" s="1067"/>
      <c r="AF174" s="428"/>
      <c r="AG174" s="428"/>
      <c r="AH174" s="402">
        <f>AF174*15%</f>
        <v>0</v>
      </c>
      <c r="AI174" s="1067"/>
      <c r="AJ174" s="402">
        <f>AH174+AI174</f>
        <v>0</v>
      </c>
      <c r="AK174" s="457">
        <f>AJ174-O174</f>
        <v>0</v>
      </c>
      <c r="AL174" s="868"/>
      <c r="AM174" s="868"/>
      <c r="AN174" s="868"/>
      <c r="AO174" s="868"/>
    </row>
    <row r="175" spans="1:110" ht="14.1" customHeight="1" x14ac:dyDescent="0.25">
      <c r="A175" s="1066">
        <v>133</v>
      </c>
      <c r="B175" s="1066" t="s">
        <v>1869</v>
      </c>
      <c r="C175" s="1066" t="s">
        <v>3763</v>
      </c>
      <c r="D175" s="446">
        <v>33577</v>
      </c>
      <c r="E175" s="446">
        <v>41897</v>
      </c>
      <c r="F175" s="1066">
        <f t="shared" si="64"/>
        <v>22</v>
      </c>
      <c r="G175" s="428" t="s">
        <v>1870</v>
      </c>
      <c r="H175" s="447" t="s">
        <v>1777</v>
      </c>
      <c r="I175" s="428" t="s">
        <v>1868</v>
      </c>
      <c r="J175" s="428" t="s">
        <v>5321</v>
      </c>
      <c r="K175" s="1067">
        <v>16500</v>
      </c>
      <c r="L175" s="1067">
        <f t="shared" si="65"/>
        <v>1169.8499999999999</v>
      </c>
      <c r="M175" s="1067">
        <f t="shared" si="76"/>
        <v>16500</v>
      </c>
      <c r="N175" s="402"/>
      <c r="O175" s="1068">
        <f t="shared" si="66"/>
        <v>501.6</v>
      </c>
      <c r="P175" s="1068">
        <f t="shared" si="67"/>
        <v>473.55</v>
      </c>
      <c r="Q175" s="1068"/>
      <c r="R175" s="1067"/>
      <c r="S175" s="451">
        <f t="shared" si="68"/>
        <v>975.15000000000009</v>
      </c>
      <c r="T175" s="1067">
        <f t="shared" si="69"/>
        <v>15524.85</v>
      </c>
      <c r="U175" s="452">
        <v>100010330028774</v>
      </c>
      <c r="V175" s="461" t="s">
        <v>3133</v>
      </c>
      <c r="W175" s="863">
        <f t="shared" si="70"/>
        <v>15524.85</v>
      </c>
      <c r="X175" s="463">
        <v>40222069557</v>
      </c>
      <c r="Y175" s="455"/>
      <c r="Z175" s="428">
        <v>0</v>
      </c>
      <c r="AA175" s="456">
        <v>0</v>
      </c>
      <c r="AB175" s="402">
        <f t="shared" si="71"/>
        <v>975.15000000000009</v>
      </c>
      <c r="AC175" s="402">
        <f t="shared" si="72"/>
        <v>15524.85</v>
      </c>
      <c r="AD175" s="1067"/>
      <c r="AE175" s="428"/>
      <c r="AF175" s="428"/>
      <c r="AG175" s="402">
        <f t="shared" si="73"/>
        <v>0</v>
      </c>
      <c r="AH175" s="1067"/>
      <c r="AI175" s="402">
        <f t="shared" si="74"/>
        <v>0</v>
      </c>
      <c r="AJ175" s="457">
        <f t="shared" si="75"/>
        <v>0</v>
      </c>
    </row>
    <row r="176" spans="1:110" ht="14.1" customHeight="1" x14ac:dyDescent="0.25">
      <c r="A176" s="1066">
        <v>134</v>
      </c>
      <c r="B176" s="1066" t="s">
        <v>1871</v>
      </c>
      <c r="C176" s="1066" t="s">
        <v>3763</v>
      </c>
      <c r="D176" s="446">
        <v>29270</v>
      </c>
      <c r="E176" s="446">
        <v>41897</v>
      </c>
      <c r="F176" s="1066">
        <f t="shared" si="64"/>
        <v>34</v>
      </c>
      <c r="G176" s="428" t="s">
        <v>1872</v>
      </c>
      <c r="H176" s="447" t="s">
        <v>1777</v>
      </c>
      <c r="I176" s="428" t="s">
        <v>1868</v>
      </c>
      <c r="J176" s="428" t="s">
        <v>5321</v>
      </c>
      <c r="K176" s="1067">
        <v>16500</v>
      </c>
      <c r="L176" s="1067">
        <f t="shared" si="65"/>
        <v>1169.8499999999999</v>
      </c>
      <c r="M176" s="1067">
        <f t="shared" si="76"/>
        <v>16500</v>
      </c>
      <c r="N176" s="402"/>
      <c r="O176" s="1068">
        <f t="shared" si="66"/>
        <v>501.6</v>
      </c>
      <c r="P176" s="1068">
        <f t="shared" si="67"/>
        <v>473.55</v>
      </c>
      <c r="Q176" s="1068"/>
      <c r="R176" s="1067"/>
      <c r="S176" s="451">
        <f t="shared" si="68"/>
        <v>975.15000000000009</v>
      </c>
      <c r="T176" s="1067">
        <f t="shared" si="69"/>
        <v>15524.85</v>
      </c>
      <c r="U176" s="452">
        <v>100010330028774</v>
      </c>
      <c r="V176" s="485" t="s">
        <v>3134</v>
      </c>
      <c r="W176" s="863">
        <f t="shared" si="70"/>
        <v>15524.85</v>
      </c>
      <c r="X176" s="463" t="s">
        <v>4103</v>
      </c>
      <c r="Y176" s="455"/>
      <c r="Z176" s="428">
        <v>0</v>
      </c>
      <c r="AA176" s="456">
        <v>0</v>
      </c>
      <c r="AB176" s="402">
        <f t="shared" si="71"/>
        <v>975.15000000000009</v>
      </c>
      <c r="AC176" s="402">
        <f t="shared" si="72"/>
        <v>15524.85</v>
      </c>
      <c r="AD176" s="1067"/>
      <c r="AE176" s="428"/>
      <c r="AF176" s="428"/>
      <c r="AG176" s="402">
        <f t="shared" si="73"/>
        <v>0</v>
      </c>
      <c r="AH176" s="1067"/>
      <c r="AI176" s="402">
        <f t="shared" si="74"/>
        <v>0</v>
      </c>
      <c r="AJ176" s="457">
        <f t="shared" si="75"/>
        <v>0</v>
      </c>
    </row>
    <row r="177" spans="1:41" ht="14.1" customHeight="1" x14ac:dyDescent="0.25">
      <c r="A177" s="1066">
        <v>135</v>
      </c>
      <c r="B177" s="1066" t="s">
        <v>1879</v>
      </c>
      <c r="C177" s="1066" t="s">
        <v>3764</v>
      </c>
      <c r="D177" s="446">
        <v>30197</v>
      </c>
      <c r="E177" s="446">
        <v>41897</v>
      </c>
      <c r="F177" s="1066">
        <f t="shared" si="64"/>
        <v>32</v>
      </c>
      <c r="G177" s="429" t="s">
        <v>1880</v>
      </c>
      <c r="H177" s="447" t="s">
        <v>1777</v>
      </c>
      <c r="I177" s="428" t="s">
        <v>1868</v>
      </c>
      <c r="J177" s="428" t="s">
        <v>5321</v>
      </c>
      <c r="K177" s="1067">
        <v>16500</v>
      </c>
      <c r="L177" s="1067">
        <f t="shared" si="65"/>
        <v>1169.8499999999999</v>
      </c>
      <c r="M177" s="1067">
        <f t="shared" si="76"/>
        <v>16500</v>
      </c>
      <c r="N177" s="402"/>
      <c r="O177" s="1068">
        <f t="shared" si="66"/>
        <v>501.6</v>
      </c>
      <c r="P177" s="1068">
        <f t="shared" si="67"/>
        <v>473.55</v>
      </c>
      <c r="Q177" s="1068"/>
      <c r="R177" s="1067"/>
      <c r="S177" s="451">
        <f t="shared" si="68"/>
        <v>975.15000000000009</v>
      </c>
      <c r="T177" s="1067">
        <f t="shared" si="69"/>
        <v>15524.85</v>
      </c>
      <c r="U177" s="452">
        <v>100010330028774</v>
      </c>
      <c r="V177" s="523" t="s">
        <v>3137</v>
      </c>
      <c r="W177" s="863">
        <f t="shared" si="70"/>
        <v>15524.85</v>
      </c>
      <c r="X177" s="463" t="s">
        <v>4105</v>
      </c>
      <c r="Y177" s="455"/>
      <c r="Z177" s="428">
        <v>0</v>
      </c>
      <c r="AA177" s="456">
        <v>0</v>
      </c>
      <c r="AB177" s="402">
        <f t="shared" si="71"/>
        <v>975.15000000000009</v>
      </c>
      <c r="AC177" s="402">
        <f t="shared" si="72"/>
        <v>15524.85</v>
      </c>
      <c r="AD177" s="1067"/>
      <c r="AE177" s="428"/>
      <c r="AF177" s="428"/>
      <c r="AG177" s="402">
        <f t="shared" si="73"/>
        <v>0</v>
      </c>
      <c r="AH177" s="1067"/>
      <c r="AI177" s="402">
        <f t="shared" si="74"/>
        <v>0</v>
      </c>
      <c r="AJ177" s="457">
        <f t="shared" si="75"/>
        <v>0</v>
      </c>
    </row>
    <row r="178" spans="1:41" ht="14.1" customHeight="1" x14ac:dyDescent="0.25">
      <c r="A178" s="1066">
        <v>136</v>
      </c>
      <c r="B178" s="1066" t="s">
        <v>1881</v>
      </c>
      <c r="C178" s="1066" t="s">
        <v>3763</v>
      </c>
      <c r="D178" s="446">
        <v>25787</v>
      </c>
      <c r="E178" s="446">
        <v>41897</v>
      </c>
      <c r="F178" s="1066">
        <f t="shared" si="64"/>
        <v>44</v>
      </c>
      <c r="G178" s="429" t="s">
        <v>1882</v>
      </c>
      <c r="H178" s="447" t="s">
        <v>1777</v>
      </c>
      <c r="I178" s="428" t="s">
        <v>1868</v>
      </c>
      <c r="J178" s="428" t="s">
        <v>5321</v>
      </c>
      <c r="K178" s="1067">
        <v>16500</v>
      </c>
      <c r="L178" s="1067">
        <f t="shared" si="65"/>
        <v>1169.8499999999999</v>
      </c>
      <c r="M178" s="1067">
        <f t="shared" si="76"/>
        <v>16500</v>
      </c>
      <c r="N178" s="402"/>
      <c r="O178" s="1068">
        <f t="shared" si="66"/>
        <v>501.6</v>
      </c>
      <c r="P178" s="1068">
        <f t="shared" si="67"/>
        <v>473.55</v>
      </c>
      <c r="Q178" s="1068"/>
      <c r="R178" s="1067"/>
      <c r="S178" s="451">
        <f t="shared" si="68"/>
        <v>975.15000000000009</v>
      </c>
      <c r="T178" s="1067">
        <f t="shared" si="69"/>
        <v>15524.85</v>
      </c>
      <c r="U178" s="452">
        <v>100010330028774</v>
      </c>
      <c r="V178" s="523" t="s">
        <v>3138</v>
      </c>
      <c r="W178" s="863">
        <f t="shared" si="70"/>
        <v>15524.85</v>
      </c>
      <c r="X178" s="463" t="s">
        <v>4106</v>
      </c>
      <c r="Y178" s="455"/>
      <c r="Z178" s="428">
        <v>0</v>
      </c>
      <c r="AA178" s="456">
        <v>0</v>
      </c>
      <c r="AB178" s="402">
        <f t="shared" si="71"/>
        <v>975.15000000000009</v>
      </c>
      <c r="AC178" s="402">
        <f t="shared" si="72"/>
        <v>15524.85</v>
      </c>
      <c r="AD178" s="1067"/>
      <c r="AE178" s="428"/>
      <c r="AF178" s="428"/>
      <c r="AG178" s="402">
        <f t="shared" si="73"/>
        <v>0</v>
      </c>
      <c r="AH178" s="1067"/>
      <c r="AI178" s="402">
        <f t="shared" si="74"/>
        <v>0</v>
      </c>
      <c r="AJ178" s="457">
        <f t="shared" si="75"/>
        <v>0</v>
      </c>
    </row>
    <row r="179" spans="1:41" ht="14.1" customHeight="1" x14ac:dyDescent="0.25">
      <c r="A179" s="1066">
        <v>137</v>
      </c>
      <c r="B179" s="1066" t="s">
        <v>1883</v>
      </c>
      <c r="C179" s="1066" t="s">
        <v>3763</v>
      </c>
      <c r="D179" s="446">
        <v>32544</v>
      </c>
      <c r="E179" s="446">
        <v>41897</v>
      </c>
      <c r="F179" s="1066">
        <f t="shared" si="64"/>
        <v>25</v>
      </c>
      <c r="G179" s="429" t="s">
        <v>1884</v>
      </c>
      <c r="H179" s="447" t="s">
        <v>1777</v>
      </c>
      <c r="I179" s="428" t="s">
        <v>1868</v>
      </c>
      <c r="J179" s="428" t="s">
        <v>5321</v>
      </c>
      <c r="K179" s="1067">
        <v>16500</v>
      </c>
      <c r="L179" s="1067">
        <f t="shared" si="65"/>
        <v>1169.8499999999999</v>
      </c>
      <c r="M179" s="1067">
        <f t="shared" si="76"/>
        <v>16500</v>
      </c>
      <c r="N179" s="402"/>
      <c r="O179" s="1068">
        <f t="shared" si="66"/>
        <v>501.6</v>
      </c>
      <c r="P179" s="1068">
        <f t="shared" si="67"/>
        <v>473.55</v>
      </c>
      <c r="Q179" s="1068"/>
      <c r="R179" s="1067"/>
      <c r="S179" s="451">
        <f t="shared" si="68"/>
        <v>975.15000000000009</v>
      </c>
      <c r="T179" s="1067">
        <f t="shared" si="69"/>
        <v>15524.85</v>
      </c>
      <c r="U179" s="452">
        <v>100010330028774</v>
      </c>
      <c r="V179" s="523" t="s">
        <v>3139</v>
      </c>
      <c r="W179" s="863">
        <f t="shared" si="70"/>
        <v>15524.85</v>
      </c>
      <c r="X179" s="463">
        <v>22500438563</v>
      </c>
      <c r="Y179" s="455"/>
      <c r="Z179" s="428">
        <v>0</v>
      </c>
      <c r="AA179" s="456">
        <v>0</v>
      </c>
      <c r="AB179" s="402">
        <f t="shared" si="71"/>
        <v>975.15000000000009</v>
      </c>
      <c r="AC179" s="402">
        <f t="shared" si="72"/>
        <v>15524.85</v>
      </c>
      <c r="AD179" s="1067"/>
      <c r="AE179" s="428"/>
      <c r="AF179" s="428"/>
      <c r="AG179" s="402">
        <f t="shared" si="73"/>
        <v>0</v>
      </c>
      <c r="AH179" s="1067"/>
      <c r="AI179" s="402">
        <f t="shared" si="74"/>
        <v>0</v>
      </c>
      <c r="AJ179" s="457">
        <f t="shared" si="75"/>
        <v>0</v>
      </c>
    </row>
    <row r="180" spans="1:41" ht="14.1" customHeight="1" x14ac:dyDescent="0.25">
      <c r="A180" s="1066">
        <v>138</v>
      </c>
      <c r="B180" s="1066" t="s">
        <v>1885</v>
      </c>
      <c r="C180" s="1066" t="s">
        <v>3763</v>
      </c>
      <c r="D180" s="446">
        <v>30430</v>
      </c>
      <c r="E180" s="446">
        <v>41897</v>
      </c>
      <c r="F180" s="1066">
        <f t="shared" si="64"/>
        <v>31</v>
      </c>
      <c r="G180" s="429" t="s">
        <v>1886</v>
      </c>
      <c r="H180" s="447" t="s">
        <v>1777</v>
      </c>
      <c r="I180" s="428" t="s">
        <v>1868</v>
      </c>
      <c r="J180" s="428" t="s">
        <v>5321</v>
      </c>
      <c r="K180" s="1067">
        <v>16500</v>
      </c>
      <c r="L180" s="1067">
        <f t="shared" si="65"/>
        <v>1169.8499999999999</v>
      </c>
      <c r="M180" s="1067">
        <f t="shared" si="76"/>
        <v>16500</v>
      </c>
      <c r="N180" s="402"/>
      <c r="O180" s="1068">
        <f t="shared" si="66"/>
        <v>501.6</v>
      </c>
      <c r="P180" s="1068">
        <f t="shared" si="67"/>
        <v>473.55</v>
      </c>
      <c r="Q180" s="1068"/>
      <c r="R180" s="1067"/>
      <c r="S180" s="451">
        <f t="shared" ref="S180:S191" si="77">N180+O180+P180+Q180+R180</f>
        <v>975.15000000000009</v>
      </c>
      <c r="T180" s="1067">
        <f t="shared" si="69"/>
        <v>15524.85</v>
      </c>
      <c r="U180" s="452">
        <v>100010330028774</v>
      </c>
      <c r="V180" s="523" t="s">
        <v>3140</v>
      </c>
      <c r="W180" s="863">
        <f t="shared" si="70"/>
        <v>15524.85</v>
      </c>
      <c r="X180" s="463">
        <v>22400041939</v>
      </c>
      <c r="Y180" s="455"/>
      <c r="Z180" s="428">
        <v>0</v>
      </c>
      <c r="AA180" s="456">
        <v>0</v>
      </c>
      <c r="AB180" s="402">
        <f t="shared" si="71"/>
        <v>975.15000000000009</v>
      </c>
      <c r="AC180" s="402">
        <f t="shared" si="72"/>
        <v>15524.85</v>
      </c>
      <c r="AD180" s="1067"/>
      <c r="AE180" s="428"/>
      <c r="AF180" s="428"/>
      <c r="AG180" s="402">
        <f t="shared" si="73"/>
        <v>0</v>
      </c>
      <c r="AH180" s="1067"/>
      <c r="AI180" s="402">
        <f t="shared" si="74"/>
        <v>0</v>
      </c>
      <c r="AJ180" s="457">
        <f t="shared" si="75"/>
        <v>0</v>
      </c>
    </row>
    <row r="181" spans="1:41" ht="14.1" customHeight="1" x14ac:dyDescent="0.25">
      <c r="A181" s="1066">
        <v>139</v>
      </c>
      <c r="B181" s="1066" t="s">
        <v>1889</v>
      </c>
      <c r="C181" s="1066" t="s">
        <v>3764</v>
      </c>
      <c r="D181" s="446">
        <v>28214</v>
      </c>
      <c r="E181" s="446">
        <v>41897</v>
      </c>
      <c r="F181" s="1066">
        <f t="shared" si="64"/>
        <v>37</v>
      </c>
      <c r="G181" s="429" t="s">
        <v>1890</v>
      </c>
      <c r="H181" s="447" t="s">
        <v>1777</v>
      </c>
      <c r="I181" s="428" t="s">
        <v>1868</v>
      </c>
      <c r="J181" s="428" t="s">
        <v>5321</v>
      </c>
      <c r="K181" s="1067">
        <v>16500</v>
      </c>
      <c r="L181" s="1067">
        <f t="shared" si="65"/>
        <v>1169.8499999999999</v>
      </c>
      <c r="M181" s="1067">
        <f t="shared" si="76"/>
        <v>16500</v>
      </c>
      <c r="N181" s="402"/>
      <c r="O181" s="1068">
        <f t="shared" si="66"/>
        <v>501.6</v>
      </c>
      <c r="P181" s="1068">
        <f t="shared" si="67"/>
        <v>473.55</v>
      </c>
      <c r="Q181" s="1068"/>
      <c r="R181" s="1067"/>
      <c r="S181" s="451">
        <f t="shared" si="77"/>
        <v>975.15000000000009</v>
      </c>
      <c r="T181" s="1067">
        <f t="shared" si="69"/>
        <v>15524.85</v>
      </c>
      <c r="U181" s="452">
        <v>100010330028774</v>
      </c>
      <c r="V181" s="523" t="s">
        <v>3142</v>
      </c>
      <c r="W181" s="863">
        <f t="shared" si="70"/>
        <v>15524.85</v>
      </c>
      <c r="X181" s="463" t="s">
        <v>4108</v>
      </c>
      <c r="Y181" s="455"/>
      <c r="Z181" s="428">
        <v>0</v>
      </c>
      <c r="AA181" s="456">
        <v>0</v>
      </c>
      <c r="AB181" s="402">
        <f t="shared" si="71"/>
        <v>975.15000000000009</v>
      </c>
      <c r="AC181" s="402">
        <f t="shared" si="72"/>
        <v>15524.85</v>
      </c>
      <c r="AD181" s="1067"/>
      <c r="AE181" s="428"/>
      <c r="AF181" s="428"/>
      <c r="AG181" s="402">
        <f t="shared" si="73"/>
        <v>0</v>
      </c>
      <c r="AH181" s="1067"/>
      <c r="AI181" s="402">
        <f t="shared" si="74"/>
        <v>0</v>
      </c>
      <c r="AJ181" s="457">
        <f t="shared" si="75"/>
        <v>0</v>
      </c>
    </row>
    <row r="182" spans="1:41" ht="14.1" customHeight="1" x14ac:dyDescent="0.25">
      <c r="A182" s="1066">
        <v>140</v>
      </c>
      <c r="B182" s="444" t="s">
        <v>1896</v>
      </c>
      <c r="C182" s="444" t="s">
        <v>3763</v>
      </c>
      <c r="D182" s="445">
        <v>33332</v>
      </c>
      <c r="E182" s="446">
        <v>41897</v>
      </c>
      <c r="F182" s="1066">
        <f t="shared" si="64"/>
        <v>23</v>
      </c>
      <c r="G182" s="429" t="s">
        <v>1897</v>
      </c>
      <c r="H182" s="447" t="s">
        <v>1777</v>
      </c>
      <c r="I182" s="429" t="s">
        <v>1891</v>
      </c>
      <c r="J182" s="428" t="s">
        <v>5321</v>
      </c>
      <c r="K182" s="1067">
        <v>16500</v>
      </c>
      <c r="L182" s="1067">
        <f t="shared" si="65"/>
        <v>1169.8499999999999</v>
      </c>
      <c r="M182" s="1067">
        <f t="shared" si="76"/>
        <v>16500</v>
      </c>
      <c r="N182" s="402"/>
      <c r="O182" s="1068">
        <f t="shared" si="66"/>
        <v>501.6</v>
      </c>
      <c r="P182" s="1068">
        <f t="shared" si="67"/>
        <v>473.55</v>
      </c>
      <c r="Q182" s="1068"/>
      <c r="R182" s="1067"/>
      <c r="S182" s="451">
        <f t="shared" si="77"/>
        <v>975.15000000000009</v>
      </c>
      <c r="T182" s="1067">
        <f t="shared" si="69"/>
        <v>15524.85</v>
      </c>
      <c r="U182" s="452">
        <v>100010330028774</v>
      </c>
      <c r="V182" s="478" t="s">
        <v>3145</v>
      </c>
      <c r="W182" s="863">
        <f t="shared" si="70"/>
        <v>15524.85</v>
      </c>
      <c r="X182" s="454">
        <v>22500578244</v>
      </c>
      <c r="Y182" s="455"/>
      <c r="Z182" s="428">
        <v>0</v>
      </c>
      <c r="AA182" s="456">
        <v>0</v>
      </c>
      <c r="AB182" s="402">
        <f t="shared" si="71"/>
        <v>975.15000000000009</v>
      </c>
      <c r="AC182" s="402">
        <f t="shared" si="72"/>
        <v>15524.85</v>
      </c>
      <c r="AD182" s="1067"/>
      <c r="AE182" s="428"/>
      <c r="AF182" s="428"/>
      <c r="AG182" s="402">
        <f t="shared" si="73"/>
        <v>0</v>
      </c>
      <c r="AH182" s="1067"/>
      <c r="AI182" s="402">
        <f t="shared" si="74"/>
        <v>0</v>
      </c>
      <c r="AJ182" s="457">
        <f t="shared" si="75"/>
        <v>0</v>
      </c>
    </row>
    <row r="183" spans="1:41" ht="14.1" customHeight="1" x14ac:dyDescent="0.25">
      <c r="A183" s="1066">
        <v>141</v>
      </c>
      <c r="B183" s="444" t="s">
        <v>1902</v>
      </c>
      <c r="C183" s="444" t="s">
        <v>3764</v>
      </c>
      <c r="D183" s="445">
        <v>28417</v>
      </c>
      <c r="E183" s="446">
        <v>41897</v>
      </c>
      <c r="F183" s="1066">
        <f t="shared" si="64"/>
        <v>36</v>
      </c>
      <c r="G183" s="429" t="s">
        <v>1903</v>
      </c>
      <c r="H183" s="447" t="s">
        <v>1777</v>
      </c>
      <c r="I183" s="429" t="s">
        <v>1891</v>
      </c>
      <c r="J183" s="428" t="s">
        <v>5321</v>
      </c>
      <c r="K183" s="1067">
        <v>16500</v>
      </c>
      <c r="L183" s="1067">
        <f t="shared" si="65"/>
        <v>1169.8499999999999</v>
      </c>
      <c r="M183" s="1067">
        <f t="shared" si="76"/>
        <v>16500</v>
      </c>
      <c r="N183" s="402"/>
      <c r="O183" s="1068">
        <f t="shared" si="66"/>
        <v>501.6</v>
      </c>
      <c r="P183" s="1068">
        <f t="shared" si="67"/>
        <v>473.55</v>
      </c>
      <c r="Q183" s="1068"/>
      <c r="R183" s="1067"/>
      <c r="S183" s="451">
        <f t="shared" si="77"/>
        <v>975.15000000000009</v>
      </c>
      <c r="T183" s="1067">
        <f t="shared" si="69"/>
        <v>15524.85</v>
      </c>
      <c r="U183" s="452">
        <v>100010330028774</v>
      </c>
      <c r="V183" s="478" t="s">
        <v>3148</v>
      </c>
      <c r="W183" s="863">
        <f t="shared" si="70"/>
        <v>15524.85</v>
      </c>
      <c r="X183" s="454" t="s">
        <v>4111</v>
      </c>
      <c r="Y183" s="455"/>
      <c r="Z183" s="428">
        <v>0</v>
      </c>
      <c r="AA183" s="456">
        <v>0</v>
      </c>
      <c r="AB183" s="402">
        <f t="shared" si="71"/>
        <v>975.15000000000009</v>
      </c>
      <c r="AC183" s="402">
        <f t="shared" si="72"/>
        <v>15524.85</v>
      </c>
      <c r="AD183" s="1067"/>
      <c r="AE183" s="428"/>
      <c r="AF183" s="428"/>
      <c r="AG183" s="402">
        <f t="shared" si="73"/>
        <v>0</v>
      </c>
      <c r="AH183" s="1067"/>
      <c r="AI183" s="402">
        <f t="shared" si="74"/>
        <v>0</v>
      </c>
      <c r="AJ183" s="457">
        <f t="shared" si="75"/>
        <v>0</v>
      </c>
    </row>
    <row r="184" spans="1:41" ht="14.1" customHeight="1" x14ac:dyDescent="0.25">
      <c r="A184" s="1066">
        <v>142</v>
      </c>
      <c r="B184" s="444" t="s">
        <v>1906</v>
      </c>
      <c r="C184" s="444" t="s">
        <v>3763</v>
      </c>
      <c r="D184" s="445">
        <v>33270</v>
      </c>
      <c r="E184" s="446">
        <v>41897</v>
      </c>
      <c r="F184" s="1066">
        <f t="shared" si="64"/>
        <v>23</v>
      </c>
      <c r="G184" s="429" t="s">
        <v>1907</v>
      </c>
      <c r="H184" s="447" t="s">
        <v>1777</v>
      </c>
      <c r="I184" s="429" t="s">
        <v>1891</v>
      </c>
      <c r="J184" s="428" t="s">
        <v>5321</v>
      </c>
      <c r="K184" s="1067">
        <v>16500</v>
      </c>
      <c r="L184" s="1067">
        <f t="shared" si="65"/>
        <v>1169.8499999999999</v>
      </c>
      <c r="M184" s="1067">
        <f t="shared" si="76"/>
        <v>16500</v>
      </c>
      <c r="N184" s="402"/>
      <c r="O184" s="1068">
        <f t="shared" si="66"/>
        <v>501.6</v>
      </c>
      <c r="P184" s="1068">
        <f t="shared" si="67"/>
        <v>473.55</v>
      </c>
      <c r="Q184" s="1068"/>
      <c r="R184" s="1067"/>
      <c r="S184" s="451">
        <f t="shared" si="77"/>
        <v>975.15000000000009</v>
      </c>
      <c r="T184" s="1067">
        <f t="shared" si="69"/>
        <v>15524.85</v>
      </c>
      <c r="U184" s="452">
        <v>100010330028774</v>
      </c>
      <c r="V184" s="478" t="s">
        <v>3150</v>
      </c>
      <c r="W184" s="863">
        <f t="shared" si="70"/>
        <v>15524.85</v>
      </c>
      <c r="X184" s="454">
        <v>22500619303</v>
      </c>
      <c r="Y184" s="455"/>
      <c r="Z184" s="428">
        <v>0</v>
      </c>
      <c r="AA184" s="456">
        <v>0</v>
      </c>
      <c r="AB184" s="402">
        <f t="shared" si="71"/>
        <v>975.15000000000009</v>
      </c>
      <c r="AC184" s="402">
        <f t="shared" si="72"/>
        <v>15524.85</v>
      </c>
      <c r="AD184" s="1067"/>
      <c r="AE184" s="428"/>
      <c r="AF184" s="428"/>
      <c r="AG184" s="402">
        <f t="shared" si="73"/>
        <v>0</v>
      </c>
      <c r="AH184" s="1067"/>
      <c r="AI184" s="402">
        <f t="shared" si="74"/>
        <v>0</v>
      </c>
      <c r="AJ184" s="457">
        <f t="shared" si="75"/>
        <v>0</v>
      </c>
    </row>
    <row r="185" spans="1:41" ht="14.1" customHeight="1" x14ac:dyDescent="0.25">
      <c r="A185" s="1066">
        <v>143</v>
      </c>
      <c r="B185" s="444" t="s">
        <v>1910</v>
      </c>
      <c r="C185" s="444" t="s">
        <v>3763</v>
      </c>
      <c r="D185" s="445">
        <v>26344</v>
      </c>
      <c r="E185" s="446">
        <v>41897</v>
      </c>
      <c r="F185" s="1066">
        <f t="shared" si="64"/>
        <v>42</v>
      </c>
      <c r="G185" s="429" t="s">
        <v>1911</v>
      </c>
      <c r="H185" s="447" t="s">
        <v>1777</v>
      </c>
      <c r="I185" s="429" t="s">
        <v>1891</v>
      </c>
      <c r="J185" s="428" t="s">
        <v>5321</v>
      </c>
      <c r="K185" s="1067">
        <v>16500</v>
      </c>
      <c r="L185" s="1067">
        <f t="shared" si="65"/>
        <v>1169.8499999999999</v>
      </c>
      <c r="M185" s="1067">
        <f t="shared" si="76"/>
        <v>16500</v>
      </c>
      <c r="N185" s="402"/>
      <c r="O185" s="1068">
        <f t="shared" si="66"/>
        <v>501.6</v>
      </c>
      <c r="P185" s="1068">
        <f t="shared" si="67"/>
        <v>473.55</v>
      </c>
      <c r="Q185" s="1068"/>
      <c r="R185" s="1067"/>
      <c r="S185" s="451">
        <f t="shared" si="77"/>
        <v>975.15000000000009</v>
      </c>
      <c r="T185" s="1067">
        <f t="shared" si="69"/>
        <v>15524.85</v>
      </c>
      <c r="U185" s="452">
        <v>100010330028774</v>
      </c>
      <c r="V185" s="478" t="s">
        <v>3152</v>
      </c>
      <c r="W185" s="863">
        <f t="shared" si="70"/>
        <v>15524.85</v>
      </c>
      <c r="X185" s="454" t="s">
        <v>4112</v>
      </c>
      <c r="Y185" s="455"/>
      <c r="Z185" s="428">
        <v>0</v>
      </c>
      <c r="AA185" s="456">
        <v>0</v>
      </c>
      <c r="AB185" s="402">
        <f t="shared" si="71"/>
        <v>975.15000000000009</v>
      </c>
      <c r="AC185" s="402">
        <f t="shared" si="72"/>
        <v>15524.85</v>
      </c>
      <c r="AD185" s="1067"/>
      <c r="AE185" s="428"/>
      <c r="AF185" s="428"/>
      <c r="AG185" s="402">
        <f t="shared" si="73"/>
        <v>0</v>
      </c>
      <c r="AH185" s="1067"/>
      <c r="AI185" s="402">
        <f t="shared" si="74"/>
        <v>0</v>
      </c>
      <c r="AJ185" s="457">
        <f t="shared" si="75"/>
        <v>0</v>
      </c>
    </row>
    <row r="186" spans="1:41" ht="14.1" customHeight="1" x14ac:dyDescent="0.25">
      <c r="A186" s="1066">
        <v>144</v>
      </c>
      <c r="B186" s="1066" t="s">
        <v>1874</v>
      </c>
      <c r="C186" s="1066" t="s">
        <v>3763</v>
      </c>
      <c r="D186" s="446">
        <v>27602</v>
      </c>
      <c r="E186" s="446">
        <v>41897</v>
      </c>
      <c r="F186" s="1066">
        <f t="shared" si="64"/>
        <v>39</v>
      </c>
      <c r="G186" s="429" t="s">
        <v>1875</v>
      </c>
      <c r="H186" s="447" t="s">
        <v>1777</v>
      </c>
      <c r="I186" s="428" t="s">
        <v>1868</v>
      </c>
      <c r="J186" s="428" t="s">
        <v>5321</v>
      </c>
      <c r="K186" s="1067">
        <v>16500</v>
      </c>
      <c r="L186" s="1067">
        <f t="shared" si="65"/>
        <v>1169.8499999999999</v>
      </c>
      <c r="M186" s="1067">
        <f t="shared" si="76"/>
        <v>16500</v>
      </c>
      <c r="N186" s="402"/>
      <c r="O186" s="1068">
        <f t="shared" si="66"/>
        <v>501.6</v>
      </c>
      <c r="P186" s="1068">
        <f t="shared" si="67"/>
        <v>473.55</v>
      </c>
      <c r="Q186" s="1068"/>
      <c r="R186" s="1067"/>
      <c r="S186" s="451">
        <f t="shared" si="77"/>
        <v>975.15000000000009</v>
      </c>
      <c r="T186" s="1067">
        <f t="shared" si="69"/>
        <v>15524.85</v>
      </c>
      <c r="U186" s="452">
        <v>100010330028774</v>
      </c>
      <c r="V186" s="523" t="s">
        <v>3153</v>
      </c>
      <c r="W186" s="863">
        <f t="shared" si="70"/>
        <v>15524.85</v>
      </c>
      <c r="X186" s="463" t="s">
        <v>4113</v>
      </c>
      <c r="Y186" s="455"/>
      <c r="Z186" s="428">
        <v>0</v>
      </c>
      <c r="AA186" s="456">
        <v>0</v>
      </c>
      <c r="AB186" s="402">
        <f t="shared" si="71"/>
        <v>975.15000000000009</v>
      </c>
      <c r="AC186" s="402">
        <f t="shared" si="72"/>
        <v>15524.85</v>
      </c>
      <c r="AD186" s="1067"/>
      <c r="AE186" s="428"/>
      <c r="AF186" s="428"/>
      <c r="AG186" s="402">
        <f t="shared" si="73"/>
        <v>0</v>
      </c>
      <c r="AH186" s="1067"/>
      <c r="AI186" s="402">
        <f t="shared" si="74"/>
        <v>0</v>
      </c>
      <c r="AJ186" s="457"/>
    </row>
    <row r="187" spans="1:41" ht="14.1" customHeight="1" x14ac:dyDescent="0.25">
      <c r="A187" s="1066">
        <v>145</v>
      </c>
      <c r="B187" s="1066" t="s">
        <v>2978</v>
      </c>
      <c r="C187" s="1066" t="s">
        <v>3763</v>
      </c>
      <c r="D187" s="446">
        <v>29538</v>
      </c>
      <c r="E187" s="446">
        <v>41897</v>
      </c>
      <c r="F187" s="1066">
        <f t="shared" si="64"/>
        <v>33</v>
      </c>
      <c r="G187" s="428" t="s">
        <v>2979</v>
      </c>
      <c r="H187" s="447" t="s">
        <v>1777</v>
      </c>
      <c r="I187" s="429" t="s">
        <v>1891</v>
      </c>
      <c r="J187" s="428" t="s">
        <v>5321</v>
      </c>
      <c r="K187" s="1067">
        <v>16500</v>
      </c>
      <c r="L187" s="1067">
        <f t="shared" si="65"/>
        <v>1169.8499999999999</v>
      </c>
      <c r="M187" s="1067">
        <f t="shared" si="76"/>
        <v>16500</v>
      </c>
      <c r="N187" s="402"/>
      <c r="O187" s="1068">
        <f t="shared" si="66"/>
        <v>501.6</v>
      </c>
      <c r="P187" s="1068">
        <f t="shared" si="67"/>
        <v>473.55</v>
      </c>
      <c r="Q187" s="1068"/>
      <c r="R187" s="1067"/>
      <c r="S187" s="451">
        <f t="shared" si="77"/>
        <v>975.15000000000009</v>
      </c>
      <c r="T187" s="1067">
        <f t="shared" si="69"/>
        <v>15524.85</v>
      </c>
      <c r="U187" s="452">
        <v>100010330028774</v>
      </c>
      <c r="V187" s="453" t="s">
        <v>3154</v>
      </c>
      <c r="W187" s="863">
        <f t="shared" si="70"/>
        <v>15524.85</v>
      </c>
      <c r="X187" s="463" t="s">
        <v>4228</v>
      </c>
      <c r="Y187" s="455"/>
      <c r="Z187" s="428"/>
      <c r="AA187" s="456"/>
      <c r="AB187" s="402">
        <f t="shared" si="71"/>
        <v>975.15000000000009</v>
      </c>
      <c r="AC187" s="402">
        <f t="shared" si="72"/>
        <v>15524.85</v>
      </c>
      <c r="AD187" s="1067"/>
      <c r="AE187" s="428"/>
      <c r="AF187" s="428"/>
      <c r="AG187" s="402"/>
      <c r="AH187" s="1067"/>
      <c r="AI187" s="402"/>
      <c r="AJ187" s="457"/>
    </row>
    <row r="188" spans="1:41" ht="14.1" customHeight="1" x14ac:dyDescent="0.25">
      <c r="A188" s="1066">
        <v>147</v>
      </c>
      <c r="B188" s="1066" t="s">
        <v>2780</v>
      </c>
      <c r="C188" s="1066" t="s">
        <v>3763</v>
      </c>
      <c r="D188" s="446">
        <v>31090</v>
      </c>
      <c r="E188" s="446">
        <v>41897</v>
      </c>
      <c r="F188" s="1066">
        <f t="shared" si="64"/>
        <v>29</v>
      </c>
      <c r="G188" s="428" t="s">
        <v>2781</v>
      </c>
      <c r="H188" s="447" t="s">
        <v>1777</v>
      </c>
      <c r="I188" s="429" t="s">
        <v>1891</v>
      </c>
      <c r="J188" s="428" t="s">
        <v>5321</v>
      </c>
      <c r="K188" s="1067">
        <v>16500</v>
      </c>
      <c r="L188" s="1067">
        <f t="shared" si="65"/>
        <v>1169.8499999999999</v>
      </c>
      <c r="M188" s="1067">
        <f t="shared" si="76"/>
        <v>16500</v>
      </c>
      <c r="N188" s="402"/>
      <c r="O188" s="1068">
        <f t="shared" si="66"/>
        <v>501.6</v>
      </c>
      <c r="P188" s="1068">
        <f t="shared" si="67"/>
        <v>473.55</v>
      </c>
      <c r="Q188" s="1068"/>
      <c r="R188" s="1067"/>
      <c r="S188" s="451">
        <f t="shared" si="77"/>
        <v>975.15000000000009</v>
      </c>
      <c r="T188" s="1067">
        <f t="shared" si="69"/>
        <v>15524.85</v>
      </c>
      <c r="U188" s="452">
        <v>100010330028774</v>
      </c>
      <c r="V188" s="485" t="s">
        <v>3541</v>
      </c>
      <c r="W188" s="863">
        <f t="shared" si="70"/>
        <v>15524.85</v>
      </c>
      <c r="X188" s="463" t="s">
        <v>4139</v>
      </c>
      <c r="Y188" s="455"/>
      <c r="Z188" s="428">
        <v>0</v>
      </c>
      <c r="AA188" s="456">
        <v>0</v>
      </c>
      <c r="AB188" s="402">
        <f t="shared" si="71"/>
        <v>975.15000000000009</v>
      </c>
      <c r="AC188" s="402">
        <f t="shared" si="72"/>
        <v>15524.85</v>
      </c>
      <c r="AD188" s="1067"/>
      <c r="AE188" s="428"/>
      <c r="AF188" s="428"/>
      <c r="AG188" s="402">
        <f>AE188*15%</f>
        <v>0</v>
      </c>
      <c r="AH188" s="1067"/>
      <c r="AI188" s="402">
        <f>AG188+AH188</f>
        <v>0</v>
      </c>
      <c r="AJ188" s="457">
        <f>AI784-N784</f>
        <v>0</v>
      </c>
    </row>
    <row r="189" spans="1:41" ht="14.1" customHeight="1" x14ac:dyDescent="0.25">
      <c r="A189" s="1066">
        <v>148</v>
      </c>
      <c r="B189" s="1066" t="s">
        <v>3754</v>
      </c>
      <c r="C189" s="1066" t="s">
        <v>3763</v>
      </c>
      <c r="D189" s="446">
        <v>33432</v>
      </c>
      <c r="E189" s="446">
        <v>41897</v>
      </c>
      <c r="F189" s="1066">
        <f t="shared" si="64"/>
        <v>23</v>
      </c>
      <c r="G189" s="428" t="s">
        <v>3755</v>
      </c>
      <c r="H189" s="447" t="s">
        <v>1777</v>
      </c>
      <c r="I189" s="429" t="s">
        <v>1891</v>
      </c>
      <c r="J189" s="428" t="s">
        <v>5321</v>
      </c>
      <c r="K189" s="1067">
        <v>16500</v>
      </c>
      <c r="L189" s="1067">
        <f t="shared" si="65"/>
        <v>1169.8499999999999</v>
      </c>
      <c r="M189" s="1067">
        <f t="shared" si="76"/>
        <v>16500</v>
      </c>
      <c r="N189" s="402"/>
      <c r="O189" s="1068">
        <f t="shared" si="66"/>
        <v>501.6</v>
      </c>
      <c r="P189" s="1068">
        <f t="shared" si="67"/>
        <v>473.55</v>
      </c>
      <c r="Q189" s="1068"/>
      <c r="R189" s="1067"/>
      <c r="S189" s="451">
        <f t="shared" si="77"/>
        <v>975.15000000000009</v>
      </c>
      <c r="T189" s="1067">
        <f t="shared" si="69"/>
        <v>15524.85</v>
      </c>
      <c r="U189" s="452">
        <v>100010330028774</v>
      </c>
      <c r="V189" s="606">
        <v>200010330752060</v>
      </c>
      <c r="W189" s="863">
        <f t="shared" si="70"/>
        <v>15524.85</v>
      </c>
      <c r="X189" s="607" t="s">
        <v>4230</v>
      </c>
      <c r="Y189" s="455"/>
      <c r="Z189" s="428"/>
      <c r="AA189" s="456"/>
      <c r="AB189" s="402">
        <f t="shared" si="71"/>
        <v>975.15000000000009</v>
      </c>
      <c r="AC189" s="402">
        <f t="shared" si="72"/>
        <v>15524.85</v>
      </c>
      <c r="AD189" s="1067"/>
      <c r="AE189" s="428"/>
      <c r="AF189" s="428"/>
      <c r="AG189" s="402"/>
      <c r="AH189" s="1067"/>
      <c r="AI189" s="402"/>
      <c r="AJ189" s="457"/>
    </row>
    <row r="190" spans="1:41" ht="14.1" customHeight="1" x14ac:dyDescent="0.25">
      <c r="A190" s="1066">
        <v>149</v>
      </c>
      <c r="B190" s="1066" t="s">
        <v>1652</v>
      </c>
      <c r="C190" s="1066" t="s">
        <v>3763</v>
      </c>
      <c r="D190" s="446">
        <v>34013</v>
      </c>
      <c r="E190" s="446">
        <v>41897</v>
      </c>
      <c r="F190" s="1066">
        <f t="shared" si="64"/>
        <v>21</v>
      </c>
      <c r="G190" s="428" t="s">
        <v>1653</v>
      </c>
      <c r="H190" s="447" t="s">
        <v>1777</v>
      </c>
      <c r="I190" s="429" t="s">
        <v>1891</v>
      </c>
      <c r="J190" s="428" t="s">
        <v>5321</v>
      </c>
      <c r="K190" s="1067">
        <v>16500</v>
      </c>
      <c r="L190" s="1067">
        <f t="shared" si="65"/>
        <v>1169.8499999999999</v>
      </c>
      <c r="M190" s="1067">
        <f t="shared" si="76"/>
        <v>16500</v>
      </c>
      <c r="N190" s="402"/>
      <c r="O190" s="1068">
        <f t="shared" si="66"/>
        <v>501.6</v>
      </c>
      <c r="P190" s="1068">
        <f t="shared" si="67"/>
        <v>473.55</v>
      </c>
      <c r="Q190" s="1068"/>
      <c r="R190" s="1067"/>
      <c r="S190" s="451">
        <f t="shared" si="77"/>
        <v>975.15000000000009</v>
      </c>
      <c r="T190" s="1067">
        <f t="shared" si="69"/>
        <v>15524.85</v>
      </c>
      <c r="U190" s="452">
        <v>100010330028774</v>
      </c>
      <c r="V190" s="523" t="s">
        <v>3040</v>
      </c>
      <c r="W190" s="863">
        <f t="shared" si="70"/>
        <v>15524.85</v>
      </c>
      <c r="X190" s="463">
        <v>22301524702</v>
      </c>
      <c r="Y190" s="455"/>
      <c r="Z190" s="428">
        <v>0</v>
      </c>
      <c r="AA190" s="456">
        <v>0</v>
      </c>
      <c r="AB190" s="402">
        <f t="shared" si="71"/>
        <v>975.15000000000009</v>
      </c>
      <c r="AC190" s="402">
        <f t="shared" si="72"/>
        <v>15524.85</v>
      </c>
      <c r="AD190" s="1067"/>
      <c r="AE190" s="428"/>
      <c r="AF190" s="428"/>
      <c r="AG190" s="402">
        <f>AE190*15%</f>
        <v>0</v>
      </c>
      <c r="AH190" s="1067"/>
      <c r="AI190" s="402">
        <f>AG190+AH190</f>
        <v>0</v>
      </c>
      <c r="AJ190" s="457">
        <f>AI190-N190</f>
        <v>0</v>
      </c>
    </row>
    <row r="191" spans="1:41" ht="14.1" customHeight="1" x14ac:dyDescent="0.25">
      <c r="A191" s="1066">
        <v>150</v>
      </c>
      <c r="B191" s="1066" t="s">
        <v>2038</v>
      </c>
      <c r="C191" s="1066" t="s">
        <v>3764</v>
      </c>
      <c r="D191" s="446">
        <v>33365</v>
      </c>
      <c r="E191" s="446">
        <v>41897</v>
      </c>
      <c r="F191" s="1066">
        <f t="shared" si="64"/>
        <v>23</v>
      </c>
      <c r="G191" s="428" t="s">
        <v>2039</v>
      </c>
      <c r="H191" s="447" t="s">
        <v>1777</v>
      </c>
      <c r="I191" s="429" t="s">
        <v>1891</v>
      </c>
      <c r="J191" s="428" t="s">
        <v>5321</v>
      </c>
      <c r="K191" s="1067">
        <f>15000*1.1</f>
        <v>16500</v>
      </c>
      <c r="L191" s="1067">
        <f t="shared" si="65"/>
        <v>1169.8499999999999</v>
      </c>
      <c r="M191" s="1067">
        <f t="shared" si="76"/>
        <v>16500</v>
      </c>
      <c r="N191" s="402"/>
      <c r="O191" s="1068">
        <f t="shared" si="66"/>
        <v>501.6</v>
      </c>
      <c r="P191" s="1068">
        <f t="shared" si="67"/>
        <v>473.55</v>
      </c>
      <c r="Q191" s="1068"/>
      <c r="R191" s="1067"/>
      <c r="S191" s="451">
        <f t="shared" si="77"/>
        <v>975.15000000000009</v>
      </c>
      <c r="T191" s="1067">
        <f t="shared" si="69"/>
        <v>15524.85</v>
      </c>
      <c r="U191" s="452">
        <v>100010330028774</v>
      </c>
      <c r="V191" s="485" t="s">
        <v>3209</v>
      </c>
      <c r="W191" s="863">
        <f t="shared" si="70"/>
        <v>15524.85</v>
      </c>
      <c r="X191" s="463">
        <v>40221099639</v>
      </c>
      <c r="Y191" s="455"/>
      <c r="Z191" s="428">
        <v>0</v>
      </c>
      <c r="AA191" s="456">
        <v>0</v>
      </c>
      <c r="AB191" s="402">
        <f t="shared" si="71"/>
        <v>975.15000000000009</v>
      </c>
      <c r="AC191" s="402">
        <f t="shared" si="72"/>
        <v>15524.85</v>
      </c>
      <c r="AD191" s="1067"/>
      <c r="AE191" s="428"/>
      <c r="AF191" s="428"/>
      <c r="AG191" s="402">
        <f>AE191*15%</f>
        <v>0</v>
      </c>
      <c r="AH191" s="1067"/>
      <c r="AI191" s="402">
        <f>AG191+AH191</f>
        <v>0</v>
      </c>
      <c r="AJ191" s="457" t="e">
        <f>#REF!-#REF!</f>
        <v>#REF!</v>
      </c>
    </row>
    <row r="192" spans="1:41" s="745" customFormat="1" ht="14.1" customHeight="1" x14ac:dyDescent="0.25">
      <c r="A192" s="1066">
        <v>151</v>
      </c>
      <c r="B192" s="1066" t="s">
        <v>1683</v>
      </c>
      <c r="C192" s="1066" t="s">
        <v>3763</v>
      </c>
      <c r="D192" s="446">
        <v>26319</v>
      </c>
      <c r="E192" s="446">
        <v>41897</v>
      </c>
      <c r="F192" s="1066">
        <f t="shared" si="64"/>
        <v>42</v>
      </c>
      <c r="G192" s="429" t="s">
        <v>1684</v>
      </c>
      <c r="H192" s="447" t="s">
        <v>1777</v>
      </c>
      <c r="I192" s="429" t="s">
        <v>1891</v>
      </c>
      <c r="J192" s="428" t="s">
        <v>5321</v>
      </c>
      <c r="K192" s="402">
        <v>22000</v>
      </c>
      <c r="L192" s="1067">
        <f t="shared" si="65"/>
        <v>1559.8</v>
      </c>
      <c r="M192" s="1067">
        <f t="shared" si="76"/>
        <v>22000</v>
      </c>
      <c r="N192" s="402"/>
      <c r="O192" s="1068">
        <f t="shared" si="66"/>
        <v>668.8</v>
      </c>
      <c r="P192" s="1068">
        <f t="shared" si="67"/>
        <v>631.4</v>
      </c>
      <c r="Q192" s="1068"/>
      <c r="R192" s="1214"/>
      <c r="S192" s="451">
        <f>N192+O192+P192+Q192</f>
        <v>1300.1999999999998</v>
      </c>
      <c r="T192" s="1067">
        <f t="shared" si="69"/>
        <v>20699.8</v>
      </c>
      <c r="U192" s="452">
        <v>100010330028774</v>
      </c>
      <c r="V192" s="474">
        <v>200010330642853</v>
      </c>
      <c r="W192" s="863">
        <f t="shared" si="70"/>
        <v>20699.8</v>
      </c>
      <c r="X192" s="463" t="s">
        <v>4076</v>
      </c>
      <c r="Y192" s="455"/>
      <c r="Z192" s="428">
        <v>0</v>
      </c>
      <c r="AA192" s="456">
        <v>0</v>
      </c>
      <c r="AB192" s="402">
        <f t="shared" si="71"/>
        <v>1300.1999999999998</v>
      </c>
      <c r="AC192" s="402">
        <f t="shared" si="72"/>
        <v>20699.8</v>
      </c>
      <c r="AD192" s="1067"/>
      <c r="AE192" s="428"/>
      <c r="AF192" s="428"/>
      <c r="AG192" s="402">
        <f t="shared" ref="AG192:AG197" si="78">AE192*15%</f>
        <v>0</v>
      </c>
      <c r="AH192" s="1067"/>
      <c r="AI192" s="402">
        <f t="shared" ref="AI192:AI197" si="79">AG192+AH192</f>
        <v>0</v>
      </c>
      <c r="AJ192" s="457">
        <f>AI192-N192</f>
        <v>0</v>
      </c>
      <c r="AL192" s="868"/>
      <c r="AM192" s="868"/>
      <c r="AN192" s="868"/>
      <c r="AO192" s="868"/>
    </row>
    <row r="193" spans="1:110" ht="14.1" customHeight="1" x14ac:dyDescent="0.25">
      <c r="A193" s="1066">
        <v>153</v>
      </c>
      <c r="B193" s="444" t="s">
        <v>1753</v>
      </c>
      <c r="C193" s="444" t="s">
        <v>3764</v>
      </c>
      <c r="D193" s="445">
        <v>32845</v>
      </c>
      <c r="E193" s="446">
        <v>41897</v>
      </c>
      <c r="F193" s="1066">
        <f t="shared" si="64"/>
        <v>24</v>
      </c>
      <c r="G193" s="429" t="s">
        <v>1754</v>
      </c>
      <c r="H193" s="447" t="s">
        <v>1777</v>
      </c>
      <c r="I193" s="429" t="s">
        <v>1891</v>
      </c>
      <c r="J193" s="428" t="s">
        <v>5321</v>
      </c>
      <c r="K193" s="1067">
        <f>15000*1.1</f>
        <v>16500</v>
      </c>
      <c r="L193" s="1067">
        <f t="shared" si="65"/>
        <v>1169.8499999999999</v>
      </c>
      <c r="M193" s="1067">
        <f t="shared" si="76"/>
        <v>16500</v>
      </c>
      <c r="N193" s="402"/>
      <c r="O193" s="1068">
        <f t="shared" si="66"/>
        <v>501.6</v>
      </c>
      <c r="P193" s="1068">
        <f t="shared" si="67"/>
        <v>473.55</v>
      </c>
      <c r="Q193" s="1068"/>
      <c r="R193" s="1067"/>
      <c r="S193" s="451">
        <f>N193+O193+P193+Q193</f>
        <v>975.15000000000009</v>
      </c>
      <c r="T193" s="1067">
        <f t="shared" si="69"/>
        <v>15524.85</v>
      </c>
      <c r="U193" s="452">
        <v>100010330028774</v>
      </c>
      <c r="V193" s="523" t="s">
        <v>3087</v>
      </c>
      <c r="W193" s="863">
        <f t="shared" si="70"/>
        <v>15524.85</v>
      </c>
      <c r="X193" s="454">
        <v>22500537109</v>
      </c>
      <c r="Y193" s="455"/>
      <c r="Z193" s="428">
        <v>0</v>
      </c>
      <c r="AA193" s="456">
        <v>0</v>
      </c>
      <c r="AB193" s="402">
        <f t="shared" si="71"/>
        <v>975.15000000000009</v>
      </c>
      <c r="AC193" s="402">
        <f t="shared" si="72"/>
        <v>15524.85</v>
      </c>
      <c r="AD193" s="1067"/>
      <c r="AE193" s="428"/>
      <c r="AF193" s="428"/>
      <c r="AG193" s="402">
        <f t="shared" si="78"/>
        <v>0</v>
      </c>
      <c r="AH193" s="1067"/>
      <c r="AI193" s="402">
        <f t="shared" si="79"/>
        <v>0</v>
      </c>
      <c r="AJ193" s="457">
        <f>AI193-N193</f>
        <v>0</v>
      </c>
    </row>
    <row r="194" spans="1:110" ht="14.1" customHeight="1" x14ac:dyDescent="0.25">
      <c r="A194" s="1066">
        <v>154</v>
      </c>
      <c r="B194" s="444" t="s">
        <v>1747</v>
      </c>
      <c r="C194" s="444" t="s">
        <v>3763</v>
      </c>
      <c r="D194" s="445">
        <v>33296</v>
      </c>
      <c r="E194" s="446">
        <v>41897</v>
      </c>
      <c r="F194" s="1066">
        <f t="shared" si="64"/>
        <v>23</v>
      </c>
      <c r="G194" s="429" t="s">
        <v>1748</v>
      </c>
      <c r="H194" s="447" t="s">
        <v>1777</v>
      </c>
      <c r="I194" s="429" t="s">
        <v>1891</v>
      </c>
      <c r="J194" s="428" t="s">
        <v>5321</v>
      </c>
      <c r="K194" s="1067">
        <f>15000*1.1</f>
        <v>16500</v>
      </c>
      <c r="L194" s="1067">
        <f t="shared" si="65"/>
        <v>1169.8499999999999</v>
      </c>
      <c r="M194" s="1067">
        <f t="shared" si="76"/>
        <v>16500</v>
      </c>
      <c r="N194" s="402"/>
      <c r="O194" s="1068">
        <f t="shared" si="66"/>
        <v>501.6</v>
      </c>
      <c r="P194" s="1068">
        <f t="shared" si="67"/>
        <v>473.55</v>
      </c>
      <c r="Q194" s="1068"/>
      <c r="R194" s="1067"/>
      <c r="S194" s="451">
        <f>N194+O194+P194+Q194</f>
        <v>975.15000000000009</v>
      </c>
      <c r="T194" s="1067">
        <f t="shared" si="69"/>
        <v>15524.85</v>
      </c>
      <c r="U194" s="452">
        <v>100010330028774</v>
      </c>
      <c r="V194" s="523" t="s">
        <v>3086</v>
      </c>
      <c r="W194" s="863">
        <f t="shared" si="70"/>
        <v>15524.85</v>
      </c>
      <c r="X194" s="454">
        <v>40221242601</v>
      </c>
      <c r="Y194" s="455"/>
      <c r="Z194" s="428">
        <v>0</v>
      </c>
      <c r="AA194" s="456">
        <v>0</v>
      </c>
      <c r="AB194" s="402">
        <f t="shared" si="71"/>
        <v>975.15000000000009</v>
      </c>
      <c r="AC194" s="402">
        <f t="shared" si="72"/>
        <v>15524.85</v>
      </c>
      <c r="AD194" s="1067"/>
      <c r="AE194" s="428"/>
      <c r="AF194" s="428"/>
      <c r="AG194" s="402">
        <f t="shared" si="78"/>
        <v>0</v>
      </c>
      <c r="AH194" s="1067"/>
      <c r="AI194" s="402">
        <f t="shared" si="79"/>
        <v>0</v>
      </c>
      <c r="AJ194" s="457">
        <f>AI194-N194</f>
        <v>0</v>
      </c>
    </row>
    <row r="195" spans="1:110" ht="14.1" customHeight="1" x14ac:dyDescent="0.25">
      <c r="A195" s="1066">
        <v>155</v>
      </c>
      <c r="B195" s="444" t="s">
        <v>1749</v>
      </c>
      <c r="C195" s="444" t="s">
        <v>3763</v>
      </c>
      <c r="D195" s="445">
        <v>29838</v>
      </c>
      <c r="E195" s="446">
        <v>41897</v>
      </c>
      <c r="F195" s="1066">
        <f t="shared" si="64"/>
        <v>33</v>
      </c>
      <c r="G195" s="429" t="s">
        <v>1750</v>
      </c>
      <c r="H195" s="447" t="s">
        <v>1777</v>
      </c>
      <c r="I195" s="429" t="s">
        <v>1891</v>
      </c>
      <c r="J195" s="428" t="s">
        <v>5321</v>
      </c>
      <c r="K195" s="1067">
        <f>15000*1.1</f>
        <v>16500</v>
      </c>
      <c r="L195" s="1067">
        <f t="shared" si="65"/>
        <v>1169.8499999999999</v>
      </c>
      <c r="M195" s="1067">
        <f t="shared" si="76"/>
        <v>16500</v>
      </c>
      <c r="N195" s="402"/>
      <c r="O195" s="1068">
        <f t="shared" si="66"/>
        <v>501.6</v>
      </c>
      <c r="P195" s="1068">
        <f t="shared" si="67"/>
        <v>473.55</v>
      </c>
      <c r="Q195" s="1068"/>
      <c r="R195" s="1067"/>
      <c r="S195" s="451">
        <f>N195+O195+P195+Q195</f>
        <v>975.15000000000009</v>
      </c>
      <c r="T195" s="1067">
        <f t="shared" si="69"/>
        <v>15524.85</v>
      </c>
      <c r="U195" s="452">
        <v>100010330028774</v>
      </c>
      <c r="V195" s="474">
        <v>200010330646396</v>
      </c>
      <c r="W195" s="863">
        <f t="shared" si="70"/>
        <v>15524.85</v>
      </c>
      <c r="X195" s="454" t="s">
        <v>4074</v>
      </c>
      <c r="Y195" s="455"/>
      <c r="Z195" s="428">
        <v>0</v>
      </c>
      <c r="AA195" s="456">
        <v>0</v>
      </c>
      <c r="AB195" s="402">
        <f t="shared" si="71"/>
        <v>975.15000000000009</v>
      </c>
      <c r="AC195" s="402">
        <f t="shared" si="72"/>
        <v>15524.85</v>
      </c>
      <c r="AD195" s="1067"/>
      <c r="AE195" s="428"/>
      <c r="AF195" s="428"/>
      <c r="AG195" s="402">
        <f t="shared" si="78"/>
        <v>0</v>
      </c>
      <c r="AH195" s="1067"/>
      <c r="AI195" s="402">
        <f t="shared" si="79"/>
        <v>0</v>
      </c>
      <c r="AJ195" s="457">
        <f>AI195-N195</f>
        <v>0</v>
      </c>
    </row>
    <row r="196" spans="1:110" ht="14.1" customHeight="1" x14ac:dyDescent="0.25">
      <c r="A196" s="1066">
        <v>156</v>
      </c>
      <c r="B196" s="1066" t="s">
        <v>1912</v>
      </c>
      <c r="C196" s="1066" t="s">
        <v>3764</v>
      </c>
      <c r="D196" s="446">
        <v>31494</v>
      </c>
      <c r="E196" s="446">
        <v>41897</v>
      </c>
      <c r="F196" s="1066">
        <f t="shared" si="64"/>
        <v>28</v>
      </c>
      <c r="G196" s="428" t="s">
        <v>1913</v>
      </c>
      <c r="H196" s="447" t="s">
        <v>1777</v>
      </c>
      <c r="I196" s="429" t="s">
        <v>1891</v>
      </c>
      <c r="J196" s="428" t="s">
        <v>5321</v>
      </c>
      <c r="K196" s="1067">
        <v>16500</v>
      </c>
      <c r="L196" s="1067">
        <f t="shared" si="65"/>
        <v>1169.8499999999999</v>
      </c>
      <c r="M196" s="1067">
        <f t="shared" si="76"/>
        <v>16500</v>
      </c>
      <c r="N196" s="402"/>
      <c r="O196" s="1068">
        <f t="shared" si="66"/>
        <v>501.6</v>
      </c>
      <c r="P196" s="1068">
        <f t="shared" si="67"/>
        <v>473.55</v>
      </c>
      <c r="Q196" s="1068"/>
      <c r="R196" s="1067"/>
      <c r="S196" s="451">
        <f>N196+O196+P196+Q196+R196</f>
        <v>975.15000000000009</v>
      </c>
      <c r="T196" s="1067">
        <f t="shared" si="69"/>
        <v>15524.85</v>
      </c>
      <c r="U196" s="452">
        <v>100010330028774</v>
      </c>
      <c r="V196" s="474">
        <v>200010330646493</v>
      </c>
      <c r="W196" s="863">
        <f t="shared" si="70"/>
        <v>15524.85</v>
      </c>
      <c r="X196" s="463">
        <v>22300365495</v>
      </c>
      <c r="Y196" s="455"/>
      <c r="Z196" s="428">
        <v>0</v>
      </c>
      <c r="AA196" s="456">
        <v>0</v>
      </c>
      <c r="AB196" s="402">
        <f t="shared" si="71"/>
        <v>975.15000000000009</v>
      </c>
      <c r="AC196" s="402">
        <f t="shared" si="72"/>
        <v>15524.85</v>
      </c>
      <c r="AD196" s="1067"/>
      <c r="AE196" s="428"/>
      <c r="AF196" s="428"/>
      <c r="AG196" s="402">
        <f t="shared" si="78"/>
        <v>0</v>
      </c>
      <c r="AH196" s="1067"/>
      <c r="AI196" s="402">
        <f t="shared" si="79"/>
        <v>0</v>
      </c>
      <c r="AJ196" s="457" t="e">
        <f>#REF!-#REF!</f>
        <v>#REF!</v>
      </c>
    </row>
    <row r="197" spans="1:110" ht="14.1" customHeight="1" x14ac:dyDescent="0.25">
      <c r="A197" s="1066">
        <v>157</v>
      </c>
      <c r="B197" s="1066" t="s">
        <v>1757</v>
      </c>
      <c r="C197" s="1066" t="s">
        <v>3764</v>
      </c>
      <c r="D197" s="446">
        <v>31494</v>
      </c>
      <c r="E197" s="446">
        <v>41897</v>
      </c>
      <c r="F197" s="1066">
        <f t="shared" si="64"/>
        <v>28</v>
      </c>
      <c r="G197" s="428" t="s">
        <v>1758</v>
      </c>
      <c r="H197" s="447" t="s">
        <v>1777</v>
      </c>
      <c r="I197" s="429" t="s">
        <v>1891</v>
      </c>
      <c r="J197" s="428" t="s">
        <v>5321</v>
      </c>
      <c r="K197" s="1067">
        <v>16500</v>
      </c>
      <c r="L197" s="1067">
        <f t="shared" si="65"/>
        <v>1169.8499999999999</v>
      </c>
      <c r="M197" s="1067">
        <f t="shared" si="76"/>
        <v>16500</v>
      </c>
      <c r="N197" s="402"/>
      <c r="O197" s="1068">
        <f t="shared" si="66"/>
        <v>501.6</v>
      </c>
      <c r="P197" s="1068">
        <f t="shared" si="67"/>
        <v>473.55</v>
      </c>
      <c r="Q197" s="1068"/>
      <c r="R197" s="1067"/>
      <c r="S197" s="451">
        <f>N197+O197+P197+Q197+R197</f>
        <v>975.15000000000009</v>
      </c>
      <c r="T197" s="1067">
        <f t="shared" si="69"/>
        <v>15524.85</v>
      </c>
      <c r="U197" s="452">
        <v>100010330028774</v>
      </c>
      <c r="V197" s="474">
        <v>200010330650900</v>
      </c>
      <c r="W197" s="863">
        <f t="shared" si="70"/>
        <v>15524.85</v>
      </c>
      <c r="X197" s="463"/>
      <c r="Y197" s="455"/>
      <c r="Z197" s="428">
        <v>0</v>
      </c>
      <c r="AA197" s="456">
        <v>0</v>
      </c>
      <c r="AB197" s="402">
        <f t="shared" si="71"/>
        <v>975.15000000000009</v>
      </c>
      <c r="AC197" s="402">
        <f t="shared" si="72"/>
        <v>15524.85</v>
      </c>
      <c r="AD197" s="1067"/>
      <c r="AE197" s="428"/>
      <c r="AF197" s="428"/>
      <c r="AG197" s="402">
        <f t="shared" si="78"/>
        <v>0</v>
      </c>
      <c r="AH197" s="1067"/>
      <c r="AI197" s="402">
        <f t="shared" si="79"/>
        <v>0</v>
      </c>
      <c r="AJ197" s="457" t="e">
        <f>#REF!-#REF!</f>
        <v>#REF!</v>
      </c>
    </row>
    <row r="198" spans="1:110" ht="14.1" customHeight="1" x14ac:dyDescent="0.25">
      <c r="A198" s="1066">
        <v>158</v>
      </c>
      <c r="B198" s="1066" t="s">
        <v>4517</v>
      </c>
      <c r="C198" s="1066" t="s">
        <v>3764</v>
      </c>
      <c r="D198" s="446">
        <v>26858</v>
      </c>
      <c r="E198" s="446">
        <v>41897</v>
      </c>
      <c r="F198" s="1066">
        <f t="shared" si="64"/>
        <v>41</v>
      </c>
      <c r="G198" s="428" t="s">
        <v>4518</v>
      </c>
      <c r="H198" s="447" t="s">
        <v>1777</v>
      </c>
      <c r="I198" s="428" t="s">
        <v>1891</v>
      </c>
      <c r="J198" s="428" t="s">
        <v>5321</v>
      </c>
      <c r="K198" s="479">
        <v>16500</v>
      </c>
      <c r="L198" s="1067">
        <f t="shared" si="65"/>
        <v>1169.8499999999999</v>
      </c>
      <c r="M198" s="1067">
        <f t="shared" si="76"/>
        <v>16500</v>
      </c>
      <c r="N198" s="1067"/>
      <c r="O198" s="402"/>
      <c r="P198" s="1068">
        <f>K198/100*3.04</f>
        <v>501.6</v>
      </c>
      <c r="Q198" s="1068">
        <f>K198/100*2.87</f>
        <v>473.55</v>
      </c>
      <c r="R198" s="1068"/>
      <c r="S198" s="1067"/>
      <c r="T198" s="451">
        <f>O198+P198+Q198+R198</f>
        <v>975.15000000000009</v>
      </c>
      <c r="U198" s="1067">
        <f>K198-T198</f>
        <v>15524.85</v>
      </c>
      <c r="V198" s="452">
        <v>100010330028774</v>
      </c>
      <c r="W198" s="498"/>
      <c r="X198" s="545">
        <f>+U198</f>
        <v>15524.85</v>
      </c>
      <c r="Y198" s="492"/>
      <c r="Z198" s="6"/>
      <c r="AA198" s="6"/>
      <c r="AB198" s="6"/>
      <c r="AC198" s="6"/>
      <c r="AD198" s="6"/>
      <c r="AE198" s="6"/>
      <c r="AF198" s="6"/>
      <c r="AG198" s="6"/>
      <c r="AH198" s="6"/>
      <c r="AI198" s="6"/>
    </row>
    <row r="199" spans="1:110" ht="14.1" customHeight="1" x14ac:dyDescent="0.25">
      <c r="A199" s="1066">
        <v>159</v>
      </c>
      <c r="B199" s="1066" t="s">
        <v>4521</v>
      </c>
      <c r="C199" s="1066" t="s">
        <v>3764</v>
      </c>
      <c r="D199" s="446">
        <v>28742</v>
      </c>
      <c r="E199" s="446">
        <v>41897</v>
      </c>
      <c r="F199" s="1066">
        <f t="shared" si="64"/>
        <v>36</v>
      </c>
      <c r="G199" s="428" t="s">
        <v>4522</v>
      </c>
      <c r="H199" s="447" t="s">
        <v>1777</v>
      </c>
      <c r="I199" s="429" t="s">
        <v>1891</v>
      </c>
      <c r="J199" s="428" t="s">
        <v>5321</v>
      </c>
      <c r="K199" s="1067">
        <v>16500</v>
      </c>
      <c r="L199" s="1067">
        <f t="shared" si="65"/>
        <v>1169.8499999999999</v>
      </c>
      <c r="M199" s="1067">
        <f t="shared" si="76"/>
        <v>16500</v>
      </c>
      <c r="N199" s="405">
        <f>SUM(N198:N198)</f>
        <v>0</v>
      </c>
      <c r="O199" s="402"/>
      <c r="P199" s="1068">
        <f>K199/100*3.04</f>
        <v>501.6</v>
      </c>
      <c r="Q199" s="1068">
        <f>K199/100*2.87</f>
        <v>473.55</v>
      </c>
      <c r="R199" s="1068"/>
      <c r="S199" s="1067"/>
      <c r="T199" s="451">
        <f>O199+P199+Q199+R199+S199</f>
        <v>975.15000000000009</v>
      </c>
      <c r="U199" s="1067">
        <f>K199-T199</f>
        <v>15524.85</v>
      </c>
      <c r="V199" s="452">
        <v>100010330028774</v>
      </c>
      <c r="W199" s="485"/>
      <c r="X199" s="545">
        <f>+U199</f>
        <v>15524.85</v>
      </c>
      <c r="Y199" s="491"/>
      <c r="Z199" s="455"/>
      <c r="AA199" s="428">
        <v>0</v>
      </c>
      <c r="AB199" s="456">
        <v>0</v>
      </c>
      <c r="AC199" s="402">
        <f>P199+Q199+R199</f>
        <v>975.15000000000009</v>
      </c>
      <c r="AD199" s="402">
        <f>K199-AC199</f>
        <v>15524.85</v>
      </c>
      <c r="AE199" s="1067"/>
      <c r="AF199" s="428"/>
      <c r="AG199" s="428"/>
      <c r="AH199" s="402">
        <f>AF199*15%</f>
        <v>0</v>
      </c>
      <c r="AI199" s="1067"/>
      <c r="AJ199" s="402">
        <f>AH199+AI199</f>
        <v>0</v>
      </c>
      <c r="AK199" s="457">
        <f>AJ199-O199</f>
        <v>0</v>
      </c>
    </row>
    <row r="200" spans="1:110" ht="14.1" customHeight="1" x14ac:dyDescent="0.25">
      <c r="A200" s="1066">
        <v>160</v>
      </c>
      <c r="B200" s="444" t="s">
        <v>1763</v>
      </c>
      <c r="C200" s="444" t="s">
        <v>3763</v>
      </c>
      <c r="D200" s="445">
        <v>25454</v>
      </c>
      <c r="E200" s="446">
        <v>41897</v>
      </c>
      <c r="F200" s="1066">
        <f t="shared" si="64"/>
        <v>45</v>
      </c>
      <c r="G200" s="429" t="s">
        <v>1764</v>
      </c>
      <c r="H200" s="447" t="s">
        <v>1777</v>
      </c>
      <c r="I200" s="429" t="s">
        <v>1891</v>
      </c>
      <c r="J200" s="428" t="s">
        <v>5321</v>
      </c>
      <c r="K200" s="1067">
        <v>16500</v>
      </c>
      <c r="L200" s="1067">
        <f t="shared" si="65"/>
        <v>1169.8499999999999</v>
      </c>
      <c r="M200" s="1067">
        <f t="shared" si="76"/>
        <v>16500</v>
      </c>
      <c r="N200" s="402"/>
      <c r="O200" s="1068">
        <f>K200/100*3.04</f>
        <v>501.6</v>
      </c>
      <c r="P200" s="1068">
        <f>K200/100*2.87</f>
        <v>473.55</v>
      </c>
      <c r="Q200" s="1068"/>
      <c r="R200" s="1067"/>
      <c r="S200" s="451">
        <f>N200+O200+P200+Q200</f>
        <v>975.15000000000009</v>
      </c>
      <c r="T200" s="1067">
        <f>K200-S200</f>
        <v>15524.85</v>
      </c>
      <c r="U200" s="452">
        <v>100010330028774</v>
      </c>
      <c r="V200" s="523" t="s">
        <v>3091</v>
      </c>
      <c r="W200" s="863">
        <f>+T200</f>
        <v>15524.85</v>
      </c>
      <c r="X200" s="454" t="s">
        <v>4075</v>
      </c>
      <c r="Y200" s="455"/>
      <c r="Z200" s="428">
        <v>0</v>
      </c>
      <c r="AA200" s="456">
        <v>0</v>
      </c>
      <c r="AB200" s="402">
        <f>O200+P200+Q200</f>
        <v>975.15000000000009</v>
      </c>
      <c r="AC200" s="402">
        <f>K200-AB200</f>
        <v>15524.85</v>
      </c>
      <c r="AD200" s="1067"/>
      <c r="AE200" s="428"/>
      <c r="AF200" s="428"/>
      <c r="AG200" s="402">
        <f>AE200*15%</f>
        <v>0</v>
      </c>
      <c r="AH200" s="1067"/>
      <c r="AI200" s="402">
        <f>AG200+AH200</f>
        <v>0</v>
      </c>
      <c r="AJ200" s="457">
        <f>AI200-N200</f>
        <v>0</v>
      </c>
    </row>
    <row r="201" spans="1:110" ht="14.1" customHeight="1" x14ac:dyDescent="0.25">
      <c r="A201" s="1066">
        <v>161</v>
      </c>
      <c r="B201" s="1066" t="s">
        <v>4597</v>
      </c>
      <c r="C201" s="1066" t="s">
        <v>3764</v>
      </c>
      <c r="D201" s="446"/>
      <c r="E201" s="446">
        <v>41897</v>
      </c>
      <c r="F201" s="1066"/>
      <c r="G201" s="428" t="s">
        <v>4598</v>
      </c>
      <c r="H201" s="447" t="s">
        <v>1777</v>
      </c>
      <c r="I201" s="429" t="s">
        <v>1891</v>
      </c>
      <c r="J201" s="428" t="s">
        <v>5321</v>
      </c>
      <c r="K201" s="1067">
        <v>16500</v>
      </c>
      <c r="L201" s="1067">
        <f t="shared" si="65"/>
        <v>1169.8499999999999</v>
      </c>
      <c r="M201" s="1067">
        <f t="shared" si="76"/>
        <v>16500</v>
      </c>
      <c r="N201" s="405">
        <f>SUM(N199:N200)</f>
        <v>0</v>
      </c>
      <c r="O201" s="402"/>
      <c r="P201" s="1068">
        <f>K201/100*3.04</f>
        <v>501.6</v>
      </c>
      <c r="Q201" s="1068">
        <f>K201/100*2.87</f>
        <v>473.55</v>
      </c>
      <c r="R201" s="1068"/>
      <c r="S201" s="1067"/>
      <c r="T201" s="451">
        <f>O201+P201+Q201+R201+S201</f>
        <v>975.15000000000009</v>
      </c>
      <c r="U201" s="1067">
        <f>K201-T201</f>
        <v>15524.85</v>
      </c>
      <c r="V201" s="452">
        <v>100010330028774</v>
      </c>
      <c r="W201" s="528"/>
      <c r="X201" s="545">
        <f>+U201</f>
        <v>15524.85</v>
      </c>
      <c r="Y201" s="529" t="s">
        <v>4599</v>
      </c>
      <c r="Z201" s="455"/>
      <c r="AA201" s="428">
        <v>0</v>
      </c>
      <c r="AB201" s="456">
        <v>0</v>
      </c>
      <c r="AC201" s="402">
        <f>P201+Q201+R201</f>
        <v>975.15000000000009</v>
      </c>
      <c r="AD201" s="402">
        <f>K201-AC201</f>
        <v>15524.85</v>
      </c>
      <c r="AE201" s="1067"/>
      <c r="AF201" s="428"/>
      <c r="AG201" s="428"/>
      <c r="AH201" s="402">
        <f>AF201*15%</f>
        <v>0</v>
      </c>
      <c r="AI201" s="1067"/>
      <c r="AJ201" s="402">
        <f>AH201+AI201</f>
        <v>0</v>
      </c>
      <c r="AK201" s="457">
        <f>AJ201-O201</f>
        <v>0</v>
      </c>
      <c r="AM201" s="6"/>
      <c r="AN201" s="6"/>
      <c r="AO201" s="6"/>
    </row>
    <row r="202" spans="1:110" ht="14.1" customHeight="1" x14ac:dyDescent="0.25">
      <c r="A202" s="1066">
        <v>162</v>
      </c>
      <c r="B202" s="864" t="s">
        <v>2739</v>
      </c>
      <c r="C202" s="864" t="s">
        <v>3763</v>
      </c>
      <c r="D202" s="865"/>
      <c r="E202" s="446">
        <v>41897</v>
      </c>
      <c r="F202" s="1066"/>
      <c r="G202" s="866" t="s">
        <v>2740</v>
      </c>
      <c r="H202" s="447" t="s">
        <v>1777</v>
      </c>
      <c r="I202" s="429" t="s">
        <v>1891</v>
      </c>
      <c r="J202" s="428" t="s">
        <v>5321</v>
      </c>
      <c r="K202" s="869">
        <v>16500</v>
      </c>
      <c r="L202" s="1067">
        <f t="shared" si="65"/>
        <v>1169.8499999999999</v>
      </c>
      <c r="M202" s="1067">
        <f t="shared" si="76"/>
        <v>16500</v>
      </c>
      <c r="N202" s="402"/>
      <c r="O202" s="1068">
        <f>K202/100*3.04</f>
        <v>501.6</v>
      </c>
      <c r="P202" s="1068">
        <f>K202/100*2.87</f>
        <v>473.55</v>
      </c>
      <c r="Q202" s="1068"/>
      <c r="R202" s="1067"/>
      <c r="S202" s="451">
        <f>N202+O202+P202+Q202+R202</f>
        <v>975.15000000000009</v>
      </c>
      <c r="T202" s="1067">
        <f>K202-S202</f>
        <v>15524.85</v>
      </c>
      <c r="U202" s="452">
        <v>100010330028774</v>
      </c>
      <c r="V202" s="478" t="s">
        <v>3523</v>
      </c>
      <c r="W202" s="863">
        <f>+T202</f>
        <v>15524.85</v>
      </c>
      <c r="X202" s="1215" t="s">
        <v>3849</v>
      </c>
      <c r="Y202" s="455"/>
      <c r="Z202" s="428">
        <v>0</v>
      </c>
      <c r="AA202" s="456">
        <v>0</v>
      </c>
      <c r="AB202" s="402">
        <f>O202+P202+Q202</f>
        <v>975.15000000000009</v>
      </c>
      <c r="AC202" s="402">
        <f>K202-AB202</f>
        <v>15524.85</v>
      </c>
      <c r="AD202" s="1067"/>
      <c r="AE202" s="428"/>
      <c r="AF202" s="428"/>
      <c r="AG202" s="402">
        <f>AE202*15%</f>
        <v>0</v>
      </c>
      <c r="AH202" s="1067"/>
      <c r="AI202" s="402">
        <f>AG202+AH202</f>
        <v>0</v>
      </c>
      <c r="AJ202" s="457" t="e">
        <f>#REF!-#REF!</f>
        <v>#REF!</v>
      </c>
    </row>
    <row r="203" spans="1:110" ht="14.1" customHeight="1" x14ac:dyDescent="0.25">
      <c r="A203" s="1066">
        <v>163</v>
      </c>
      <c r="B203" s="1066" t="s">
        <v>4734</v>
      </c>
      <c r="C203" s="1066"/>
      <c r="D203" s="784"/>
      <c r="E203" s="446"/>
      <c r="F203" s="609"/>
      <c r="G203" s="428" t="s">
        <v>4735</v>
      </c>
      <c r="H203" s="447" t="s">
        <v>1777</v>
      </c>
      <c r="I203" s="429" t="s">
        <v>1891</v>
      </c>
      <c r="J203" s="428" t="s">
        <v>5321</v>
      </c>
      <c r="K203" s="479">
        <v>16500</v>
      </c>
      <c r="L203" s="1067">
        <f>K203/100*7.09</f>
        <v>1169.8499999999999</v>
      </c>
      <c r="M203" s="1067">
        <v>10120</v>
      </c>
      <c r="N203" s="1067"/>
      <c r="O203" s="402"/>
      <c r="P203" s="1068">
        <f>+K203/100*3.04</f>
        <v>501.6</v>
      </c>
      <c r="Q203" s="1067">
        <f>+K203/100*2.87</f>
        <v>473.55</v>
      </c>
      <c r="R203" s="1067"/>
      <c r="S203" s="451"/>
      <c r="T203" s="451">
        <f>O203+P203+Q203+R203</f>
        <v>975.15000000000009</v>
      </c>
      <c r="U203" s="1067">
        <f>K203-T203</f>
        <v>15524.85</v>
      </c>
      <c r="V203" s="452">
        <v>100010330028774</v>
      </c>
      <c r="W203" s="461">
        <v>200010330885186</v>
      </c>
      <c r="X203" s="545">
        <f>+U203</f>
        <v>15524.85</v>
      </c>
      <c r="Y203" s="518">
        <v>119035129</v>
      </c>
      <c r="Z203" s="6"/>
      <c r="AA203" s="6"/>
      <c r="AB203" s="6"/>
      <c r="AC203" s="6"/>
      <c r="AD203" s="6"/>
      <c r="AE203" s="6"/>
      <c r="AF203" s="6"/>
      <c r="AG203" s="6"/>
      <c r="AH203" s="6"/>
      <c r="AI203" s="6"/>
      <c r="AP203" s="537"/>
      <c r="AQ203" s="537"/>
      <c r="AR203" s="537"/>
      <c r="AS203" s="537"/>
      <c r="AT203" s="537"/>
      <c r="AU203" s="537"/>
      <c r="AV203" s="537"/>
      <c r="AW203" s="537"/>
      <c r="AX203" s="537"/>
      <c r="AY203" s="537"/>
      <c r="AZ203" s="537"/>
      <c r="BA203" s="537"/>
      <c r="BB203" s="537"/>
      <c r="BC203" s="537"/>
      <c r="BD203" s="537"/>
      <c r="BE203" s="537"/>
      <c r="BF203" s="537"/>
      <c r="BG203" s="537"/>
      <c r="BH203" s="537"/>
      <c r="BI203" s="537"/>
      <c r="BJ203" s="537"/>
      <c r="BK203" s="537"/>
      <c r="BL203" s="537"/>
      <c r="BM203" s="537"/>
      <c r="BN203" s="537"/>
      <c r="BO203" s="537"/>
      <c r="BP203" s="537"/>
      <c r="BQ203" s="537"/>
      <c r="BR203" s="537"/>
      <c r="BS203" s="537"/>
      <c r="BT203" s="537"/>
      <c r="BU203" s="537"/>
      <c r="BV203" s="537"/>
      <c r="BW203" s="537"/>
      <c r="BX203" s="537"/>
      <c r="BY203" s="537"/>
      <c r="BZ203" s="537"/>
      <c r="CA203" s="537"/>
      <c r="CB203" s="537"/>
      <c r="CC203" s="537"/>
      <c r="CD203" s="537"/>
      <c r="CE203" s="537"/>
      <c r="CF203" s="537"/>
      <c r="CG203" s="537"/>
      <c r="CH203" s="537"/>
      <c r="CI203" s="537"/>
      <c r="CJ203" s="537"/>
      <c r="CK203" s="537"/>
      <c r="CL203" s="537"/>
      <c r="CM203" s="537"/>
      <c r="CN203" s="537"/>
      <c r="CO203" s="537"/>
      <c r="CP203" s="537"/>
      <c r="CQ203" s="537"/>
      <c r="CR203" s="537"/>
      <c r="CS203" s="537"/>
      <c r="CT203" s="537"/>
      <c r="CU203" s="537"/>
      <c r="CV203" s="537"/>
      <c r="CW203" s="537"/>
      <c r="CX203" s="537"/>
      <c r="CY203" s="537"/>
      <c r="CZ203" s="537"/>
      <c r="DA203" s="537"/>
      <c r="DB203" s="537"/>
      <c r="DC203" s="537"/>
      <c r="DD203" s="537"/>
      <c r="DE203" s="537"/>
    </row>
    <row r="204" spans="1:110" ht="14.1" customHeight="1" x14ac:dyDescent="0.25">
      <c r="A204" s="1066">
        <v>164</v>
      </c>
      <c r="B204" s="1066" t="s">
        <v>4868</v>
      </c>
      <c r="C204" s="1066"/>
      <c r="D204" s="784"/>
      <c r="E204" s="446"/>
      <c r="F204" s="609"/>
      <c r="G204" s="428" t="s">
        <v>4869</v>
      </c>
      <c r="H204" s="447" t="s">
        <v>1777</v>
      </c>
      <c r="I204" s="429" t="s">
        <v>1891</v>
      </c>
      <c r="J204" s="428" t="s">
        <v>5321</v>
      </c>
      <c r="K204" s="479">
        <v>16500</v>
      </c>
      <c r="L204" s="1067">
        <f>K204/100*7.09</f>
        <v>1169.8499999999999</v>
      </c>
      <c r="M204" s="1067">
        <v>10120</v>
      </c>
      <c r="N204" s="1067"/>
      <c r="O204" s="402"/>
      <c r="P204" s="1068">
        <f>+K204/100*3.04</f>
        <v>501.6</v>
      </c>
      <c r="Q204" s="1067">
        <f>+K204/100*2.87</f>
        <v>473.55</v>
      </c>
      <c r="R204" s="1067"/>
      <c r="S204" s="451"/>
      <c r="T204" s="451">
        <f>O204+P204+Q204+R204</f>
        <v>975.15000000000009</v>
      </c>
      <c r="U204" s="1067">
        <f>K204-T204</f>
        <v>15524.85</v>
      </c>
      <c r="V204" s="452">
        <v>100010330028774</v>
      </c>
      <c r="W204" s="461">
        <v>200010330902276</v>
      </c>
      <c r="X204" s="545">
        <f>+U204</f>
        <v>15524.85</v>
      </c>
      <c r="Y204" s="518">
        <v>22300231846</v>
      </c>
      <c r="Z204" s="6"/>
      <c r="AA204" s="6"/>
      <c r="AB204" s="6"/>
      <c r="AC204" s="6"/>
      <c r="AD204" s="6"/>
      <c r="AE204" s="6"/>
      <c r="AF204" s="6"/>
      <c r="AG204" s="6"/>
      <c r="AH204" s="6"/>
      <c r="AI204" s="6"/>
      <c r="AP204" s="537"/>
      <c r="AQ204" s="537"/>
      <c r="AR204" s="537"/>
      <c r="AS204" s="537"/>
      <c r="AT204" s="537"/>
      <c r="AU204" s="537"/>
      <c r="AV204" s="537"/>
      <c r="AW204" s="537"/>
      <c r="AX204" s="537"/>
      <c r="AY204" s="537"/>
      <c r="AZ204" s="537"/>
      <c r="BA204" s="537"/>
      <c r="BB204" s="537"/>
      <c r="BC204" s="537"/>
      <c r="BD204" s="537"/>
      <c r="BE204" s="537"/>
      <c r="BF204" s="537"/>
      <c r="BG204" s="537"/>
      <c r="BH204" s="537"/>
      <c r="BI204" s="537"/>
      <c r="BJ204" s="537"/>
      <c r="BK204" s="537"/>
      <c r="BL204" s="537"/>
      <c r="BM204" s="537"/>
      <c r="BN204" s="537"/>
      <c r="BO204" s="537"/>
      <c r="BP204" s="537"/>
      <c r="BQ204" s="537"/>
      <c r="BR204" s="537"/>
      <c r="BS204" s="537"/>
      <c r="BT204" s="537"/>
      <c r="BU204" s="537"/>
      <c r="BV204" s="537"/>
      <c r="BW204" s="537"/>
      <c r="BX204" s="537"/>
      <c r="BY204" s="537"/>
      <c r="BZ204" s="537"/>
      <c r="CA204" s="537"/>
      <c r="CB204" s="537"/>
      <c r="CC204" s="537"/>
      <c r="CD204" s="537"/>
      <c r="CE204" s="537"/>
      <c r="CF204" s="537"/>
      <c r="CG204" s="537"/>
      <c r="CH204" s="537"/>
      <c r="CI204" s="537"/>
      <c r="CJ204" s="537"/>
      <c r="CK204" s="537"/>
      <c r="CL204" s="537"/>
      <c r="CM204" s="537"/>
      <c r="CN204" s="537"/>
      <c r="CO204" s="537"/>
      <c r="CP204" s="537"/>
      <c r="CQ204" s="537"/>
      <c r="CR204" s="537"/>
      <c r="CS204" s="537"/>
      <c r="CT204" s="537"/>
      <c r="CU204" s="537"/>
      <c r="CV204" s="537"/>
      <c r="CW204" s="537"/>
      <c r="CX204" s="537"/>
      <c r="CY204" s="537"/>
      <c r="CZ204" s="537"/>
      <c r="DA204" s="537"/>
      <c r="DB204" s="537"/>
      <c r="DC204" s="537"/>
      <c r="DD204" s="537"/>
      <c r="DE204" s="537"/>
    </row>
    <row r="205" spans="1:110" ht="14.1" customHeight="1" x14ac:dyDescent="0.25">
      <c r="A205" s="1066">
        <v>165</v>
      </c>
      <c r="B205" s="1066" t="s">
        <v>4870</v>
      </c>
      <c r="C205" s="1066"/>
      <c r="D205" s="784"/>
      <c r="E205" s="446"/>
      <c r="F205" s="609"/>
      <c r="G205" s="428" t="s">
        <v>4871</v>
      </c>
      <c r="H205" s="447" t="s">
        <v>1777</v>
      </c>
      <c r="I205" s="429" t="s">
        <v>1891</v>
      </c>
      <c r="J205" s="428" t="s">
        <v>5321</v>
      </c>
      <c r="K205" s="479">
        <v>16500</v>
      </c>
      <c r="L205" s="1067">
        <f>K205/100*7.09</f>
        <v>1169.8499999999999</v>
      </c>
      <c r="M205" s="1067">
        <v>10120</v>
      </c>
      <c r="N205" s="1067"/>
      <c r="O205" s="402"/>
      <c r="P205" s="1068">
        <f>+K205/100*3.04</f>
        <v>501.6</v>
      </c>
      <c r="Q205" s="1067">
        <f>+K205/100*2.87</f>
        <v>473.55</v>
      </c>
      <c r="R205" s="1067"/>
      <c r="S205" s="451"/>
      <c r="T205" s="451">
        <f>O205+P205+Q205+R205</f>
        <v>975.15000000000009</v>
      </c>
      <c r="U205" s="1067">
        <f>K205-T205</f>
        <v>15524.85</v>
      </c>
      <c r="V205" s="452">
        <v>100010330028774</v>
      </c>
      <c r="W205" s="461">
        <v>200010330902289</v>
      </c>
      <c r="X205" s="545">
        <f>+U205</f>
        <v>15524.85</v>
      </c>
      <c r="Y205" s="518">
        <v>22500068360</v>
      </c>
      <c r="Z205" s="6"/>
      <c r="AA205" s="6"/>
      <c r="AB205" s="6"/>
      <c r="AC205" s="6"/>
      <c r="AD205" s="6"/>
      <c r="AE205" s="6"/>
      <c r="AF205" s="6"/>
      <c r="AG205" s="6"/>
      <c r="AH205" s="6"/>
      <c r="AI205" s="6"/>
      <c r="AP205" s="537"/>
      <c r="AQ205" s="537"/>
      <c r="AR205" s="537"/>
      <c r="AS205" s="537"/>
      <c r="AT205" s="537"/>
      <c r="AU205" s="537"/>
      <c r="AV205" s="537"/>
      <c r="AW205" s="537"/>
      <c r="AX205" s="537"/>
      <c r="AY205" s="537"/>
      <c r="AZ205" s="537"/>
      <c r="BA205" s="537"/>
      <c r="BB205" s="537"/>
      <c r="BC205" s="537"/>
      <c r="BD205" s="537"/>
      <c r="BE205" s="537"/>
      <c r="BF205" s="537"/>
      <c r="BG205" s="537"/>
      <c r="BH205" s="537"/>
      <c r="BI205" s="537"/>
      <c r="BJ205" s="537"/>
      <c r="BK205" s="537"/>
      <c r="BL205" s="537"/>
      <c r="BM205" s="537"/>
      <c r="BN205" s="537"/>
      <c r="BO205" s="537"/>
      <c r="BP205" s="537"/>
      <c r="BQ205" s="537"/>
      <c r="BR205" s="537"/>
      <c r="BS205" s="537"/>
      <c r="BT205" s="537"/>
      <c r="BU205" s="537"/>
      <c r="BV205" s="537"/>
      <c r="BW205" s="537"/>
      <c r="BX205" s="537"/>
      <c r="BY205" s="537"/>
      <c r="BZ205" s="537"/>
      <c r="CA205" s="537"/>
      <c r="CB205" s="537"/>
      <c r="CC205" s="537"/>
      <c r="CD205" s="537"/>
      <c r="CE205" s="537"/>
      <c r="CF205" s="537"/>
      <c r="CG205" s="537"/>
      <c r="CH205" s="537"/>
      <c r="CI205" s="537"/>
      <c r="CJ205" s="537"/>
      <c r="CK205" s="537"/>
      <c r="CL205" s="537"/>
      <c r="CM205" s="537"/>
      <c r="CN205" s="537"/>
      <c r="CO205" s="537"/>
      <c r="CP205" s="537"/>
      <c r="CQ205" s="537"/>
      <c r="CR205" s="537"/>
      <c r="CS205" s="537"/>
      <c r="CT205" s="537"/>
      <c r="CU205" s="537"/>
      <c r="CV205" s="537"/>
      <c r="CW205" s="537"/>
      <c r="CX205" s="537"/>
      <c r="CY205" s="537"/>
      <c r="CZ205" s="537"/>
      <c r="DA205" s="537"/>
      <c r="DB205" s="537"/>
      <c r="DC205" s="537"/>
      <c r="DD205" s="537"/>
      <c r="DE205" s="537"/>
    </row>
    <row r="206" spans="1:110" s="512" customFormat="1" ht="14.1" customHeight="1" x14ac:dyDescent="0.25">
      <c r="A206" s="1066">
        <v>166</v>
      </c>
      <c r="B206" s="1012" t="s">
        <v>4883</v>
      </c>
      <c r="C206" s="1012"/>
      <c r="D206" s="1013"/>
      <c r="E206" s="1014"/>
      <c r="F206" s="1015"/>
      <c r="G206" s="1011" t="s">
        <v>4884</v>
      </c>
      <c r="H206" s="447" t="s">
        <v>1777</v>
      </c>
      <c r="I206" s="1011" t="s">
        <v>3690</v>
      </c>
      <c r="J206" s="428" t="s">
        <v>5321</v>
      </c>
      <c r="K206" s="1016">
        <v>22000</v>
      </c>
      <c r="L206" s="1017">
        <f t="shared" ref="L206:L214" si="80">K206/100*7.09</f>
        <v>1559.8</v>
      </c>
      <c r="M206" s="1017">
        <v>10120</v>
      </c>
      <c r="N206" s="1017"/>
      <c r="O206" s="1017"/>
      <c r="P206" s="1018">
        <f>+K206/100*3.04</f>
        <v>668.8</v>
      </c>
      <c r="Q206" s="1017">
        <f>+K206/100*2.87</f>
        <v>631.4</v>
      </c>
      <c r="R206" s="1017"/>
      <c r="S206" s="1019"/>
      <c r="T206" s="1019"/>
      <c r="U206" s="1019">
        <f>O206+P206+Q206+R206</f>
        <v>1300.1999999999998</v>
      </c>
      <c r="V206" s="1017">
        <f>K206-U206</f>
        <v>20699.8</v>
      </c>
      <c r="W206" s="1252">
        <v>100010330028774</v>
      </c>
      <c r="X206" s="1252">
        <v>200010330910200</v>
      </c>
      <c r="Y206" s="1254">
        <f>+V206</f>
        <v>20699.8</v>
      </c>
      <c r="Z206" s="1255">
        <v>104608815</v>
      </c>
      <c r="AL206" s="540"/>
      <c r="AM206" s="540"/>
      <c r="AN206" s="540"/>
      <c r="AO206" s="540"/>
      <c r="AP206" s="540"/>
      <c r="AQ206" s="540"/>
      <c r="AR206" s="540"/>
      <c r="AS206" s="540"/>
      <c r="AT206" s="540"/>
      <c r="AU206" s="540"/>
      <c r="AV206" s="540"/>
      <c r="AW206" s="540"/>
      <c r="AX206" s="540"/>
      <c r="AY206" s="540"/>
      <c r="AZ206" s="540"/>
      <c r="BA206" s="540"/>
      <c r="BB206" s="540"/>
      <c r="BC206" s="540"/>
      <c r="BD206" s="540"/>
      <c r="BE206" s="540"/>
      <c r="BF206" s="540"/>
      <c r="BG206" s="540"/>
      <c r="BH206" s="540"/>
      <c r="BI206" s="540"/>
      <c r="BJ206" s="540"/>
      <c r="BK206" s="540"/>
      <c r="BL206" s="540"/>
      <c r="BM206" s="540"/>
      <c r="BN206" s="540"/>
      <c r="BO206" s="540"/>
      <c r="BP206" s="540"/>
      <c r="BQ206" s="540"/>
      <c r="BR206" s="540"/>
      <c r="BS206" s="540"/>
      <c r="BT206" s="540"/>
      <c r="BU206" s="540"/>
      <c r="BV206" s="540"/>
      <c r="BW206" s="540"/>
      <c r="BX206" s="540"/>
      <c r="BY206" s="540"/>
      <c r="BZ206" s="540"/>
      <c r="CA206" s="540"/>
      <c r="CB206" s="540"/>
      <c r="CC206" s="540"/>
      <c r="CD206" s="540"/>
      <c r="CE206" s="540"/>
      <c r="CF206" s="540"/>
      <c r="CG206" s="540"/>
      <c r="CH206" s="540"/>
      <c r="CI206" s="540"/>
      <c r="CJ206" s="540"/>
      <c r="CK206" s="540"/>
      <c r="CL206" s="540"/>
      <c r="CM206" s="540"/>
      <c r="CN206" s="540"/>
      <c r="CO206" s="540"/>
      <c r="CP206" s="540"/>
      <c r="CQ206" s="540"/>
      <c r="CR206" s="540"/>
      <c r="CS206" s="540"/>
      <c r="CT206" s="540"/>
      <c r="CU206" s="540"/>
      <c r="CV206" s="540"/>
      <c r="CW206" s="540"/>
      <c r="CX206" s="540"/>
      <c r="CY206" s="540"/>
      <c r="CZ206" s="540"/>
      <c r="DA206" s="540"/>
      <c r="DB206" s="540"/>
      <c r="DC206" s="540"/>
      <c r="DD206" s="540"/>
      <c r="DE206" s="540"/>
      <c r="DF206" s="540"/>
    </row>
    <row r="207" spans="1:110" s="512" customFormat="1" ht="14.1" customHeight="1" x14ac:dyDescent="0.25">
      <c r="A207" s="1066">
        <v>167</v>
      </c>
      <c r="B207" s="1012" t="s">
        <v>4887</v>
      </c>
      <c r="C207" s="1012"/>
      <c r="D207" s="1013"/>
      <c r="E207" s="1014"/>
      <c r="F207" s="1015"/>
      <c r="G207" s="1011" t="s">
        <v>4888</v>
      </c>
      <c r="H207" s="447" t="s">
        <v>1777</v>
      </c>
      <c r="I207" s="1011" t="s">
        <v>1891</v>
      </c>
      <c r="J207" s="428" t="s">
        <v>5321</v>
      </c>
      <c r="K207" s="1016">
        <v>16500</v>
      </c>
      <c r="L207" s="1017">
        <f t="shared" si="80"/>
        <v>1169.8499999999999</v>
      </c>
      <c r="M207" s="1017">
        <f>K207</f>
        <v>16500</v>
      </c>
      <c r="N207" s="1017"/>
      <c r="O207" s="1017"/>
      <c r="P207" s="1018">
        <f>K207/100*3.04</f>
        <v>501.6</v>
      </c>
      <c r="Q207" s="1017">
        <f>K207/100*2.87</f>
        <v>473.55</v>
      </c>
      <c r="R207" s="1017"/>
      <c r="S207" s="1019"/>
      <c r="T207" s="1019"/>
      <c r="U207" s="1019">
        <f>O207+P207+Q207+R207</f>
        <v>975.15000000000009</v>
      </c>
      <c r="V207" s="1017">
        <f>K207-U207</f>
        <v>15524.85</v>
      </c>
      <c r="W207" s="1252">
        <v>100010330028774</v>
      </c>
      <c r="X207" s="1256">
        <v>200010330910242</v>
      </c>
      <c r="Y207" s="1254">
        <f>+V207</f>
        <v>15524.85</v>
      </c>
      <c r="Z207" s="1255">
        <v>22500651447</v>
      </c>
      <c r="AL207" s="540"/>
      <c r="AM207" s="540"/>
      <c r="AN207" s="540"/>
      <c r="AO207" s="540"/>
      <c r="AP207" s="540"/>
      <c r="AQ207" s="540"/>
      <c r="AR207" s="540"/>
      <c r="AS207" s="540"/>
      <c r="AT207" s="540"/>
      <c r="AU207" s="540"/>
      <c r="AV207" s="540"/>
      <c r="AW207" s="540"/>
      <c r="AX207" s="540"/>
      <c r="AY207" s="540"/>
      <c r="AZ207" s="540"/>
      <c r="BA207" s="540"/>
      <c r="BB207" s="540"/>
      <c r="BC207" s="540"/>
      <c r="BD207" s="540"/>
      <c r="BE207" s="540"/>
      <c r="BF207" s="540"/>
      <c r="BG207" s="540"/>
      <c r="BH207" s="540"/>
      <c r="BI207" s="540"/>
      <c r="BJ207" s="540"/>
      <c r="BK207" s="540"/>
      <c r="BL207" s="540"/>
      <c r="BM207" s="540"/>
      <c r="BN207" s="540"/>
      <c r="BO207" s="540"/>
      <c r="BP207" s="540"/>
      <c r="BQ207" s="540"/>
      <c r="BR207" s="540"/>
      <c r="BS207" s="540"/>
      <c r="BT207" s="540"/>
      <c r="BU207" s="540"/>
      <c r="BV207" s="540"/>
      <c r="BW207" s="540"/>
      <c r="BX207" s="540"/>
      <c r="BY207" s="540"/>
      <c r="BZ207" s="540"/>
      <c r="CA207" s="540"/>
      <c r="CB207" s="540"/>
      <c r="CC207" s="540"/>
      <c r="CD207" s="540"/>
      <c r="CE207" s="540"/>
      <c r="CF207" s="540"/>
      <c r="CG207" s="540"/>
      <c r="CH207" s="540"/>
      <c r="CI207" s="540"/>
      <c r="CJ207" s="540"/>
      <c r="CK207" s="540"/>
      <c r="CL207" s="540"/>
      <c r="CM207" s="540"/>
      <c r="CN207" s="540"/>
      <c r="CO207" s="540"/>
      <c r="CP207" s="540"/>
      <c r="CQ207" s="540"/>
      <c r="CR207" s="540"/>
      <c r="CS207" s="540"/>
      <c r="CT207" s="540"/>
      <c r="CU207" s="540"/>
      <c r="CV207" s="540"/>
      <c r="CW207" s="540"/>
      <c r="CX207" s="540"/>
      <c r="CY207" s="540"/>
      <c r="CZ207" s="540"/>
      <c r="DA207" s="540"/>
      <c r="DB207" s="540"/>
      <c r="DC207" s="540"/>
      <c r="DD207" s="540"/>
      <c r="DE207" s="540"/>
      <c r="DF207" s="540"/>
    </row>
    <row r="208" spans="1:110" s="512" customFormat="1" ht="14.1" customHeight="1" x14ac:dyDescent="0.25">
      <c r="A208" s="1066">
        <v>168</v>
      </c>
      <c r="B208" s="1012" t="s">
        <v>4936</v>
      </c>
      <c r="C208" s="1012"/>
      <c r="D208" s="1013"/>
      <c r="E208" s="1014"/>
      <c r="F208" s="1015"/>
      <c r="G208" s="1011" t="s">
        <v>4937</v>
      </c>
      <c r="H208" s="447" t="s">
        <v>1777</v>
      </c>
      <c r="I208" s="1011" t="s">
        <v>1891</v>
      </c>
      <c r="J208" s="428" t="s">
        <v>5321</v>
      </c>
      <c r="K208" s="1016">
        <v>16500</v>
      </c>
      <c r="L208" s="1017">
        <f t="shared" si="80"/>
        <v>1169.8499999999999</v>
      </c>
      <c r="M208" s="1017">
        <f>K208</f>
        <v>16500</v>
      </c>
      <c r="N208" s="1017"/>
      <c r="O208" s="1017"/>
      <c r="P208" s="1018">
        <f>K208/100*3.04</f>
        <v>501.6</v>
      </c>
      <c r="Q208" s="1017">
        <f>K208/100*2.87</f>
        <v>473.55</v>
      </c>
      <c r="R208" s="1017"/>
      <c r="S208" s="1019"/>
      <c r="T208" s="1019"/>
      <c r="U208" s="1019">
        <f>O208+P208+Q208+R208</f>
        <v>975.15000000000009</v>
      </c>
      <c r="V208" s="1017">
        <f>K208-U208</f>
        <v>15524.85</v>
      </c>
      <c r="W208" s="1252">
        <v>100010330028774</v>
      </c>
      <c r="X208" s="1253">
        <v>200010330926294</v>
      </c>
      <c r="Y208" s="1254">
        <f>+V208</f>
        <v>15524.85</v>
      </c>
      <c r="Z208" s="1255">
        <v>40223620515</v>
      </c>
      <c r="AM208" s="540"/>
      <c r="AN208" s="540"/>
      <c r="AO208" s="540"/>
      <c r="AP208" s="540"/>
      <c r="AQ208" s="540"/>
      <c r="AR208" s="540"/>
      <c r="AS208" s="540"/>
      <c r="AT208" s="540"/>
      <c r="AU208" s="540"/>
      <c r="AV208" s="540"/>
      <c r="AW208" s="540"/>
      <c r="AX208" s="540"/>
      <c r="AY208" s="540"/>
      <c r="AZ208" s="540"/>
      <c r="BA208" s="540"/>
      <c r="BB208" s="540"/>
      <c r="BC208" s="540"/>
      <c r="BD208" s="540"/>
      <c r="BE208" s="540"/>
      <c r="BF208" s="540"/>
      <c r="BG208" s="540"/>
      <c r="BH208" s="540"/>
      <c r="BI208" s="540"/>
      <c r="BJ208" s="540"/>
      <c r="BK208" s="540"/>
      <c r="BL208" s="540"/>
      <c r="BM208" s="540"/>
      <c r="BN208" s="540"/>
      <c r="BO208" s="540"/>
      <c r="BP208" s="540"/>
      <c r="BQ208" s="540"/>
      <c r="BR208" s="540"/>
      <c r="BS208" s="540"/>
      <c r="BT208" s="540"/>
      <c r="BU208" s="540"/>
      <c r="BV208" s="540"/>
      <c r="BW208" s="540"/>
      <c r="BX208" s="540"/>
      <c r="BY208" s="540"/>
      <c r="BZ208" s="540"/>
      <c r="CA208" s="540"/>
      <c r="CB208" s="540"/>
      <c r="CC208" s="540"/>
      <c r="CD208" s="540"/>
      <c r="CE208" s="540"/>
      <c r="CF208" s="540"/>
      <c r="CG208" s="540"/>
      <c r="CH208" s="540"/>
      <c r="CI208" s="540"/>
      <c r="CJ208" s="540"/>
      <c r="CK208" s="540"/>
      <c r="CL208" s="540"/>
      <c r="CM208" s="540"/>
      <c r="CN208" s="540"/>
      <c r="CO208" s="540"/>
      <c r="CP208" s="540"/>
      <c r="CQ208" s="540"/>
      <c r="CR208" s="540"/>
      <c r="CS208" s="540"/>
      <c r="CT208" s="540"/>
      <c r="CU208" s="540"/>
      <c r="CV208" s="540"/>
      <c r="CW208" s="540"/>
      <c r="CX208" s="540"/>
      <c r="CY208" s="540"/>
      <c r="CZ208" s="540"/>
      <c r="DA208" s="540"/>
      <c r="DB208" s="540"/>
      <c r="DC208" s="540"/>
      <c r="DD208" s="540"/>
      <c r="DE208" s="540"/>
      <c r="DF208" s="540"/>
    </row>
    <row r="209" spans="1:110" ht="14.1" customHeight="1" x14ac:dyDescent="0.25">
      <c r="A209" s="1066">
        <v>169</v>
      </c>
      <c r="B209" s="444" t="s">
        <v>4951</v>
      </c>
      <c r="C209" s="444"/>
      <c r="D209" s="785"/>
      <c r="E209" s="446"/>
      <c r="F209" s="609"/>
      <c r="G209" s="429" t="s">
        <v>4950</v>
      </c>
      <c r="H209" s="447" t="s">
        <v>1777</v>
      </c>
      <c r="I209" s="1011" t="s">
        <v>1891</v>
      </c>
      <c r="J209" s="428" t="s">
        <v>5321</v>
      </c>
      <c r="K209" s="1067">
        <v>16500</v>
      </c>
      <c r="L209" s="1067">
        <f t="shared" si="80"/>
        <v>1169.8499999999999</v>
      </c>
      <c r="M209" s="1067">
        <f>+K209</f>
        <v>16500</v>
      </c>
      <c r="N209" s="1067"/>
      <c r="O209" s="402"/>
      <c r="P209" s="1068">
        <f>K209/100*3.04</f>
        <v>501.6</v>
      </c>
      <c r="Q209" s="1067">
        <f>K209/100*2.87</f>
        <v>473.55</v>
      </c>
      <c r="R209" s="1067"/>
      <c r="S209" s="451"/>
      <c r="T209" s="451"/>
      <c r="U209" s="451">
        <f>O209+P209+Q209+R209+S209</f>
        <v>975.15000000000009</v>
      </c>
      <c r="V209" s="1067">
        <f>K209-U209</f>
        <v>15524.85</v>
      </c>
      <c r="W209" s="452">
        <v>100010330028774</v>
      </c>
      <c r="X209" s="1257">
        <v>200010330931768</v>
      </c>
      <c r="Y209" s="545">
        <f>+V209</f>
        <v>15524.85</v>
      </c>
      <c r="Z209" s="518">
        <v>115634784</v>
      </c>
      <c r="AA209" s="455"/>
      <c r="AB209" s="428"/>
      <c r="AC209" s="456"/>
      <c r="AD209" s="402">
        <f>P209+Q209+R209</f>
        <v>975.15000000000009</v>
      </c>
      <c r="AE209" s="402">
        <f>K209-AD209</f>
        <v>15524.85</v>
      </c>
      <c r="AF209" s="1067"/>
      <c r="AG209" s="1067"/>
      <c r="AH209" s="462"/>
      <c r="AI209" s="402"/>
      <c r="AJ209" s="1067"/>
      <c r="AK209" s="402"/>
      <c r="AL209" s="457"/>
      <c r="AP209" s="537"/>
      <c r="AQ209" s="537"/>
      <c r="AR209" s="537"/>
      <c r="AS209" s="537"/>
      <c r="AT209" s="537"/>
      <c r="AU209" s="537"/>
      <c r="AV209" s="537"/>
      <c r="AW209" s="537"/>
      <c r="AX209" s="537"/>
      <c r="AY209" s="537"/>
      <c r="AZ209" s="537"/>
      <c r="BA209" s="537"/>
      <c r="BB209" s="537"/>
      <c r="BC209" s="537"/>
      <c r="BD209" s="537"/>
      <c r="BE209" s="537"/>
      <c r="BF209" s="537"/>
      <c r="BG209" s="537"/>
      <c r="BH209" s="537"/>
      <c r="BI209" s="537"/>
      <c r="BJ209" s="537"/>
      <c r="BK209" s="537"/>
      <c r="BL209" s="537"/>
      <c r="BM209" s="537"/>
      <c r="BN209" s="537"/>
      <c r="BO209" s="537"/>
      <c r="BP209" s="537"/>
      <c r="BQ209" s="537"/>
      <c r="BR209" s="537"/>
      <c r="BS209" s="537"/>
      <c r="BT209" s="537"/>
      <c r="BU209" s="537"/>
      <c r="BV209" s="537"/>
      <c r="BW209" s="537"/>
      <c r="BX209" s="537"/>
      <c r="BY209" s="537"/>
      <c r="BZ209" s="537"/>
      <c r="CA209" s="537"/>
      <c r="CB209" s="537"/>
      <c r="CC209" s="537"/>
      <c r="CD209" s="537"/>
      <c r="CE209" s="537"/>
      <c r="CF209" s="537"/>
      <c r="CG209" s="537"/>
      <c r="CH209" s="537"/>
      <c r="CI209" s="537"/>
      <c r="CJ209" s="537"/>
      <c r="CK209" s="537"/>
      <c r="CL209" s="537"/>
      <c r="CM209" s="537"/>
      <c r="CN209" s="537"/>
      <c r="CO209" s="537"/>
      <c r="CP209" s="537"/>
      <c r="CQ209" s="537"/>
      <c r="CR209" s="537"/>
      <c r="CS209" s="537"/>
      <c r="CT209" s="537"/>
      <c r="CU209" s="537"/>
      <c r="CV209" s="537"/>
      <c r="CW209" s="537"/>
      <c r="CX209" s="537"/>
      <c r="CY209" s="537"/>
      <c r="CZ209" s="537"/>
      <c r="DA209" s="537"/>
      <c r="DB209" s="537"/>
      <c r="DC209" s="537"/>
      <c r="DD209" s="537"/>
      <c r="DE209" s="537"/>
      <c r="DF209" s="537"/>
    </row>
    <row r="210" spans="1:110" ht="14.1" customHeight="1" x14ac:dyDescent="0.25">
      <c r="A210" s="1066">
        <v>170</v>
      </c>
      <c r="B210" s="444" t="s">
        <v>4958</v>
      </c>
      <c r="C210" s="444"/>
      <c r="D210" s="785"/>
      <c r="E210" s="446"/>
      <c r="F210" s="609"/>
      <c r="G210" s="429" t="s">
        <v>4959</v>
      </c>
      <c r="H210" s="447" t="s">
        <v>1777</v>
      </c>
      <c r="I210" s="1011" t="s">
        <v>1891</v>
      </c>
      <c r="J210" s="428" t="s">
        <v>5321</v>
      </c>
      <c r="K210" s="1067">
        <v>16500</v>
      </c>
      <c r="L210" s="1067">
        <f t="shared" si="80"/>
        <v>1169.8499999999999</v>
      </c>
      <c r="M210" s="1067">
        <f>+K210</f>
        <v>16500</v>
      </c>
      <c r="N210" s="1067"/>
      <c r="O210" s="1068">
        <f>K210/100*3.04</f>
        <v>501.6</v>
      </c>
      <c r="P210" s="1068">
        <f>K210/100*3.04</f>
        <v>501.6</v>
      </c>
      <c r="Q210" s="1067">
        <f>K210/100*2.87</f>
        <v>473.55</v>
      </c>
      <c r="R210" s="1067"/>
      <c r="S210" s="451"/>
      <c r="T210" s="451">
        <f>O210+P210+Q210+R210+S210</f>
        <v>1476.75</v>
      </c>
      <c r="U210" s="456"/>
      <c r="V210" s="402">
        <f>P210+Q210+R210</f>
        <v>975.15000000000009</v>
      </c>
      <c r="W210" s="402">
        <f>K210-V210</f>
        <v>15524.85</v>
      </c>
      <c r="X210" s="1067"/>
      <c r="Y210" s="1067"/>
      <c r="Z210" s="462"/>
      <c r="AA210" s="402"/>
      <c r="AB210" s="1067"/>
      <c r="AC210" s="537"/>
      <c r="AD210" s="537"/>
      <c r="AE210" s="537"/>
      <c r="AF210" s="537"/>
      <c r="AG210" s="537"/>
      <c r="AH210" s="537"/>
      <c r="AI210" s="537"/>
      <c r="AJ210" s="537"/>
      <c r="AK210" s="537"/>
      <c r="AP210" s="537"/>
      <c r="AQ210" s="537"/>
      <c r="AR210" s="537"/>
      <c r="AS210" s="537"/>
      <c r="AT210" s="537"/>
      <c r="AU210" s="537"/>
      <c r="AV210" s="537"/>
      <c r="AW210" s="537"/>
      <c r="AX210" s="537"/>
      <c r="AY210" s="537"/>
      <c r="AZ210" s="537"/>
      <c r="BA210" s="537"/>
      <c r="BB210" s="537"/>
      <c r="BC210" s="537"/>
      <c r="BD210" s="537"/>
      <c r="BE210" s="537"/>
      <c r="BF210" s="537"/>
      <c r="BG210" s="537"/>
      <c r="BH210" s="537"/>
      <c r="BI210" s="537"/>
      <c r="BJ210" s="537"/>
      <c r="BK210" s="537"/>
      <c r="BL210" s="537"/>
      <c r="BM210" s="537"/>
      <c r="BN210" s="537"/>
      <c r="BO210" s="537"/>
      <c r="BP210" s="537"/>
      <c r="BQ210" s="537"/>
      <c r="BR210" s="537"/>
      <c r="BS210" s="537"/>
      <c r="BT210" s="537"/>
      <c r="BU210" s="537"/>
      <c r="BV210" s="537"/>
      <c r="BW210" s="537"/>
      <c r="BX210" s="537"/>
      <c r="BY210" s="537"/>
      <c r="BZ210" s="537"/>
      <c r="CA210" s="537"/>
      <c r="CB210" s="537"/>
      <c r="CC210" s="537"/>
      <c r="CD210" s="537"/>
      <c r="CE210" s="537"/>
      <c r="CF210" s="537"/>
      <c r="CG210" s="537"/>
      <c r="CH210" s="537"/>
      <c r="CI210" s="537"/>
      <c r="CJ210" s="537"/>
      <c r="CK210" s="537"/>
      <c r="CL210" s="537"/>
      <c r="CM210" s="537"/>
      <c r="CN210" s="537"/>
      <c r="CO210" s="537"/>
      <c r="CP210" s="537"/>
      <c r="CQ210" s="537"/>
      <c r="CR210" s="537"/>
      <c r="CS210" s="537"/>
      <c r="CT210" s="537"/>
    </row>
    <row r="211" spans="1:110" ht="14.1" customHeight="1" x14ac:dyDescent="0.25">
      <c r="A211" s="1066">
        <v>171</v>
      </c>
      <c r="B211" s="444" t="s">
        <v>4960</v>
      </c>
      <c r="C211" s="444"/>
      <c r="D211" s="785"/>
      <c r="E211" s="446"/>
      <c r="F211" s="609"/>
      <c r="G211" s="429" t="s">
        <v>4961</v>
      </c>
      <c r="H211" s="447" t="s">
        <v>1777</v>
      </c>
      <c r="I211" s="1011" t="s">
        <v>1891</v>
      </c>
      <c r="J211" s="428" t="s">
        <v>5321</v>
      </c>
      <c r="K211" s="1067">
        <v>16500</v>
      </c>
      <c r="L211" s="1067">
        <f t="shared" si="80"/>
        <v>1169.8499999999999</v>
      </c>
      <c r="M211" s="1067">
        <f>+K211</f>
        <v>16500</v>
      </c>
      <c r="N211" s="1067"/>
      <c r="O211" s="1068">
        <f>K211/100*3.04</f>
        <v>501.6</v>
      </c>
      <c r="P211" s="1068">
        <f>K211/100*3.04</f>
        <v>501.6</v>
      </c>
      <c r="Q211" s="1067">
        <f>K211/100*2.87</f>
        <v>473.55</v>
      </c>
      <c r="R211" s="1067"/>
      <c r="S211" s="451"/>
      <c r="T211" s="451">
        <f>O211+P211+Q211+R211+S211</f>
        <v>1476.75</v>
      </c>
      <c r="U211" s="456"/>
      <c r="V211" s="402">
        <f>P211+Q211+R211</f>
        <v>975.15000000000009</v>
      </c>
      <c r="W211" s="402">
        <f>K211-V211</f>
        <v>15524.85</v>
      </c>
      <c r="X211" s="1067"/>
      <c r="Y211" s="1067"/>
      <c r="Z211" s="462"/>
      <c r="AA211" s="402"/>
      <c r="AB211" s="1067"/>
      <c r="AC211" s="537"/>
      <c r="AD211" s="537"/>
      <c r="AE211" s="537"/>
      <c r="AF211" s="537"/>
      <c r="AG211" s="537"/>
      <c r="AH211" s="537"/>
      <c r="AI211" s="537"/>
      <c r="AJ211" s="537"/>
      <c r="AK211" s="537"/>
      <c r="AP211" s="537"/>
      <c r="AQ211" s="537"/>
      <c r="AR211" s="537"/>
      <c r="AS211" s="537"/>
      <c r="AT211" s="537"/>
      <c r="AU211" s="537"/>
      <c r="AV211" s="537"/>
      <c r="AW211" s="537"/>
      <c r="AX211" s="537"/>
      <c r="AY211" s="537"/>
      <c r="AZ211" s="537"/>
      <c r="BA211" s="537"/>
      <c r="BB211" s="537"/>
      <c r="BC211" s="537"/>
      <c r="BD211" s="537"/>
      <c r="BE211" s="537"/>
      <c r="BF211" s="537"/>
      <c r="BG211" s="537"/>
      <c r="BH211" s="537"/>
      <c r="BI211" s="537"/>
      <c r="BJ211" s="537"/>
      <c r="BK211" s="537"/>
      <c r="BL211" s="537"/>
      <c r="BM211" s="537"/>
      <c r="BN211" s="537"/>
      <c r="BO211" s="537"/>
      <c r="BP211" s="537"/>
      <c r="BQ211" s="537"/>
      <c r="BR211" s="537"/>
      <c r="BS211" s="537"/>
      <c r="BT211" s="537"/>
      <c r="BU211" s="537"/>
      <c r="BV211" s="537"/>
      <c r="BW211" s="537"/>
      <c r="BX211" s="537"/>
      <c r="BY211" s="537"/>
      <c r="BZ211" s="537"/>
      <c r="CA211" s="537"/>
      <c r="CB211" s="537"/>
      <c r="CC211" s="537"/>
      <c r="CD211" s="537"/>
      <c r="CE211" s="537"/>
      <c r="CF211" s="537"/>
      <c r="CG211" s="537"/>
      <c r="CH211" s="537"/>
      <c r="CI211" s="537"/>
      <c r="CJ211" s="537"/>
      <c r="CK211" s="537"/>
      <c r="CL211" s="537"/>
      <c r="CM211" s="537"/>
      <c r="CN211" s="537"/>
      <c r="CO211" s="537"/>
      <c r="CP211" s="537"/>
      <c r="CQ211" s="537"/>
      <c r="CR211" s="537"/>
      <c r="CS211" s="537"/>
      <c r="CT211" s="537"/>
    </row>
    <row r="212" spans="1:110" ht="14.1" customHeight="1" x14ac:dyDescent="0.25">
      <c r="A212" s="1066">
        <v>172</v>
      </c>
      <c r="B212" s="444" t="s">
        <v>4964</v>
      </c>
      <c r="C212" s="444"/>
      <c r="D212" s="785"/>
      <c r="E212" s="446"/>
      <c r="F212" s="609"/>
      <c r="G212" s="429" t="s">
        <v>4965</v>
      </c>
      <c r="H212" s="447" t="s">
        <v>1777</v>
      </c>
      <c r="I212" s="1011" t="s">
        <v>1891</v>
      </c>
      <c r="J212" s="428" t="s">
        <v>5321</v>
      </c>
      <c r="K212" s="1067">
        <v>16500</v>
      </c>
      <c r="L212" s="1067">
        <f t="shared" si="80"/>
        <v>1169.8499999999999</v>
      </c>
      <c r="M212" s="1067">
        <f>+K212*7.1%</f>
        <v>1171.5</v>
      </c>
      <c r="N212" s="1067">
        <f>+K212*1.2%</f>
        <v>198</v>
      </c>
      <c r="O212" s="1067">
        <f>+K212</f>
        <v>16500</v>
      </c>
      <c r="P212" s="1067"/>
      <c r="Q212" s="1068">
        <f>K212/100*3.04</f>
        <v>501.6</v>
      </c>
      <c r="R212" s="1068">
        <f>K212/100*2.87</f>
        <v>473.55</v>
      </c>
      <c r="S212" s="1067"/>
      <c r="T212" s="1068"/>
      <c r="U212" s="1068"/>
      <c r="V212" s="1067">
        <f>P212+Q212+R212+S212</f>
        <v>975.15000000000009</v>
      </c>
      <c r="W212" s="451">
        <f>K212-V212</f>
        <v>15524.85</v>
      </c>
      <c r="X212" s="456"/>
      <c r="Y212" s="402">
        <f>R212+S212+T212</f>
        <v>473.55</v>
      </c>
      <c r="Z212" s="402">
        <f>K212-Y212</f>
        <v>16026.45</v>
      </c>
      <c r="AA212" s="1067"/>
      <c r="AB212" s="1067"/>
      <c r="AC212" s="462"/>
      <c r="AD212" s="402"/>
      <c r="AE212" s="1067"/>
      <c r="AF212" s="537"/>
      <c r="AG212" s="537"/>
      <c r="AH212" s="537"/>
      <c r="AI212" s="537"/>
      <c r="AJ212" s="537"/>
      <c r="AK212" s="537"/>
      <c r="AP212" s="537"/>
      <c r="AQ212" s="537"/>
      <c r="AR212" s="537"/>
      <c r="AS212" s="537"/>
      <c r="AT212" s="537"/>
      <c r="AU212" s="537"/>
      <c r="AV212" s="537"/>
      <c r="AW212" s="537"/>
      <c r="AX212" s="537"/>
      <c r="AY212" s="537"/>
      <c r="AZ212" s="537"/>
      <c r="BA212" s="537"/>
      <c r="BB212" s="537"/>
      <c r="BC212" s="537"/>
      <c r="BD212" s="537"/>
      <c r="BE212" s="537"/>
      <c r="BF212" s="537"/>
      <c r="BG212" s="537"/>
      <c r="BH212" s="537"/>
      <c r="BI212" s="537"/>
      <c r="BJ212" s="537"/>
      <c r="BK212" s="537"/>
      <c r="BL212" s="537"/>
      <c r="BM212" s="537"/>
      <c r="BN212" s="537"/>
      <c r="BO212" s="537"/>
      <c r="BP212" s="537"/>
      <c r="BQ212" s="537"/>
      <c r="BR212" s="537"/>
      <c r="BS212" s="537"/>
      <c r="BT212" s="537"/>
      <c r="BU212" s="537"/>
      <c r="BV212" s="537"/>
      <c r="BW212" s="537"/>
      <c r="BX212" s="537"/>
      <c r="BY212" s="537"/>
      <c r="BZ212" s="537"/>
      <c r="CA212" s="537"/>
      <c r="CB212" s="537"/>
      <c r="CC212" s="537"/>
      <c r="CD212" s="537"/>
      <c r="CE212" s="537"/>
      <c r="CF212" s="537"/>
      <c r="CG212" s="537"/>
      <c r="CH212" s="537"/>
      <c r="CI212" s="537"/>
      <c r="CJ212" s="537"/>
      <c r="CK212" s="537"/>
      <c r="CL212" s="537"/>
      <c r="CM212" s="537"/>
      <c r="CN212" s="537"/>
      <c r="CO212" s="537"/>
      <c r="CP212" s="537"/>
      <c r="CQ212" s="537"/>
      <c r="CR212" s="537"/>
      <c r="CS212" s="537"/>
      <c r="CT212" s="537"/>
      <c r="CU212" s="537"/>
      <c r="CV212" s="537"/>
      <c r="CW212" s="537"/>
    </row>
    <row r="213" spans="1:110" ht="14.1" customHeight="1" x14ac:dyDescent="0.25">
      <c r="A213" s="1066">
        <v>173</v>
      </c>
      <c r="B213" s="444" t="s">
        <v>4967</v>
      </c>
      <c r="C213" s="444"/>
      <c r="D213" s="785"/>
      <c r="E213" s="446"/>
      <c r="F213" s="609"/>
      <c r="G213" s="429" t="s">
        <v>4966</v>
      </c>
      <c r="H213" s="447" t="s">
        <v>1777</v>
      </c>
      <c r="I213" s="1011" t="s">
        <v>1891</v>
      </c>
      <c r="J213" s="428" t="s">
        <v>5321</v>
      </c>
      <c r="K213" s="1067">
        <v>16500</v>
      </c>
      <c r="L213" s="1067">
        <f t="shared" si="80"/>
        <v>1169.8499999999999</v>
      </c>
      <c r="M213" s="1067">
        <f>+K213*7.1%</f>
        <v>1171.5</v>
      </c>
      <c r="N213" s="1067">
        <f>+K213*1.2%</f>
        <v>198</v>
      </c>
      <c r="O213" s="1067">
        <f>+K213</f>
        <v>16500</v>
      </c>
      <c r="P213" s="1067"/>
      <c r="Q213" s="1068">
        <f>K213/100*3.04</f>
        <v>501.6</v>
      </c>
      <c r="R213" s="1068">
        <f>K213/100*2.87</f>
        <v>473.55</v>
      </c>
      <c r="S213" s="1067"/>
      <c r="T213" s="1068"/>
      <c r="U213" s="1068"/>
      <c r="V213" s="1067">
        <f>P213+Q213+R213+S213</f>
        <v>975.15000000000009</v>
      </c>
      <c r="W213" s="451">
        <f>K213-V213</f>
        <v>15524.85</v>
      </c>
      <c r="X213" s="456"/>
      <c r="Y213" s="402">
        <f>R213+S213+T213</f>
        <v>473.55</v>
      </c>
      <c r="Z213" s="402">
        <f>K213-Y213</f>
        <v>16026.45</v>
      </c>
      <c r="AA213" s="1067"/>
      <c r="AB213" s="1067"/>
      <c r="AC213" s="462"/>
      <c r="AD213" s="402"/>
      <c r="AE213" s="1067"/>
      <c r="AF213" s="537"/>
      <c r="AG213" s="537"/>
      <c r="AH213" s="537"/>
      <c r="AI213" s="537"/>
      <c r="AJ213" s="537"/>
      <c r="AK213" s="537"/>
      <c r="AP213" s="537"/>
      <c r="AQ213" s="537"/>
      <c r="AR213" s="537"/>
      <c r="AS213" s="537"/>
      <c r="AT213" s="537"/>
      <c r="AU213" s="537"/>
      <c r="AV213" s="537"/>
      <c r="AW213" s="537"/>
      <c r="AX213" s="537"/>
      <c r="AY213" s="537"/>
      <c r="AZ213" s="537"/>
      <c r="BA213" s="537"/>
      <c r="BB213" s="537"/>
      <c r="BC213" s="537"/>
      <c r="BD213" s="537"/>
      <c r="BE213" s="537"/>
      <c r="BF213" s="537"/>
      <c r="BG213" s="537"/>
      <c r="BH213" s="537"/>
      <c r="BI213" s="537"/>
      <c r="BJ213" s="537"/>
      <c r="BK213" s="537"/>
      <c r="BL213" s="537"/>
      <c r="BM213" s="537"/>
      <c r="BN213" s="537"/>
      <c r="BO213" s="537"/>
      <c r="BP213" s="537"/>
      <c r="BQ213" s="537"/>
      <c r="BR213" s="537"/>
      <c r="BS213" s="537"/>
      <c r="BT213" s="537"/>
      <c r="BU213" s="537"/>
      <c r="BV213" s="537"/>
      <c r="BW213" s="537"/>
      <c r="BX213" s="537"/>
      <c r="BY213" s="537"/>
      <c r="BZ213" s="537"/>
      <c r="CA213" s="537"/>
      <c r="CB213" s="537"/>
      <c r="CC213" s="537"/>
      <c r="CD213" s="537"/>
      <c r="CE213" s="537"/>
      <c r="CF213" s="537"/>
      <c r="CG213" s="537"/>
      <c r="CH213" s="537"/>
      <c r="CI213" s="537"/>
      <c r="CJ213" s="537"/>
      <c r="CK213" s="537"/>
      <c r="CL213" s="537"/>
      <c r="CM213" s="537"/>
      <c r="CN213" s="537"/>
      <c r="CO213" s="537"/>
      <c r="CP213" s="537"/>
      <c r="CQ213" s="537"/>
      <c r="CR213" s="537"/>
      <c r="CS213" s="537"/>
      <c r="CT213" s="537"/>
      <c r="CU213" s="537"/>
      <c r="CV213" s="537"/>
      <c r="CW213" s="537"/>
    </row>
    <row r="214" spans="1:110" ht="14.1" customHeight="1" x14ac:dyDescent="0.25">
      <c r="A214" s="1066">
        <v>174</v>
      </c>
      <c r="B214" s="444" t="s">
        <v>4988</v>
      </c>
      <c r="C214" s="444"/>
      <c r="D214" s="785"/>
      <c r="E214" s="446"/>
      <c r="F214" s="609"/>
      <c r="G214" s="429" t="s">
        <v>4989</v>
      </c>
      <c r="H214" s="447" t="s">
        <v>1777</v>
      </c>
      <c r="I214" s="1011" t="s">
        <v>1891</v>
      </c>
      <c r="J214" s="428" t="s">
        <v>5321</v>
      </c>
      <c r="K214" s="1067">
        <v>16500</v>
      </c>
      <c r="L214" s="1067">
        <f t="shared" si="80"/>
        <v>1169.8499999999999</v>
      </c>
      <c r="M214" s="1067">
        <f>+K214*7.1%</f>
        <v>1171.5</v>
      </c>
      <c r="N214" s="1067">
        <f>+K214*1.2%</f>
        <v>198</v>
      </c>
      <c r="O214" s="1067">
        <f>+K214</f>
        <v>16500</v>
      </c>
      <c r="P214" s="1067"/>
      <c r="Q214" s="1068">
        <f>K214/100*3.04</f>
        <v>501.6</v>
      </c>
      <c r="R214" s="1068">
        <f>K214/100*2.87</f>
        <v>473.55</v>
      </c>
      <c r="S214" s="1067"/>
      <c r="T214" s="1068"/>
      <c r="U214" s="1068"/>
      <c r="V214" s="1067">
        <f>P214+Q214+R214+S214</f>
        <v>975.15000000000009</v>
      </c>
      <c r="W214" s="451">
        <f>K214-V214</f>
        <v>15524.85</v>
      </c>
      <c r="X214" s="456"/>
      <c r="Y214" s="402">
        <f>R214+S214+T214</f>
        <v>473.55</v>
      </c>
      <c r="Z214" s="402">
        <f>K214-Y214</f>
        <v>16026.45</v>
      </c>
      <c r="AA214" s="1067"/>
      <c r="AB214" s="1067"/>
      <c r="AC214" s="462"/>
      <c r="AD214" s="402"/>
      <c r="AE214" s="1067"/>
      <c r="AF214" s="537"/>
      <c r="AG214" s="537"/>
      <c r="AH214" s="537"/>
      <c r="AI214" s="537"/>
      <c r="AJ214" s="537"/>
      <c r="AK214" s="537"/>
      <c r="AP214" s="537"/>
      <c r="AQ214" s="537"/>
      <c r="AR214" s="537"/>
      <c r="AS214" s="537"/>
      <c r="AT214" s="537"/>
      <c r="AU214" s="537"/>
      <c r="AV214" s="537"/>
      <c r="AW214" s="537"/>
      <c r="AX214" s="537"/>
      <c r="AY214" s="537"/>
      <c r="AZ214" s="537"/>
      <c r="BA214" s="537"/>
      <c r="BB214" s="537"/>
      <c r="BC214" s="537"/>
      <c r="BD214" s="537"/>
      <c r="BE214" s="537"/>
      <c r="BF214" s="537"/>
      <c r="BG214" s="537"/>
      <c r="BH214" s="537"/>
      <c r="BI214" s="537"/>
      <c r="BJ214" s="537"/>
      <c r="BK214" s="537"/>
      <c r="BL214" s="537"/>
      <c r="BM214" s="537"/>
      <c r="BN214" s="537"/>
      <c r="BO214" s="537"/>
      <c r="BP214" s="537"/>
      <c r="BQ214" s="537"/>
      <c r="BR214" s="537"/>
      <c r="BS214" s="537"/>
      <c r="BT214" s="537"/>
      <c r="BU214" s="537"/>
      <c r="BV214" s="537"/>
      <c r="BW214" s="537"/>
      <c r="BX214" s="537"/>
      <c r="BY214" s="537"/>
      <c r="BZ214" s="537"/>
      <c r="CA214" s="537"/>
      <c r="CB214" s="537"/>
      <c r="CC214" s="537"/>
      <c r="CD214" s="537"/>
      <c r="CE214" s="537"/>
      <c r="CF214" s="537"/>
      <c r="CG214" s="537"/>
      <c r="CH214" s="537"/>
      <c r="CI214" s="537"/>
      <c r="CJ214" s="537"/>
      <c r="CK214" s="537"/>
      <c r="CL214" s="537"/>
      <c r="CM214" s="537"/>
      <c r="CN214" s="537"/>
      <c r="CO214" s="537"/>
      <c r="CP214" s="537"/>
      <c r="CQ214" s="537"/>
      <c r="CR214" s="537"/>
      <c r="CS214" s="537"/>
      <c r="CT214" s="537"/>
      <c r="CU214" s="537"/>
      <c r="CV214" s="537"/>
      <c r="CW214" s="537"/>
    </row>
    <row r="215" spans="1:110" ht="14.1" customHeight="1" x14ac:dyDescent="0.25">
      <c r="A215" s="1712" t="s">
        <v>3656</v>
      </c>
      <c r="B215" s="1713"/>
      <c r="C215" s="1713"/>
      <c r="D215" s="1713"/>
      <c r="E215" s="1713"/>
      <c r="F215" s="1713"/>
      <c r="G215" s="1713"/>
      <c r="H215" s="1713"/>
      <c r="I215" s="1714"/>
      <c r="J215" s="1175"/>
      <c r="K215" s="407">
        <f>SUM(K169:K214)</f>
        <v>851615</v>
      </c>
      <c r="L215" s="407"/>
      <c r="M215" s="407"/>
      <c r="N215" s="407">
        <f t="shared" ref="N215:T215" si="81">SUM(N170:N196)</f>
        <v>380.322</v>
      </c>
      <c r="O215" s="407">
        <f t="shared" si="81"/>
        <v>13698.696000000005</v>
      </c>
      <c r="P215" s="407">
        <f t="shared" si="81"/>
        <v>14422.250499999993</v>
      </c>
      <c r="Q215" s="407">
        <f t="shared" si="81"/>
        <v>1406.3</v>
      </c>
      <c r="R215" s="407">
        <f t="shared" si="81"/>
        <v>0</v>
      </c>
      <c r="S215" s="407">
        <f t="shared" si="81"/>
        <v>27011.668500000011</v>
      </c>
      <c r="T215" s="407">
        <f t="shared" si="81"/>
        <v>425199.03149999981</v>
      </c>
      <c r="U215" s="452"/>
      <c r="V215" s="474"/>
      <c r="W215" s="863"/>
      <c r="X215" s="463"/>
      <c r="Y215" s="455"/>
      <c r="Z215" s="428"/>
      <c r="AA215" s="456"/>
      <c r="AB215" s="402"/>
      <c r="AC215" s="402"/>
      <c r="AD215" s="1067"/>
      <c r="AE215" s="428"/>
      <c r="AF215" s="428"/>
      <c r="AG215" s="402"/>
      <c r="AH215" s="1067"/>
      <c r="AI215" s="402"/>
      <c r="AJ215" s="457" t="e">
        <f>#REF!-#REF!</f>
        <v>#REF!</v>
      </c>
    </row>
    <row r="216" spans="1:110" ht="14.1" customHeight="1" x14ac:dyDescent="0.25">
      <c r="A216" s="1715" t="s">
        <v>1923</v>
      </c>
      <c r="B216" s="1716"/>
      <c r="C216" s="1716"/>
      <c r="D216" s="1716"/>
      <c r="E216" s="1716"/>
      <c r="F216" s="1716"/>
      <c r="G216" s="1716"/>
      <c r="H216" s="1716"/>
      <c r="I216" s="1717"/>
      <c r="J216" s="1176"/>
      <c r="K216" s="407"/>
      <c r="L216" s="407"/>
      <c r="M216" s="407"/>
      <c r="N216" s="405"/>
      <c r="O216" s="565"/>
      <c r="P216" s="565"/>
      <c r="Q216" s="565"/>
      <c r="R216" s="407"/>
      <c r="S216" s="566"/>
      <c r="T216" s="407"/>
      <c r="U216" s="452"/>
      <c r="V216" s="461"/>
      <c r="W216" s="863"/>
      <c r="X216" s="463"/>
      <c r="Y216" s="455"/>
      <c r="Z216" s="428"/>
      <c r="AA216" s="456"/>
      <c r="AB216" s="402"/>
      <c r="AC216" s="402"/>
      <c r="AD216" s="1067"/>
      <c r="AE216" s="428"/>
      <c r="AF216" s="428"/>
      <c r="AG216" s="402"/>
      <c r="AH216" s="1067"/>
      <c r="AI216" s="402"/>
      <c r="AJ216" s="457"/>
    </row>
    <row r="217" spans="1:110" ht="14.1" customHeight="1" x14ac:dyDescent="0.25">
      <c r="A217" s="444">
        <v>175</v>
      </c>
      <c r="B217" s="444" t="s">
        <v>1805</v>
      </c>
      <c r="C217" s="444" t="s">
        <v>3763</v>
      </c>
      <c r="D217" s="445">
        <v>27315</v>
      </c>
      <c r="E217" s="446">
        <v>41897</v>
      </c>
      <c r="F217" s="1066">
        <f>DATEDIF(D217,E217,"Y")</f>
        <v>39</v>
      </c>
      <c r="G217" s="429" t="s">
        <v>3584</v>
      </c>
      <c r="H217" s="447" t="s">
        <v>1923</v>
      </c>
      <c r="I217" s="429" t="s">
        <v>1924</v>
      </c>
      <c r="J217" s="428" t="s">
        <v>5321</v>
      </c>
      <c r="K217" s="402">
        <v>71500</v>
      </c>
      <c r="L217" s="1067">
        <f>K217/100*7.09</f>
        <v>5069.3499999999995</v>
      </c>
      <c r="M217" s="1067">
        <v>34580</v>
      </c>
      <c r="N217" s="402">
        <v>589.91</v>
      </c>
      <c r="O217" s="1068">
        <f>K217/100*3.04</f>
        <v>2173.6</v>
      </c>
      <c r="P217" s="1068">
        <f>K217/100*2.87</f>
        <v>2052.0500000000002</v>
      </c>
      <c r="Q217" s="1068"/>
      <c r="R217" s="1067"/>
      <c r="S217" s="451">
        <f>N217+O217+P217+Q217</f>
        <v>4815.5599999999995</v>
      </c>
      <c r="T217" s="1067">
        <f>K217-S217</f>
        <v>66684.44</v>
      </c>
      <c r="U217" s="452">
        <v>100010330028774</v>
      </c>
      <c r="V217" s="523" t="s">
        <v>3107</v>
      </c>
      <c r="W217" s="863">
        <f>+T217</f>
        <v>66684.44</v>
      </c>
      <c r="X217" s="454" t="s">
        <v>4120</v>
      </c>
      <c r="Y217" s="455"/>
      <c r="Z217" s="428">
        <v>0</v>
      </c>
      <c r="AA217" s="456">
        <v>0</v>
      </c>
      <c r="AB217" s="402">
        <f>O217+P217+Q217</f>
        <v>4225.6499999999996</v>
      </c>
      <c r="AC217" s="402">
        <f>K217-AB217</f>
        <v>67274.350000000006</v>
      </c>
      <c r="AD217" s="1067">
        <v>33326.910000000003</v>
      </c>
      <c r="AE217" s="1067">
        <f>+AC217-AD217</f>
        <v>33947.440000000002</v>
      </c>
      <c r="AF217" s="428"/>
      <c r="AG217" s="402">
        <f>AE217*15%</f>
        <v>5092.116</v>
      </c>
      <c r="AH217" s="1067"/>
      <c r="AI217" s="402">
        <f>AG217+AH217</f>
        <v>5092.116</v>
      </c>
      <c r="AJ217" s="457">
        <f>AI217-N217</f>
        <v>4502.2060000000001</v>
      </c>
    </row>
    <row r="218" spans="1:110" ht="14.1" customHeight="1" x14ac:dyDescent="0.25">
      <c r="A218" s="444">
        <v>176</v>
      </c>
      <c r="B218" s="1066" t="s">
        <v>2698</v>
      </c>
      <c r="C218" s="1066" t="s">
        <v>3763</v>
      </c>
      <c r="D218" s="446">
        <v>30359</v>
      </c>
      <c r="E218" s="446">
        <v>41897</v>
      </c>
      <c r="F218" s="1066">
        <f>DATEDIF(D218,E218,"Y")</f>
        <v>31</v>
      </c>
      <c r="G218" s="428" t="s">
        <v>2699</v>
      </c>
      <c r="H218" s="447" t="s">
        <v>1923</v>
      </c>
      <c r="I218" s="428" t="s">
        <v>1927</v>
      </c>
      <c r="J218" s="428" t="s">
        <v>5321</v>
      </c>
      <c r="K218" s="1067">
        <v>33000</v>
      </c>
      <c r="L218" s="1067">
        <f>K218/100*7.09</f>
        <v>2339.6999999999998</v>
      </c>
      <c r="M218" s="1067">
        <f>K218</f>
        <v>33000</v>
      </c>
      <c r="N218" s="402"/>
      <c r="O218" s="1068">
        <f>K218/100*3.04</f>
        <v>1003.2</v>
      </c>
      <c r="P218" s="1068">
        <f>K218/100*2.87</f>
        <v>947.1</v>
      </c>
      <c r="Q218" s="1068"/>
      <c r="R218" s="1067"/>
      <c r="S218" s="451">
        <f>N218+O218+P218+Q218</f>
        <v>1950.3000000000002</v>
      </c>
      <c r="T218" s="1067">
        <f>K218-S218</f>
        <v>31049.7</v>
      </c>
      <c r="U218" s="452">
        <v>100010330028774</v>
      </c>
      <c r="V218" s="461" t="s">
        <v>3507</v>
      </c>
      <c r="W218" s="863">
        <f>+T218</f>
        <v>31049.7</v>
      </c>
      <c r="X218" s="463" t="s">
        <v>4210</v>
      </c>
      <c r="Y218" s="455"/>
      <c r="Z218" s="428">
        <v>0</v>
      </c>
      <c r="AA218" s="456">
        <v>0</v>
      </c>
      <c r="AB218" s="402">
        <f>O218+P218+Q218</f>
        <v>1950.3000000000002</v>
      </c>
      <c r="AC218" s="402">
        <f>K218-AB218</f>
        <v>31049.7</v>
      </c>
      <c r="AD218" s="1067"/>
      <c r="AE218" s="428"/>
      <c r="AF218" s="428"/>
      <c r="AG218" s="402">
        <f>AE218*15%</f>
        <v>0</v>
      </c>
      <c r="AH218" s="1067"/>
      <c r="AI218" s="402">
        <f>AG218+AH218</f>
        <v>0</v>
      </c>
      <c r="AJ218" s="457" t="e">
        <f>#REF!-#REF!</f>
        <v>#REF!</v>
      </c>
    </row>
    <row r="219" spans="1:110" ht="14.1" customHeight="1" x14ac:dyDescent="0.25">
      <c r="A219" s="444">
        <v>177</v>
      </c>
      <c r="B219" s="1066" t="s">
        <v>1930</v>
      </c>
      <c r="C219" s="1066" t="s">
        <v>3763</v>
      </c>
      <c r="D219" s="446">
        <v>30793</v>
      </c>
      <c r="E219" s="446">
        <v>41897</v>
      </c>
      <c r="F219" s="1066">
        <f>DATEDIF(D219,E219,"Y")</f>
        <v>30</v>
      </c>
      <c r="G219" s="428" t="s">
        <v>1931</v>
      </c>
      <c r="H219" s="447" t="s">
        <v>1923</v>
      </c>
      <c r="I219" s="428" t="s">
        <v>4750</v>
      </c>
      <c r="J219" s="428" t="s">
        <v>5321</v>
      </c>
      <c r="K219" s="1067">
        <v>33000</v>
      </c>
      <c r="L219" s="1067">
        <f>K219/100*7.09</f>
        <v>2339.6999999999998</v>
      </c>
      <c r="M219" s="1067">
        <f>K219</f>
        <v>33000</v>
      </c>
      <c r="N219" s="402"/>
      <c r="O219" s="1068">
        <f>K219/100*3.04</f>
        <v>1003.2</v>
      </c>
      <c r="P219" s="1068">
        <f>K219/100*2.87</f>
        <v>947.1</v>
      </c>
      <c r="Q219" s="1068"/>
      <c r="R219" s="1067"/>
      <c r="S219" s="451">
        <f>N219+O219+P219+Q219</f>
        <v>1950.3000000000002</v>
      </c>
      <c r="T219" s="1067">
        <f>K219-S219</f>
        <v>31049.7</v>
      </c>
      <c r="U219" s="452">
        <v>100010330028774</v>
      </c>
      <c r="V219" s="461" t="s">
        <v>3159</v>
      </c>
      <c r="W219" s="863">
        <f>+T219</f>
        <v>31049.7</v>
      </c>
      <c r="X219" s="463" t="s">
        <v>4140</v>
      </c>
      <c r="Y219" s="455"/>
      <c r="Z219" s="428">
        <v>0</v>
      </c>
      <c r="AA219" s="456">
        <v>0</v>
      </c>
      <c r="AB219" s="402">
        <f>O219+P219+Q219</f>
        <v>1950.3000000000002</v>
      </c>
      <c r="AC219" s="402">
        <f>K219-AB219</f>
        <v>31049.7</v>
      </c>
      <c r="AD219" s="1067"/>
      <c r="AE219" s="1067"/>
      <c r="AF219" s="428"/>
      <c r="AG219" s="402">
        <f>AE219*15%</f>
        <v>0</v>
      </c>
      <c r="AH219" s="1067"/>
      <c r="AI219" s="402">
        <f>AG219+AH219</f>
        <v>0</v>
      </c>
      <c r="AJ219" s="457"/>
    </row>
    <row r="220" spans="1:110" ht="14.1" customHeight="1" x14ac:dyDescent="0.25">
      <c r="A220" s="444">
        <v>178</v>
      </c>
      <c r="B220" s="1066" t="s">
        <v>1741</v>
      </c>
      <c r="C220" s="1066" t="s">
        <v>3763</v>
      </c>
      <c r="D220" s="446">
        <v>32527</v>
      </c>
      <c r="E220" s="446">
        <v>41897</v>
      </c>
      <c r="F220" s="1066">
        <f>DATEDIF(D220,E220,"Y")</f>
        <v>25</v>
      </c>
      <c r="G220" s="428" t="s">
        <v>1742</v>
      </c>
      <c r="H220" s="447" t="s">
        <v>1923</v>
      </c>
      <c r="I220" s="428" t="s">
        <v>5329</v>
      </c>
      <c r="J220" s="428" t="s">
        <v>5321</v>
      </c>
      <c r="K220" s="1067">
        <v>22000</v>
      </c>
      <c r="L220" s="1067">
        <f>K220/100*7.09</f>
        <v>1559.8</v>
      </c>
      <c r="M220" s="1067">
        <f>K220</f>
        <v>22000</v>
      </c>
      <c r="N220" s="402"/>
      <c r="O220" s="1068">
        <f>K220/100*3.04</f>
        <v>668.8</v>
      </c>
      <c r="P220" s="1068">
        <f>K220/100*2.87</f>
        <v>631.4</v>
      </c>
      <c r="Q220" s="1068"/>
      <c r="R220" s="1067"/>
      <c r="S220" s="451">
        <f>N220+O220+P220+Q220</f>
        <v>1300.1999999999998</v>
      </c>
      <c r="T220" s="1067">
        <f>K220-S220</f>
        <v>20699.8</v>
      </c>
      <c r="U220" s="452">
        <v>100010330028774</v>
      </c>
      <c r="V220" s="485" t="s">
        <v>3083</v>
      </c>
      <c r="W220" s="863">
        <f>+T220</f>
        <v>20699.8</v>
      </c>
      <c r="X220" s="463">
        <v>22500273259</v>
      </c>
      <c r="Y220" s="455"/>
      <c r="Z220" s="428">
        <v>0</v>
      </c>
      <c r="AA220" s="456">
        <v>0</v>
      </c>
      <c r="AB220" s="402">
        <f>O220+P220+Q220</f>
        <v>1300.1999999999998</v>
      </c>
      <c r="AC220" s="402">
        <f>K220-AB220</f>
        <v>20699.8</v>
      </c>
      <c r="AD220" s="1067"/>
      <c r="AE220" s="1067"/>
      <c r="AF220" s="428"/>
      <c r="AG220" s="402">
        <f>AE220*15%</f>
        <v>0</v>
      </c>
      <c r="AH220" s="1067"/>
      <c r="AI220" s="402">
        <f>AG220+AH220</f>
        <v>0</v>
      </c>
      <c r="AJ220" s="457">
        <f>AI220-N220</f>
        <v>0</v>
      </c>
    </row>
    <row r="221" spans="1:110" ht="14.1" customHeight="1" x14ac:dyDescent="0.25">
      <c r="A221" s="1712" t="s">
        <v>3656</v>
      </c>
      <c r="B221" s="1713"/>
      <c r="C221" s="1713"/>
      <c r="D221" s="1713"/>
      <c r="E221" s="1713"/>
      <c r="F221" s="1713"/>
      <c r="G221" s="1713"/>
      <c r="H221" s="1713"/>
      <c r="I221" s="1714"/>
      <c r="J221" s="1175"/>
      <c r="K221" s="405">
        <f>+K217+K218+K219+K220</f>
        <v>159500</v>
      </c>
      <c r="L221" s="405"/>
      <c r="M221" s="405"/>
      <c r="N221" s="405">
        <f t="shared" ref="N221:T221" ca="1" si="82">SUM(N217:N313)</f>
        <v>6749579601.1519747</v>
      </c>
      <c r="O221" s="405">
        <f t="shared" ca="1" si="82"/>
        <v>1134047500416.1028</v>
      </c>
      <c r="P221" s="405">
        <f t="shared" ca="1" si="82"/>
        <v>254027447685.21213</v>
      </c>
      <c r="Q221" s="405">
        <f t="shared" ca="1" si="82"/>
        <v>1041110329.4124988</v>
      </c>
      <c r="R221" s="405">
        <f t="shared" ca="1" si="82"/>
        <v>0</v>
      </c>
      <c r="S221" s="405">
        <f t="shared" ca="1" si="82"/>
        <v>101222089560.50299</v>
      </c>
      <c r="T221" s="405">
        <f t="shared" ca="1" si="82"/>
        <v>3219117431410.8657</v>
      </c>
      <c r="U221" s="452"/>
      <c r="V221" s="523"/>
      <c r="W221" s="863"/>
      <c r="X221" s="454"/>
      <c r="Y221" s="455"/>
      <c r="Z221" s="428"/>
      <c r="AA221" s="456"/>
      <c r="AB221" s="402"/>
      <c r="AC221" s="402"/>
      <c r="AD221" s="1067"/>
      <c r="AE221" s="428"/>
      <c r="AF221" s="428"/>
      <c r="AG221" s="402"/>
      <c r="AH221" s="1067"/>
      <c r="AI221" s="402"/>
      <c r="AJ221" s="457">
        <f>AI771-N771</f>
        <v>0</v>
      </c>
    </row>
    <row r="222" spans="1:110" ht="14.1" customHeight="1" x14ac:dyDescent="0.25">
      <c r="A222" s="1718" t="s">
        <v>3670</v>
      </c>
      <c r="B222" s="1719"/>
      <c r="C222" s="1719"/>
      <c r="D222" s="1719"/>
      <c r="E222" s="1719"/>
      <c r="F222" s="1719"/>
      <c r="G222" s="1719"/>
      <c r="H222" s="1719"/>
      <c r="I222" s="1720"/>
      <c r="J222" s="1181"/>
      <c r="K222" s="405"/>
      <c r="L222" s="405"/>
      <c r="M222" s="405"/>
      <c r="N222" s="405"/>
      <c r="O222" s="562"/>
      <c r="P222" s="562"/>
      <c r="Q222" s="562"/>
      <c r="R222" s="405"/>
      <c r="S222" s="563"/>
      <c r="T222" s="405"/>
      <c r="U222" s="452"/>
      <c r="V222" s="523"/>
      <c r="W222" s="863"/>
      <c r="X222" s="454"/>
      <c r="Y222" s="455"/>
      <c r="Z222" s="428"/>
      <c r="AA222" s="456"/>
      <c r="AB222" s="402"/>
      <c r="AC222" s="402"/>
      <c r="AD222" s="1067"/>
      <c r="AE222" s="428"/>
      <c r="AF222" s="428"/>
      <c r="AG222" s="402"/>
      <c r="AH222" s="1067"/>
      <c r="AI222" s="402"/>
      <c r="AJ222" s="457"/>
    </row>
    <row r="223" spans="1:110" ht="14.1" customHeight="1" x14ac:dyDescent="0.25">
      <c r="A223" s="444">
        <v>179</v>
      </c>
      <c r="B223" s="1066" t="s">
        <v>1938</v>
      </c>
      <c r="C223" s="1066" t="s">
        <v>3763</v>
      </c>
      <c r="D223" s="446">
        <v>31956</v>
      </c>
      <c r="E223" s="446">
        <v>41897</v>
      </c>
      <c r="F223" s="1066">
        <f>DATEDIF(D223,E223,"Y")</f>
        <v>27</v>
      </c>
      <c r="G223" s="428" t="s">
        <v>1939</v>
      </c>
      <c r="H223" s="447" t="s">
        <v>1923</v>
      </c>
      <c r="I223" s="428" t="s">
        <v>4391</v>
      </c>
      <c r="J223" s="428" t="s">
        <v>5321</v>
      </c>
      <c r="K223" s="1067">
        <v>49500</v>
      </c>
      <c r="L223" s="1067">
        <f>K223/100*7.09</f>
        <v>3509.5499999999997</v>
      </c>
      <c r="M223" s="1067">
        <v>34580</v>
      </c>
      <c r="N223" s="402">
        <v>1987.15</v>
      </c>
      <c r="O223" s="1068">
        <f>K223/100*3.04</f>
        <v>1504.8</v>
      </c>
      <c r="P223" s="1068">
        <f>K223/100*2.87</f>
        <v>1420.65</v>
      </c>
      <c r="Q223" s="1068"/>
      <c r="R223" s="1067"/>
      <c r="S223" s="451">
        <f>N223+O223+P223+Q223</f>
        <v>4912.6000000000004</v>
      </c>
      <c r="T223" s="1067">
        <f>K223-S223</f>
        <v>44587.4</v>
      </c>
      <c r="U223" s="452">
        <v>100010330028774</v>
      </c>
      <c r="V223" s="474">
        <v>200010330496711</v>
      </c>
      <c r="W223" s="863">
        <f>+T223</f>
        <v>44587.4</v>
      </c>
      <c r="X223" s="463">
        <v>22500119643</v>
      </c>
      <c r="Y223" s="455"/>
      <c r="Z223" s="428">
        <v>0</v>
      </c>
      <c r="AA223" s="456">
        <v>0</v>
      </c>
      <c r="AB223" s="402">
        <f>O223+P223+Q223</f>
        <v>2925.45</v>
      </c>
      <c r="AC223" s="402">
        <f>K223-AB223</f>
        <v>46574.55</v>
      </c>
      <c r="AD223" s="1067">
        <v>33326.910000000003</v>
      </c>
      <c r="AE223" s="1067">
        <f>+AC223-AD223</f>
        <v>13247.64</v>
      </c>
      <c r="AF223" s="470">
        <v>0.15</v>
      </c>
      <c r="AG223" s="402">
        <f>AE223*15%</f>
        <v>1987.1459999999997</v>
      </c>
      <c r="AH223" s="1067"/>
      <c r="AI223" s="402">
        <f>AG223+AH223</f>
        <v>1987.1459999999997</v>
      </c>
      <c r="AJ223" s="457"/>
    </row>
    <row r="224" spans="1:110" s="1245" customFormat="1" ht="14.1" customHeight="1" x14ac:dyDescent="0.25">
      <c r="A224" s="1258">
        <v>208</v>
      </c>
      <c r="B224" s="1231" t="s">
        <v>5288</v>
      </c>
      <c r="C224" s="1231"/>
      <c r="D224" s="1232"/>
      <c r="E224" s="1232"/>
      <c r="F224" s="1231"/>
      <c r="G224" s="1233" t="s">
        <v>5275</v>
      </c>
      <c r="H224" s="1234" t="s">
        <v>1923</v>
      </c>
      <c r="I224" s="1233" t="s">
        <v>5289</v>
      </c>
      <c r="J224" s="1233" t="s">
        <v>5321</v>
      </c>
      <c r="K224" s="1237">
        <v>22000</v>
      </c>
      <c r="L224" s="1237"/>
      <c r="M224" s="1237"/>
      <c r="N224" s="1238"/>
      <c r="O224" s="1239"/>
      <c r="P224" s="1239"/>
      <c r="Q224" s="1239"/>
      <c r="R224" s="1237"/>
      <c r="S224" s="1240"/>
      <c r="T224" s="1237"/>
      <c r="U224" s="1241"/>
      <c r="V224" s="1259"/>
      <c r="W224" s="1260"/>
      <c r="X224" s="1261"/>
      <c r="Y224" s="1262"/>
      <c r="Z224" s="1233"/>
      <c r="AA224" s="1263"/>
      <c r="AB224" s="1238"/>
      <c r="AC224" s="1238"/>
      <c r="AD224" s="1237"/>
      <c r="AE224" s="1237"/>
      <c r="AF224" s="1264"/>
      <c r="AG224" s="1238"/>
      <c r="AH224" s="1237"/>
      <c r="AI224" s="1238"/>
      <c r="AJ224" s="1265"/>
      <c r="AL224" s="1246"/>
      <c r="AM224" s="1246"/>
      <c r="AN224" s="1246"/>
      <c r="AO224" s="1246"/>
    </row>
    <row r="225" spans="1:41" ht="14.1" customHeight="1" x14ac:dyDescent="0.25">
      <c r="A225" s="1721" t="s">
        <v>3656</v>
      </c>
      <c r="B225" s="1722"/>
      <c r="C225" s="1722"/>
      <c r="D225" s="1722"/>
      <c r="E225" s="1722"/>
      <c r="F225" s="1722"/>
      <c r="G225" s="1722"/>
      <c r="H225" s="1722"/>
      <c r="I225" s="1723"/>
      <c r="J225" s="1180"/>
      <c r="K225" s="407">
        <f>SUM(K223:K224)</f>
        <v>71500</v>
      </c>
      <c r="L225" s="407"/>
      <c r="M225" s="407"/>
      <c r="N225" s="407">
        <f t="shared" ref="N225:T225" ca="1" si="83">SUM(N223:N227)</f>
        <v>1987.15</v>
      </c>
      <c r="O225" s="407">
        <f t="shared" ca="1" si="83"/>
        <v>2173.6</v>
      </c>
      <c r="P225" s="407">
        <f t="shared" ca="1" si="83"/>
        <v>2052.0500000000002</v>
      </c>
      <c r="Q225" s="407">
        <f t="shared" ca="1" si="83"/>
        <v>0</v>
      </c>
      <c r="R225" s="407">
        <f t="shared" ca="1" si="83"/>
        <v>0</v>
      </c>
      <c r="S225" s="407">
        <f t="shared" ca="1" si="83"/>
        <v>6212.8</v>
      </c>
      <c r="T225" s="407">
        <f t="shared" ca="1" si="83"/>
        <v>65287.199999999997</v>
      </c>
      <c r="U225" s="452"/>
      <c r="V225" s="461"/>
      <c r="W225" s="863"/>
      <c r="X225" s="463"/>
      <c r="Y225" s="455"/>
      <c r="Z225" s="428"/>
      <c r="AA225" s="456"/>
      <c r="AB225" s="402"/>
      <c r="AC225" s="402"/>
      <c r="AD225" s="1067"/>
      <c r="AE225" s="428"/>
      <c r="AF225" s="428"/>
      <c r="AG225" s="402"/>
      <c r="AH225" s="1067"/>
      <c r="AI225" s="402"/>
      <c r="AJ225" s="457" t="e">
        <f>#REF!-#REF!</f>
        <v>#REF!</v>
      </c>
    </row>
    <row r="226" spans="1:41" ht="14.1" customHeight="1" x14ac:dyDescent="0.25">
      <c r="A226" s="1715" t="s">
        <v>3671</v>
      </c>
      <c r="B226" s="1716"/>
      <c r="C226" s="1716"/>
      <c r="D226" s="1716"/>
      <c r="E226" s="1716"/>
      <c r="F226" s="1716"/>
      <c r="G226" s="1716"/>
      <c r="H226" s="1716"/>
      <c r="I226" s="1717"/>
      <c r="J226" s="1176"/>
      <c r="K226" s="407"/>
      <c r="L226" s="1067"/>
      <c r="M226" s="1067"/>
      <c r="N226" s="405"/>
      <c r="O226" s="565"/>
      <c r="P226" s="565"/>
      <c r="Q226" s="565"/>
      <c r="R226" s="407"/>
      <c r="S226" s="566"/>
      <c r="T226" s="407"/>
      <c r="U226" s="452"/>
      <c r="V226" s="461"/>
      <c r="W226" s="863"/>
      <c r="X226" s="463"/>
      <c r="Y226" s="455"/>
      <c r="Z226" s="428"/>
      <c r="AA226" s="456"/>
      <c r="AB226" s="402"/>
      <c r="AC226" s="402"/>
      <c r="AD226" s="1067"/>
      <c r="AE226" s="428"/>
      <c r="AF226" s="428"/>
      <c r="AG226" s="402"/>
      <c r="AH226" s="1067"/>
      <c r="AI226" s="402"/>
      <c r="AJ226" s="457"/>
    </row>
    <row r="227" spans="1:41" ht="14.1" customHeight="1" x14ac:dyDescent="0.25">
      <c r="A227" s="444">
        <v>180</v>
      </c>
      <c r="B227" s="1066" t="s">
        <v>1925</v>
      </c>
      <c r="C227" s="1066" t="s">
        <v>3763</v>
      </c>
      <c r="D227" s="446">
        <v>28815</v>
      </c>
      <c r="E227" s="446">
        <v>41897</v>
      </c>
      <c r="F227" s="1066">
        <f>DATEDIF(D227,E227,"Y")</f>
        <v>35</v>
      </c>
      <c r="G227" s="428" t="s">
        <v>1926</v>
      </c>
      <c r="H227" s="447" t="s">
        <v>1923</v>
      </c>
      <c r="I227" s="428" t="s">
        <v>5192</v>
      </c>
      <c r="J227" s="428" t="s">
        <v>5321</v>
      </c>
      <c r="K227" s="1067">
        <v>49500</v>
      </c>
      <c r="L227" s="1067">
        <f>K227/100*7.09</f>
        <v>3509.5499999999997</v>
      </c>
      <c r="M227" s="1067">
        <f>K227</f>
        <v>49500</v>
      </c>
      <c r="N227" s="402"/>
      <c r="O227" s="1068">
        <f>K227/100*3.04</f>
        <v>1504.8</v>
      </c>
      <c r="P227" s="1068">
        <f>K227/100*2.87</f>
        <v>1420.65</v>
      </c>
      <c r="Q227" s="1068"/>
      <c r="R227" s="1067"/>
      <c r="S227" s="451">
        <f>N227+O227+P227+Q227</f>
        <v>2925.45</v>
      </c>
      <c r="T227" s="1067">
        <f>K227-S227</f>
        <v>46574.55</v>
      </c>
      <c r="U227" s="452">
        <v>100010330028774</v>
      </c>
      <c r="V227" s="461" t="s">
        <v>3157</v>
      </c>
      <c r="W227" s="863">
        <f>+T227</f>
        <v>46574.55</v>
      </c>
      <c r="X227" s="463" t="s">
        <v>4115</v>
      </c>
      <c r="Y227" s="455"/>
      <c r="Z227" s="428">
        <v>0</v>
      </c>
      <c r="AA227" s="456">
        <v>0</v>
      </c>
      <c r="AB227" s="402">
        <f>O227+P227+Q227</f>
        <v>2925.45</v>
      </c>
      <c r="AC227" s="402">
        <f>K227-AB227</f>
        <v>46574.55</v>
      </c>
      <c r="AD227" s="1067"/>
      <c r="AE227" s="1067"/>
      <c r="AF227" s="428"/>
      <c r="AG227" s="402">
        <f>AE227*15%</f>
        <v>0</v>
      </c>
      <c r="AH227" s="1067"/>
      <c r="AI227" s="402">
        <f>AG227+AH227</f>
        <v>0</v>
      </c>
      <c r="AJ227" s="457" t="e">
        <f>#REF!-#REF!</f>
        <v>#REF!</v>
      </c>
    </row>
    <row r="228" spans="1:41" ht="14.1" customHeight="1" x14ac:dyDescent="0.25">
      <c r="A228" s="444">
        <v>181</v>
      </c>
      <c r="B228" s="1066" t="s">
        <v>1639</v>
      </c>
      <c r="C228" s="1066" t="s">
        <v>3763</v>
      </c>
      <c r="D228" s="446">
        <v>33828</v>
      </c>
      <c r="E228" s="446">
        <v>41897</v>
      </c>
      <c r="F228" s="1066">
        <f>DATEDIF(D228,E228,"Y")</f>
        <v>22</v>
      </c>
      <c r="G228" s="428" t="s">
        <v>1640</v>
      </c>
      <c r="H228" s="447" t="s">
        <v>1923</v>
      </c>
      <c r="I228" s="428" t="s">
        <v>5330</v>
      </c>
      <c r="J228" s="428" t="s">
        <v>5321</v>
      </c>
      <c r="K228" s="1067">
        <v>22000</v>
      </c>
      <c r="L228" s="1067">
        <f>K228/100*7.09</f>
        <v>1559.8</v>
      </c>
      <c r="M228" s="1067">
        <f>K228</f>
        <v>22000</v>
      </c>
      <c r="N228" s="402"/>
      <c r="O228" s="1068">
        <f>K228/100*3.04</f>
        <v>668.8</v>
      </c>
      <c r="P228" s="1068">
        <f>K228/100*2.87</f>
        <v>631.4</v>
      </c>
      <c r="Q228" s="1068"/>
      <c r="R228" s="1067"/>
      <c r="S228" s="451">
        <f>N228+O228+P228+Q228+R228</f>
        <v>1300.1999999999998</v>
      </c>
      <c r="T228" s="1067">
        <f>K228-S228</f>
        <v>20699.8</v>
      </c>
      <c r="U228" s="452">
        <v>100010330028774</v>
      </c>
      <c r="V228" s="461" t="s">
        <v>3035</v>
      </c>
      <c r="W228" s="863">
        <f>+T228</f>
        <v>20699.8</v>
      </c>
      <c r="X228" s="463">
        <v>40221933381</v>
      </c>
      <c r="Y228" s="455"/>
      <c r="Z228" s="428">
        <v>0</v>
      </c>
      <c r="AA228" s="456">
        <v>0</v>
      </c>
      <c r="AB228" s="402">
        <f>O228+P228+Q228</f>
        <v>1300.1999999999998</v>
      </c>
      <c r="AC228" s="402">
        <f>K228-AB228</f>
        <v>20699.8</v>
      </c>
      <c r="AD228" s="1067"/>
      <c r="AE228" s="428"/>
      <c r="AF228" s="428"/>
      <c r="AG228" s="402">
        <f>AE228*15%</f>
        <v>0</v>
      </c>
      <c r="AH228" s="1067"/>
      <c r="AI228" s="402">
        <f>AG228+AH228</f>
        <v>0</v>
      </c>
      <c r="AJ228" s="457">
        <f>AI228-N228</f>
        <v>0</v>
      </c>
    </row>
    <row r="229" spans="1:41" ht="14.1" customHeight="1" x14ac:dyDescent="0.25">
      <c r="A229" s="1712" t="s">
        <v>3656</v>
      </c>
      <c r="B229" s="1713"/>
      <c r="C229" s="1713"/>
      <c r="D229" s="1713"/>
      <c r="E229" s="1713"/>
      <c r="F229" s="1713"/>
      <c r="G229" s="1713"/>
      <c r="H229" s="1713"/>
      <c r="I229" s="1714"/>
      <c r="J229" s="1175"/>
      <c r="K229" s="405">
        <f>SUM(K227:K228)</f>
        <v>71500</v>
      </c>
      <c r="L229" s="405"/>
      <c r="M229" s="405"/>
      <c r="N229" s="405">
        <f t="shared" ref="N229:T229" ca="1" si="84">SUM(N16:N730)</f>
        <v>5094136219.2579784</v>
      </c>
      <c r="O229" s="405">
        <f t="shared" ca="1" si="84"/>
        <v>1008426279475.4249</v>
      </c>
      <c r="P229" s="405">
        <f t="shared" ca="1" si="84"/>
        <v>217978392990.78561</v>
      </c>
      <c r="Q229" s="405">
        <f t="shared" ca="1" si="84"/>
        <v>785957573.52249897</v>
      </c>
      <c r="R229" s="405">
        <f t="shared" ca="1" si="84"/>
        <v>0</v>
      </c>
      <c r="S229" s="405">
        <f t="shared" ca="1" si="84"/>
        <v>81880481993.275864</v>
      </c>
      <c r="T229" s="405">
        <f t="shared" ca="1" si="84"/>
        <v>19465753845078.434</v>
      </c>
      <c r="U229" s="452"/>
      <c r="V229" s="461"/>
      <c r="W229" s="863"/>
      <c r="X229" s="454"/>
      <c r="Y229" s="455"/>
      <c r="Z229" s="428"/>
      <c r="AA229" s="456"/>
      <c r="AB229" s="402"/>
      <c r="AC229" s="402"/>
      <c r="AD229" s="1067"/>
      <c r="AE229" s="1067"/>
      <c r="AF229" s="428"/>
      <c r="AG229" s="402"/>
      <c r="AH229" s="1067"/>
      <c r="AI229" s="402"/>
      <c r="AJ229" s="457" t="e">
        <f>#REF!-#REF!</f>
        <v>#REF!</v>
      </c>
    </row>
    <row r="230" spans="1:41" ht="14.1" customHeight="1" x14ac:dyDescent="0.25">
      <c r="A230" s="1715" t="s">
        <v>2880</v>
      </c>
      <c r="B230" s="1716"/>
      <c r="C230" s="1716"/>
      <c r="D230" s="1716"/>
      <c r="E230" s="1716"/>
      <c r="F230" s="1716"/>
      <c r="G230" s="1716"/>
      <c r="H230" s="1716"/>
      <c r="I230" s="1717"/>
      <c r="J230" s="1176"/>
      <c r="K230" s="405"/>
      <c r="L230" s="1067"/>
      <c r="M230" s="1067"/>
      <c r="N230" s="405"/>
      <c r="O230" s="562"/>
      <c r="P230" s="562"/>
      <c r="Q230" s="562"/>
      <c r="R230" s="405"/>
      <c r="S230" s="563"/>
      <c r="T230" s="405"/>
      <c r="U230" s="452"/>
      <c r="V230" s="461"/>
      <c r="W230" s="863"/>
      <c r="X230" s="454"/>
      <c r="Y230" s="455"/>
      <c r="Z230" s="428"/>
      <c r="AA230" s="456"/>
      <c r="AB230" s="402"/>
      <c r="AC230" s="402"/>
      <c r="AD230" s="1067"/>
      <c r="AE230" s="1067"/>
      <c r="AF230" s="428"/>
      <c r="AG230" s="402"/>
      <c r="AH230" s="1067"/>
      <c r="AI230" s="402"/>
      <c r="AJ230" s="457"/>
    </row>
    <row r="231" spans="1:41" ht="14.1" customHeight="1" x14ac:dyDescent="0.25">
      <c r="A231" s="1066">
        <v>182</v>
      </c>
      <c r="B231" s="444" t="s">
        <v>1791</v>
      </c>
      <c r="C231" s="444" t="s">
        <v>3763</v>
      </c>
      <c r="D231" s="445">
        <v>26718</v>
      </c>
      <c r="E231" s="446">
        <v>41897</v>
      </c>
      <c r="F231" s="1066">
        <f>DATEDIF(D231,E231,"Y")</f>
        <v>41</v>
      </c>
      <c r="G231" s="429" t="s">
        <v>1792</v>
      </c>
      <c r="H231" s="447" t="s">
        <v>1923</v>
      </c>
      <c r="I231" s="429" t="s">
        <v>1790</v>
      </c>
      <c r="J231" s="428" t="s">
        <v>5321</v>
      </c>
      <c r="K231" s="402">
        <v>49500</v>
      </c>
      <c r="L231" s="1067">
        <f>K231/100*7.09</f>
        <v>3509.5499999999997</v>
      </c>
      <c r="M231" s="1067">
        <f>K231</f>
        <v>49500</v>
      </c>
      <c r="N231" s="402"/>
      <c r="O231" s="1068">
        <f>K231/100*3.04</f>
        <v>1504.8</v>
      </c>
      <c r="P231" s="1068">
        <f>K231/100*2.87</f>
        <v>1420.65</v>
      </c>
      <c r="Q231" s="1068">
        <v>844.89</v>
      </c>
      <c r="R231" s="1067"/>
      <c r="S231" s="451">
        <f>N231+O231+P231+Q231+R231</f>
        <v>3770.3399999999997</v>
      </c>
      <c r="T231" s="1067">
        <f>K231-S231</f>
        <v>45729.66</v>
      </c>
      <c r="U231" s="452">
        <v>100010330028774</v>
      </c>
      <c r="V231" s="478" t="s">
        <v>3162</v>
      </c>
      <c r="W231" s="863">
        <f>+T231</f>
        <v>45729.66</v>
      </c>
      <c r="X231" s="454" t="s">
        <v>4116</v>
      </c>
      <c r="Y231" s="455"/>
      <c r="Z231" s="428">
        <v>0</v>
      </c>
      <c r="AA231" s="456">
        <v>0</v>
      </c>
      <c r="AB231" s="402">
        <f>O231+P231+Q231</f>
        <v>3770.3399999999997</v>
      </c>
      <c r="AC231" s="402">
        <f>K231-AB231</f>
        <v>45729.66</v>
      </c>
      <c r="AD231" s="1067"/>
      <c r="AE231" s="1067"/>
      <c r="AF231" s="428"/>
      <c r="AG231" s="402">
        <f>AE231*15%</f>
        <v>0</v>
      </c>
      <c r="AH231" s="1067"/>
      <c r="AI231" s="402">
        <f>AG231+AH231</f>
        <v>0</v>
      </c>
      <c r="AJ231" s="457" t="e">
        <f>#REF!-#REF!</f>
        <v>#REF!</v>
      </c>
    </row>
    <row r="232" spans="1:41" ht="14.1" customHeight="1" x14ac:dyDescent="0.25">
      <c r="A232" s="444">
        <v>183</v>
      </c>
      <c r="B232" s="444" t="s">
        <v>1735</v>
      </c>
      <c r="C232" s="444" t="s">
        <v>3764</v>
      </c>
      <c r="D232" s="445">
        <v>33420</v>
      </c>
      <c r="E232" s="446">
        <v>41897</v>
      </c>
      <c r="F232" s="1066">
        <f>DATEDIF(D232,E232,"Y")</f>
        <v>23</v>
      </c>
      <c r="G232" s="429" t="s">
        <v>1736</v>
      </c>
      <c r="H232" s="447" t="s">
        <v>1923</v>
      </c>
      <c r="I232" s="428" t="s">
        <v>4826</v>
      </c>
      <c r="J232" s="428" t="s">
        <v>5321</v>
      </c>
      <c r="K232" s="1067">
        <v>22000</v>
      </c>
      <c r="L232" s="1067">
        <f>K232/100*7.09</f>
        <v>1559.8</v>
      </c>
      <c r="M232" s="1067">
        <f>K232</f>
        <v>22000</v>
      </c>
      <c r="N232" s="402"/>
      <c r="O232" s="1068">
        <f>K232/100*3.04</f>
        <v>668.8</v>
      </c>
      <c r="P232" s="1068">
        <f>K232/100*2.87</f>
        <v>631.4</v>
      </c>
      <c r="Q232" s="467"/>
      <c r="R232" s="1067"/>
      <c r="S232" s="494">
        <f>N232+O232+P232+Q232+R232</f>
        <v>1300.1999999999998</v>
      </c>
      <c r="T232" s="1067">
        <f>K232-S232</f>
        <v>20699.8</v>
      </c>
      <c r="U232" s="452">
        <v>100010330028774</v>
      </c>
      <c r="V232" s="604" t="s">
        <v>3067</v>
      </c>
      <c r="W232" s="863">
        <f>+T232</f>
        <v>20699.8</v>
      </c>
      <c r="X232" s="454">
        <v>22500649862</v>
      </c>
      <c r="Y232" s="455"/>
      <c r="Z232" s="428">
        <v>0</v>
      </c>
      <c r="AA232" s="456">
        <v>0</v>
      </c>
      <c r="AB232" s="402">
        <f>O232+P232+Q232</f>
        <v>1300.1999999999998</v>
      </c>
      <c r="AC232" s="402">
        <f>K232-AB232</f>
        <v>20699.8</v>
      </c>
      <c r="AD232" s="1067"/>
      <c r="AE232" s="428"/>
      <c r="AF232" s="428"/>
      <c r="AG232" s="402">
        <f>AE232*15%</f>
        <v>0</v>
      </c>
      <c r="AH232" s="1067"/>
      <c r="AI232" s="402">
        <f>AG232+AH232</f>
        <v>0</v>
      </c>
      <c r="AJ232" s="457">
        <f>AI232-N232</f>
        <v>0</v>
      </c>
    </row>
    <row r="233" spans="1:41" ht="14.1" customHeight="1" x14ac:dyDescent="0.25">
      <c r="A233" s="1066">
        <v>184</v>
      </c>
      <c r="B233" s="1066" t="s">
        <v>1584</v>
      </c>
      <c r="C233" s="1066" t="s">
        <v>3763</v>
      </c>
      <c r="D233" s="446">
        <v>31666</v>
      </c>
      <c r="E233" s="446">
        <v>41897</v>
      </c>
      <c r="F233" s="1066">
        <f>DATEDIF(D233,E233,"Y")</f>
        <v>28</v>
      </c>
      <c r="G233" s="428" t="s">
        <v>1585</v>
      </c>
      <c r="H233" s="447" t="s">
        <v>1923</v>
      </c>
      <c r="I233" s="428" t="s">
        <v>3729</v>
      </c>
      <c r="J233" s="428" t="s">
        <v>5321</v>
      </c>
      <c r="K233" s="1067">
        <v>33000</v>
      </c>
      <c r="L233" s="1067">
        <f>K233/100*7.09</f>
        <v>2339.6999999999998</v>
      </c>
      <c r="M233" s="1067">
        <f>K233</f>
        <v>33000</v>
      </c>
      <c r="N233" s="402"/>
      <c r="O233" s="1068">
        <f>K233/100*3.04</f>
        <v>1003.2</v>
      </c>
      <c r="P233" s="1068">
        <f>K233/100*2.87</f>
        <v>947.1</v>
      </c>
      <c r="Q233" s="1068"/>
      <c r="R233" s="1067"/>
      <c r="S233" s="451">
        <f>N233+O233+P233+Q233</f>
        <v>1950.3000000000002</v>
      </c>
      <c r="T233" s="1067">
        <f>K233-S233</f>
        <v>31049.7</v>
      </c>
      <c r="U233" s="452">
        <v>100010330028774</v>
      </c>
      <c r="V233" s="461" t="s">
        <v>3023</v>
      </c>
      <c r="W233" s="863">
        <f>+T233</f>
        <v>31049.7</v>
      </c>
      <c r="X233" s="463" t="s">
        <v>3770</v>
      </c>
      <c r="Y233" s="455"/>
      <c r="Z233" s="428">
        <v>0</v>
      </c>
      <c r="AA233" s="456">
        <v>0</v>
      </c>
      <c r="AB233" s="402">
        <f>O233+P233+Q233</f>
        <v>1950.3000000000002</v>
      </c>
      <c r="AC233" s="402">
        <f>K233-AB233</f>
        <v>31049.7</v>
      </c>
      <c r="AD233" s="1067"/>
      <c r="AE233" s="428"/>
      <c r="AF233" s="428"/>
      <c r="AG233" s="402">
        <f>AE233*15%</f>
        <v>0</v>
      </c>
      <c r="AH233" s="1067"/>
      <c r="AI233" s="402">
        <f>AG233+AH233</f>
        <v>0</v>
      </c>
      <c r="AJ233" s="457">
        <f>AI233-N233</f>
        <v>0</v>
      </c>
    </row>
    <row r="234" spans="1:41" ht="14.1" customHeight="1" x14ac:dyDescent="0.25">
      <c r="A234" s="444">
        <v>185</v>
      </c>
      <c r="B234" s="1066" t="s">
        <v>4938</v>
      </c>
      <c r="C234" s="1066" t="s">
        <v>3764</v>
      </c>
      <c r="D234" s="784">
        <v>26858</v>
      </c>
      <c r="E234" s="446">
        <v>41897</v>
      </c>
      <c r="F234" s="609">
        <f>DATEDIF(D234,E234,"Y")</f>
        <v>41</v>
      </c>
      <c r="G234" s="428" t="s">
        <v>4939</v>
      </c>
      <c r="H234" s="447" t="s">
        <v>1923</v>
      </c>
      <c r="I234" s="428" t="s">
        <v>4928</v>
      </c>
      <c r="J234" s="428" t="s">
        <v>5321</v>
      </c>
      <c r="K234" s="479">
        <v>16500</v>
      </c>
      <c r="L234" s="1067">
        <f>K234/100*7.09</f>
        <v>1169.8499999999999</v>
      </c>
      <c r="M234" s="1067">
        <f>K234</f>
        <v>16500</v>
      </c>
      <c r="N234" s="1067"/>
      <c r="O234" s="402"/>
      <c r="P234" s="1068">
        <f>K234/100*3.04</f>
        <v>501.6</v>
      </c>
      <c r="Q234" s="1068">
        <f>K234/100*2.87</f>
        <v>473.55</v>
      </c>
      <c r="R234" s="1067"/>
      <c r="S234" s="451"/>
      <c r="T234" s="451">
        <f>O234+P234+Q234+R234</f>
        <v>975.15000000000009</v>
      </c>
      <c r="U234" s="1067">
        <f>K234-T234</f>
        <v>15524.85</v>
      </c>
      <c r="V234" s="452">
        <v>100010330028774</v>
      </c>
      <c r="W234" s="528"/>
      <c r="X234" s="545">
        <f>+U234</f>
        <v>15524.85</v>
      </c>
      <c r="Y234" s="518"/>
      <c r="Z234" s="6"/>
      <c r="AA234" s="6"/>
      <c r="AB234" s="6"/>
      <c r="AC234" s="6"/>
      <c r="AD234" s="6"/>
      <c r="AE234" s="6"/>
      <c r="AF234" s="6"/>
      <c r="AG234" s="6"/>
      <c r="AH234" s="6"/>
      <c r="AI234" s="6"/>
      <c r="AM234" s="6"/>
      <c r="AN234" s="6"/>
      <c r="AO234" s="6"/>
    </row>
    <row r="235" spans="1:41" ht="14.1" customHeight="1" x14ac:dyDescent="0.25">
      <c r="A235" s="1712" t="s">
        <v>3656</v>
      </c>
      <c r="B235" s="1713"/>
      <c r="C235" s="1713"/>
      <c r="D235" s="1713"/>
      <c r="E235" s="1713"/>
      <c r="F235" s="1713"/>
      <c r="G235" s="1713"/>
      <c r="H235" s="1713"/>
      <c r="I235" s="1714"/>
      <c r="J235" s="1175"/>
      <c r="K235" s="405">
        <f>+K231+K232+K233+K234</f>
        <v>121000</v>
      </c>
      <c r="L235" s="1067"/>
      <c r="M235" s="1067">
        <v>0</v>
      </c>
      <c r="N235" s="405">
        <f t="shared" ref="N235:T235" ca="1" si="85">SUM(N217:N231)</f>
        <v>589.91</v>
      </c>
      <c r="O235" s="405">
        <f t="shared" ca="1" si="85"/>
        <v>2173.6</v>
      </c>
      <c r="P235" s="405">
        <f t="shared" ca="1" si="85"/>
        <v>2052.0500000000002</v>
      </c>
      <c r="Q235" s="562">
        <f t="shared" ca="1" si="85"/>
        <v>844.89</v>
      </c>
      <c r="R235" s="405">
        <f t="shared" ca="1" si="85"/>
        <v>0</v>
      </c>
      <c r="S235" s="563">
        <f t="shared" ca="1" si="85"/>
        <v>5660.45</v>
      </c>
      <c r="T235" s="405">
        <f t="shared" ca="1" si="85"/>
        <v>65839.55</v>
      </c>
      <c r="U235" s="452"/>
      <c r="V235" s="478"/>
      <c r="W235" s="863"/>
      <c r="X235" s="454"/>
      <c r="Y235" s="455"/>
      <c r="Z235" s="428"/>
      <c r="AA235" s="456"/>
      <c r="AB235" s="402"/>
      <c r="AC235" s="402"/>
      <c r="AD235" s="1067"/>
      <c r="AE235" s="428"/>
      <c r="AF235" s="428"/>
      <c r="AG235" s="402"/>
      <c r="AH235" s="1067"/>
      <c r="AI235" s="402"/>
      <c r="AJ235" s="457" t="e">
        <f>#REF!-#REF!</f>
        <v>#REF!</v>
      </c>
    </row>
    <row r="236" spans="1:41" ht="14.1" customHeight="1" x14ac:dyDescent="0.25">
      <c r="A236" s="1715" t="s">
        <v>3672</v>
      </c>
      <c r="B236" s="1716"/>
      <c r="C236" s="1716"/>
      <c r="D236" s="1716"/>
      <c r="E236" s="1716"/>
      <c r="F236" s="1716"/>
      <c r="G236" s="1716"/>
      <c r="H236" s="1716"/>
      <c r="I236" s="1717"/>
      <c r="J236" s="1176"/>
      <c r="K236" s="405"/>
      <c r="L236" s="1067"/>
      <c r="M236" s="1067"/>
      <c r="N236" s="405"/>
      <c r="O236" s="562"/>
      <c r="P236" s="562"/>
      <c r="Q236" s="562"/>
      <c r="R236" s="405"/>
      <c r="S236" s="563"/>
      <c r="T236" s="405"/>
      <c r="U236" s="452"/>
      <c r="V236" s="478"/>
      <c r="W236" s="863"/>
      <c r="X236" s="454"/>
      <c r="Y236" s="455"/>
      <c r="Z236" s="428"/>
      <c r="AA236" s="456"/>
      <c r="AB236" s="402"/>
      <c r="AC236" s="402"/>
      <c r="AD236" s="1067"/>
      <c r="AE236" s="428"/>
      <c r="AF236" s="428"/>
      <c r="AG236" s="402"/>
      <c r="AH236" s="1067"/>
      <c r="AI236" s="402"/>
      <c r="AJ236" s="457"/>
    </row>
    <row r="237" spans="1:41" ht="14.1" customHeight="1" x14ac:dyDescent="0.25">
      <c r="A237" s="1066">
        <v>186</v>
      </c>
      <c r="B237" s="444" t="s">
        <v>2160</v>
      </c>
      <c r="C237" s="475" t="s">
        <v>3764</v>
      </c>
      <c r="D237" s="476">
        <v>28578</v>
      </c>
      <c r="E237" s="446">
        <v>41897</v>
      </c>
      <c r="F237" s="1066">
        <f>DATEDIF(D237,E237,"Y")</f>
        <v>36</v>
      </c>
      <c r="G237" s="477" t="s">
        <v>2161</v>
      </c>
      <c r="H237" s="447" t="s">
        <v>1941</v>
      </c>
      <c r="I237" s="429" t="s">
        <v>5331</v>
      </c>
      <c r="J237" s="428" t="s">
        <v>5321</v>
      </c>
      <c r="K237" s="448">
        <v>71500</v>
      </c>
      <c r="L237" s="1067">
        <f>K237/100*7.09</f>
        <v>5069.3499999999995</v>
      </c>
      <c r="M237" s="1067">
        <v>34580</v>
      </c>
      <c r="N237" s="402">
        <v>1987.15</v>
      </c>
      <c r="O237" s="1068">
        <f>K237/100*3.04</f>
        <v>2173.6</v>
      </c>
      <c r="P237" s="1068">
        <f>K237/100*2.87</f>
        <v>2052.0500000000002</v>
      </c>
      <c r="Q237" s="1068"/>
      <c r="R237" s="1067"/>
      <c r="S237" s="451">
        <f>N237+O237+P237+Q237</f>
        <v>6212.8</v>
      </c>
      <c r="T237" s="1067">
        <f>K237-S237</f>
        <v>65287.199999999997</v>
      </c>
      <c r="U237" s="452">
        <v>100010330028774</v>
      </c>
      <c r="V237" s="501" t="s">
        <v>3276</v>
      </c>
      <c r="W237" s="863">
        <f>+T237</f>
        <v>65287.199999999997</v>
      </c>
      <c r="X237" s="454" t="s">
        <v>4008</v>
      </c>
      <c r="Y237" s="455"/>
      <c r="Z237" s="428">
        <v>0</v>
      </c>
      <c r="AA237" s="456">
        <v>0</v>
      </c>
      <c r="AB237" s="402">
        <f>O237+P237+Q237</f>
        <v>4225.6499999999996</v>
      </c>
      <c r="AC237" s="402">
        <f>K237-AB237</f>
        <v>67274.350000000006</v>
      </c>
      <c r="AD237" s="1067">
        <v>33326.910000000003</v>
      </c>
      <c r="AE237" s="1067">
        <f>AC237-AD237</f>
        <v>33947.440000000002</v>
      </c>
      <c r="AF237" s="470">
        <v>0.15</v>
      </c>
      <c r="AG237" s="402">
        <f>AE237*15%</f>
        <v>5092.116</v>
      </c>
      <c r="AH237" s="1067"/>
      <c r="AI237" s="402">
        <f>AG237+AH237</f>
        <v>5092.116</v>
      </c>
      <c r="AJ237" s="457" t="e">
        <f>#REF!-#REF!</f>
        <v>#REF!</v>
      </c>
    </row>
    <row r="238" spans="1:41" ht="14.1" customHeight="1" x14ac:dyDescent="0.25">
      <c r="A238" s="1066">
        <v>188</v>
      </c>
      <c r="B238" s="444" t="s">
        <v>1942</v>
      </c>
      <c r="C238" s="444" t="s">
        <v>3764</v>
      </c>
      <c r="D238" s="445">
        <v>33213</v>
      </c>
      <c r="E238" s="446">
        <v>41897</v>
      </c>
      <c r="F238" s="1066">
        <f>DATEDIF(D238,E238,"Y")</f>
        <v>23</v>
      </c>
      <c r="G238" s="429" t="s">
        <v>1943</v>
      </c>
      <c r="H238" s="447" t="s">
        <v>1941</v>
      </c>
      <c r="I238" s="429" t="s">
        <v>5246</v>
      </c>
      <c r="J238" s="428" t="s">
        <v>5321</v>
      </c>
      <c r="K238" s="479">
        <v>27000</v>
      </c>
      <c r="L238" s="1067">
        <f>K238/100*7.09</f>
        <v>1914.3</v>
      </c>
      <c r="M238" s="1067">
        <f>K238</f>
        <v>27000</v>
      </c>
      <c r="N238" s="402"/>
      <c r="O238" s="1068">
        <f>K238/100*3.04</f>
        <v>820.8</v>
      </c>
      <c r="P238" s="1068">
        <f>K238/100*2.87</f>
        <v>774.9</v>
      </c>
      <c r="Q238" s="1068"/>
      <c r="R238" s="1067"/>
      <c r="S238" s="451">
        <f>N238+O238+P238+Q238</f>
        <v>1595.6999999999998</v>
      </c>
      <c r="T238" s="1067">
        <f>K238-S238</f>
        <v>25404.3</v>
      </c>
      <c r="U238" s="452">
        <v>100010330028774</v>
      </c>
      <c r="V238" s="523" t="s">
        <v>3163</v>
      </c>
      <c r="W238" s="863">
        <f>+T238</f>
        <v>25404.3</v>
      </c>
      <c r="X238" s="454">
        <v>22500439058</v>
      </c>
      <c r="Y238" s="455"/>
      <c r="Z238" s="428">
        <v>0</v>
      </c>
      <c r="AA238" s="456">
        <v>0</v>
      </c>
      <c r="AB238" s="402">
        <f>O238+P238+Q238</f>
        <v>1595.6999999999998</v>
      </c>
      <c r="AC238" s="402">
        <f>K238-AB238</f>
        <v>25404.3</v>
      </c>
      <c r="AD238" s="1067"/>
      <c r="AE238" s="428"/>
      <c r="AF238" s="428"/>
      <c r="AG238" s="402">
        <f>AE238*15%</f>
        <v>0</v>
      </c>
      <c r="AH238" s="1067"/>
      <c r="AI238" s="402">
        <f>AG238+AH238</f>
        <v>0</v>
      </c>
      <c r="AJ238" s="457" t="e">
        <f>#REF!-#REF!</f>
        <v>#REF!</v>
      </c>
    </row>
    <row r="239" spans="1:41" ht="14.1" customHeight="1" x14ac:dyDescent="0.25">
      <c r="A239" s="1712" t="s">
        <v>3656</v>
      </c>
      <c r="B239" s="1713"/>
      <c r="C239" s="1713"/>
      <c r="D239" s="1713"/>
      <c r="E239" s="1713"/>
      <c r="F239" s="1713"/>
      <c r="G239" s="1713"/>
      <c r="H239" s="1713"/>
      <c r="I239" s="1714"/>
      <c r="J239" s="1175"/>
      <c r="K239" s="408">
        <f>SUM(K237:K238)</f>
        <v>98500</v>
      </c>
      <c r="L239" s="1067"/>
      <c r="M239" s="1067">
        <v>0</v>
      </c>
      <c r="N239" s="403">
        <f t="shared" ref="N239:T239" si="86">SUM(N238:N238)</f>
        <v>0</v>
      </c>
      <c r="O239" s="408">
        <f t="shared" si="86"/>
        <v>820.8</v>
      </c>
      <c r="P239" s="408">
        <f t="shared" si="86"/>
        <v>774.9</v>
      </c>
      <c r="Q239" s="626">
        <f t="shared" si="86"/>
        <v>0</v>
      </c>
      <c r="R239" s="408">
        <f t="shared" si="86"/>
        <v>0</v>
      </c>
      <c r="S239" s="627">
        <f t="shared" si="86"/>
        <v>1595.6999999999998</v>
      </c>
      <c r="T239" s="408">
        <f t="shared" si="86"/>
        <v>25404.3</v>
      </c>
      <c r="U239" s="452"/>
      <c r="V239" s="523"/>
      <c r="W239" s="863"/>
      <c r="X239" s="454"/>
      <c r="Y239" s="455"/>
      <c r="Z239" s="428"/>
      <c r="AA239" s="456"/>
      <c r="AB239" s="402"/>
      <c r="AC239" s="402"/>
      <c r="AD239" s="1067"/>
      <c r="AE239" s="428"/>
      <c r="AF239" s="428"/>
      <c r="AG239" s="402"/>
      <c r="AH239" s="1067"/>
      <c r="AI239" s="402"/>
      <c r="AJ239" s="457" t="e">
        <f>#REF!-#REF!</f>
        <v>#REF!</v>
      </c>
    </row>
    <row r="240" spans="1:41" ht="14.1" customHeight="1" x14ac:dyDescent="0.25">
      <c r="A240" s="1715" t="s">
        <v>4637</v>
      </c>
      <c r="B240" s="1716"/>
      <c r="C240" s="1716"/>
      <c r="D240" s="1716"/>
      <c r="E240" s="1716"/>
      <c r="F240" s="1716"/>
      <c r="G240" s="1716"/>
      <c r="H240" s="1716"/>
      <c r="I240" s="1717"/>
      <c r="J240" s="1176"/>
      <c r="K240" s="407"/>
      <c r="L240" s="1067"/>
      <c r="M240" s="1067"/>
      <c r="N240" s="405"/>
      <c r="O240" s="565"/>
      <c r="P240" s="565"/>
      <c r="Q240" s="565"/>
      <c r="R240" s="407"/>
      <c r="S240" s="566"/>
      <c r="T240" s="407"/>
      <c r="U240" s="452"/>
      <c r="V240" s="474"/>
      <c r="W240" s="863"/>
      <c r="X240" s="463"/>
      <c r="Y240" s="455"/>
      <c r="Z240" s="428"/>
      <c r="AA240" s="456"/>
      <c r="AB240" s="402"/>
      <c r="AC240" s="402"/>
      <c r="AD240" s="1067"/>
      <c r="AE240" s="428"/>
      <c r="AF240" s="428"/>
      <c r="AG240" s="402"/>
      <c r="AH240" s="1067"/>
      <c r="AI240" s="402"/>
      <c r="AJ240" s="457"/>
    </row>
    <row r="241" spans="1:107" s="34" customFormat="1" ht="14.1" customHeight="1" x14ac:dyDescent="0.25">
      <c r="A241" s="1066">
        <v>189</v>
      </c>
      <c r="B241" s="444" t="s">
        <v>2916</v>
      </c>
      <c r="C241" s="444" t="s">
        <v>3764</v>
      </c>
      <c r="D241" s="445">
        <v>28361</v>
      </c>
      <c r="E241" s="446">
        <v>41897</v>
      </c>
      <c r="F241" s="1066">
        <f>DATEDIF(D241,E241,"Y")</f>
        <v>37</v>
      </c>
      <c r="G241" s="429" t="s">
        <v>2917</v>
      </c>
      <c r="H241" s="447" t="s">
        <v>1941</v>
      </c>
      <c r="I241" s="429" t="s">
        <v>5332</v>
      </c>
      <c r="J241" s="428" t="s">
        <v>5321</v>
      </c>
      <c r="K241" s="402">
        <v>60000</v>
      </c>
      <c r="L241" s="1067">
        <f>K241/100*7.09</f>
        <v>4254</v>
      </c>
      <c r="M241" s="1067">
        <v>34580</v>
      </c>
      <c r="N241" s="402">
        <v>1987.15</v>
      </c>
      <c r="O241" s="1068">
        <f>K241/100*3.04</f>
        <v>1824</v>
      </c>
      <c r="P241" s="1068">
        <f>K241/100*2.87</f>
        <v>1722</v>
      </c>
      <c r="Q241" s="1068"/>
      <c r="R241" s="1067"/>
      <c r="S241" s="451">
        <f>N241+O241+P241+Q241</f>
        <v>5533.15</v>
      </c>
      <c r="T241" s="1067">
        <f>K241-S241</f>
        <v>54466.85</v>
      </c>
      <c r="U241" s="468">
        <v>100010330028774</v>
      </c>
      <c r="V241" s="500" t="s">
        <v>3182</v>
      </c>
      <c r="W241" s="863">
        <f>+T241</f>
        <v>54466.85</v>
      </c>
      <c r="X241" s="454" t="s">
        <v>4195</v>
      </c>
      <c r="Y241" s="455"/>
      <c r="Z241" s="428">
        <v>0</v>
      </c>
      <c r="AA241" s="456">
        <v>0</v>
      </c>
      <c r="AB241" s="402">
        <f>O241+P241+Q241</f>
        <v>3546</v>
      </c>
      <c r="AC241" s="402">
        <f>K241-AB241</f>
        <v>56454</v>
      </c>
      <c r="AD241" s="1067">
        <v>33326.910000000003</v>
      </c>
      <c r="AE241" s="1067">
        <f>+AC241-AD241</f>
        <v>23127.089999999997</v>
      </c>
      <c r="AF241" s="470">
        <v>0.15</v>
      </c>
      <c r="AG241" s="402">
        <f>AE241*15%</f>
        <v>3469.0634999999993</v>
      </c>
      <c r="AH241" s="1067"/>
      <c r="AI241" s="402">
        <f>AG241+AH241</f>
        <v>3469.0634999999993</v>
      </c>
      <c r="AJ241" s="629" t="e">
        <f>#REF!-#REF!</f>
        <v>#REF!</v>
      </c>
      <c r="AL241" s="541"/>
      <c r="AM241" s="541"/>
      <c r="AN241" s="541"/>
      <c r="AO241" s="541"/>
    </row>
    <row r="242" spans="1:107" ht="14.1" customHeight="1" x14ac:dyDescent="0.25">
      <c r="A242" s="1066">
        <v>190</v>
      </c>
      <c r="B242" s="1066" t="s">
        <v>1739</v>
      </c>
      <c r="C242" s="1066" t="s">
        <v>3763</v>
      </c>
      <c r="D242" s="446">
        <v>30923</v>
      </c>
      <c r="E242" s="446">
        <v>41897</v>
      </c>
      <c r="F242" s="1066">
        <f>DATEDIF(D242,E242,"Y")</f>
        <v>30</v>
      </c>
      <c r="G242" s="428" t="s">
        <v>1740</v>
      </c>
      <c r="H242" s="447" t="s">
        <v>1941</v>
      </c>
      <c r="I242" s="428" t="s">
        <v>3707</v>
      </c>
      <c r="J242" s="428" t="s">
        <v>5321</v>
      </c>
      <c r="K242" s="1067">
        <v>22000</v>
      </c>
      <c r="L242" s="1067">
        <f>K242/100*7.09</f>
        <v>1559.8</v>
      </c>
      <c r="M242" s="1067">
        <f>K242</f>
        <v>22000</v>
      </c>
      <c r="N242" s="402"/>
      <c r="O242" s="1068">
        <f>K242/100*3.04</f>
        <v>668.8</v>
      </c>
      <c r="P242" s="1068">
        <f>K242/100*2.87</f>
        <v>631.4</v>
      </c>
      <c r="Q242" s="1068"/>
      <c r="R242" s="1067"/>
      <c r="S242" s="451">
        <f>N242+O242+P242+Q242+R242</f>
        <v>1300.1999999999998</v>
      </c>
      <c r="T242" s="1067">
        <f>K242-S242</f>
        <v>20699.8</v>
      </c>
      <c r="U242" s="452">
        <v>100010330028774</v>
      </c>
      <c r="V242" s="485" t="s">
        <v>3081</v>
      </c>
      <c r="W242" s="863">
        <f>+T242</f>
        <v>20699.8</v>
      </c>
      <c r="X242" s="463" t="s">
        <v>4069</v>
      </c>
      <c r="Y242" s="455"/>
      <c r="Z242" s="428">
        <v>0</v>
      </c>
      <c r="AA242" s="456">
        <v>0</v>
      </c>
      <c r="AB242" s="402">
        <f>O242+P242+Q242</f>
        <v>1300.1999999999998</v>
      </c>
      <c r="AC242" s="402">
        <f>K242-AB242</f>
        <v>20699.8</v>
      </c>
      <c r="AD242" s="1067"/>
      <c r="AE242" s="428"/>
      <c r="AF242" s="428"/>
      <c r="AG242" s="402">
        <f>AE242*15%</f>
        <v>0</v>
      </c>
      <c r="AH242" s="1067"/>
      <c r="AI242" s="402">
        <f>AG242+AH242</f>
        <v>0</v>
      </c>
      <c r="AJ242" s="457">
        <f>AI242-N242</f>
        <v>0</v>
      </c>
    </row>
    <row r="243" spans="1:107" ht="14.1" customHeight="1" x14ac:dyDescent="0.25">
      <c r="A243" s="1066">
        <v>191</v>
      </c>
      <c r="B243" s="444" t="s">
        <v>2122</v>
      </c>
      <c r="C243" s="444" t="s">
        <v>3763</v>
      </c>
      <c r="D243" s="445">
        <v>29159</v>
      </c>
      <c r="E243" s="446">
        <v>41897</v>
      </c>
      <c r="F243" s="1066">
        <f t="shared" ref="F243:F248" si="87">DATEDIF(D243,E243,"Y")</f>
        <v>34</v>
      </c>
      <c r="G243" s="429" t="s">
        <v>2123</v>
      </c>
      <c r="H243" s="447" t="s">
        <v>1941</v>
      </c>
      <c r="I243" s="429" t="s">
        <v>2117</v>
      </c>
      <c r="J243" s="428" t="s">
        <v>5321</v>
      </c>
      <c r="K243" s="448">
        <v>38500</v>
      </c>
      <c r="L243" s="1067">
        <v>2729.65</v>
      </c>
      <c r="M243" s="1067">
        <v>34580</v>
      </c>
      <c r="N243" s="402">
        <v>434.66</v>
      </c>
      <c r="O243" s="1068">
        <v>1170.4000000000001</v>
      </c>
      <c r="P243" s="1068">
        <v>1104.95</v>
      </c>
      <c r="Q243" s="1068"/>
      <c r="R243" s="1067"/>
      <c r="S243" s="451">
        <f t="shared" ref="S243:S248" si="88">N243+O243+P243+Q243</f>
        <v>2710.01</v>
      </c>
      <c r="T243" s="1067">
        <f t="shared" ref="T243:T248" si="89">K243-S243</f>
        <v>35789.99</v>
      </c>
      <c r="U243" s="468">
        <v>100010330028774</v>
      </c>
      <c r="V243" s="490" t="s">
        <v>3253</v>
      </c>
      <c r="W243" s="863">
        <f t="shared" ref="W243:W248" si="90">+T243</f>
        <v>35789.99</v>
      </c>
      <c r="X243" s="454" t="s">
        <v>4052</v>
      </c>
      <c r="Y243" s="455"/>
      <c r="Z243" s="428">
        <v>0</v>
      </c>
      <c r="AA243" s="456">
        <v>0</v>
      </c>
      <c r="AB243" s="402">
        <v>2275.3500000000004</v>
      </c>
      <c r="AC243" s="402">
        <v>36224.65</v>
      </c>
      <c r="AD243" s="1067">
        <v>33326.910000000003</v>
      </c>
      <c r="AE243" s="1067">
        <f t="shared" ref="AE243:AE248" si="91">+AC243-AD243</f>
        <v>2897.739999999998</v>
      </c>
      <c r="AF243" s="470">
        <v>0.15</v>
      </c>
      <c r="AG243" s="402">
        <f t="shared" ref="AG243:AG248" si="92">AE243*15%</f>
        <v>434.66099999999966</v>
      </c>
      <c r="AH243" s="1067"/>
      <c r="AI243" s="402">
        <f t="shared" ref="AI243:AI248" si="93">AG243+AH243</f>
        <v>434.66099999999966</v>
      </c>
      <c r="AJ243" s="457">
        <v>-434.66</v>
      </c>
    </row>
    <row r="244" spans="1:107" ht="14.1" customHeight="1" x14ac:dyDescent="0.25">
      <c r="A244" s="1066">
        <v>192</v>
      </c>
      <c r="B244" s="444" t="s">
        <v>2137</v>
      </c>
      <c r="C244" s="444" t="s">
        <v>3763</v>
      </c>
      <c r="D244" s="445">
        <v>29934</v>
      </c>
      <c r="E244" s="446">
        <v>41897</v>
      </c>
      <c r="F244" s="1066">
        <f t="shared" si="87"/>
        <v>32</v>
      </c>
      <c r="G244" s="429" t="s">
        <v>2138</v>
      </c>
      <c r="H244" s="447" t="s">
        <v>1941</v>
      </c>
      <c r="I244" s="429" t="s">
        <v>2117</v>
      </c>
      <c r="J244" s="428" t="s">
        <v>5321</v>
      </c>
      <c r="K244" s="448">
        <v>38500</v>
      </c>
      <c r="L244" s="1067">
        <v>2729.65</v>
      </c>
      <c r="M244" s="1067">
        <v>34580</v>
      </c>
      <c r="N244" s="402">
        <v>434.66</v>
      </c>
      <c r="O244" s="1068">
        <v>1170.4000000000001</v>
      </c>
      <c r="P244" s="1068">
        <v>1104.95</v>
      </c>
      <c r="Q244" s="1068"/>
      <c r="R244" s="1067"/>
      <c r="S244" s="451">
        <f t="shared" si="88"/>
        <v>2710.01</v>
      </c>
      <c r="T244" s="1067">
        <f t="shared" si="89"/>
        <v>35789.99</v>
      </c>
      <c r="U244" s="468">
        <v>100010330028774</v>
      </c>
      <c r="V244" s="501" t="s">
        <v>3261</v>
      </c>
      <c r="W244" s="863">
        <f t="shared" si="90"/>
        <v>35789.99</v>
      </c>
      <c r="X244" s="454" t="s">
        <v>4051</v>
      </c>
      <c r="Y244" s="455"/>
      <c r="Z244" s="428">
        <v>0</v>
      </c>
      <c r="AA244" s="456">
        <v>0</v>
      </c>
      <c r="AB244" s="402">
        <v>2275.3500000000004</v>
      </c>
      <c r="AC244" s="402">
        <v>36224.65</v>
      </c>
      <c r="AD244" s="1067">
        <v>33326.910000000003</v>
      </c>
      <c r="AE244" s="1067">
        <f t="shared" si="91"/>
        <v>2897.739999999998</v>
      </c>
      <c r="AF244" s="470">
        <v>0.15</v>
      </c>
      <c r="AG244" s="402">
        <f t="shared" si="92"/>
        <v>434.66099999999966</v>
      </c>
      <c r="AH244" s="1067"/>
      <c r="AI244" s="402">
        <f t="shared" si="93"/>
        <v>434.66099999999966</v>
      </c>
      <c r="AJ244" s="457">
        <v>-434.66</v>
      </c>
    </row>
    <row r="245" spans="1:107" ht="14.1" customHeight="1" x14ac:dyDescent="0.25">
      <c r="A245" s="1066">
        <v>193</v>
      </c>
      <c r="B245" s="444" t="s">
        <v>2143</v>
      </c>
      <c r="C245" s="444" t="s">
        <v>3763</v>
      </c>
      <c r="D245" s="445">
        <v>30106</v>
      </c>
      <c r="E245" s="446">
        <v>41897</v>
      </c>
      <c r="F245" s="1066">
        <f t="shared" si="87"/>
        <v>32</v>
      </c>
      <c r="G245" s="429" t="s">
        <v>2144</v>
      </c>
      <c r="H245" s="447" t="s">
        <v>1941</v>
      </c>
      <c r="I245" s="429" t="s">
        <v>2117</v>
      </c>
      <c r="J245" s="428" t="s">
        <v>5321</v>
      </c>
      <c r="K245" s="448">
        <v>38500</v>
      </c>
      <c r="L245" s="1067">
        <v>2729.65</v>
      </c>
      <c r="M245" s="1067">
        <v>34580</v>
      </c>
      <c r="N245" s="402">
        <v>434.66</v>
      </c>
      <c r="O245" s="1068">
        <v>1170.4000000000001</v>
      </c>
      <c r="P245" s="1068">
        <v>1104.95</v>
      </c>
      <c r="Q245" s="1068"/>
      <c r="R245" s="1067"/>
      <c r="S245" s="451">
        <f t="shared" si="88"/>
        <v>2710.01</v>
      </c>
      <c r="T245" s="1067">
        <f t="shared" si="89"/>
        <v>35789.99</v>
      </c>
      <c r="U245" s="468">
        <v>100010330028774</v>
      </c>
      <c r="V245" s="490" t="s">
        <v>3264</v>
      </c>
      <c r="W245" s="863">
        <f t="shared" si="90"/>
        <v>35789.99</v>
      </c>
      <c r="X245" s="454" t="s">
        <v>4049</v>
      </c>
      <c r="Y245" s="455"/>
      <c r="Z245" s="428">
        <v>0</v>
      </c>
      <c r="AA245" s="456">
        <v>0</v>
      </c>
      <c r="AB245" s="402">
        <v>2275.3500000000004</v>
      </c>
      <c r="AC245" s="402">
        <v>36224.65</v>
      </c>
      <c r="AD245" s="1067">
        <v>33326.910000000003</v>
      </c>
      <c r="AE245" s="1067">
        <f t="shared" si="91"/>
        <v>2897.739999999998</v>
      </c>
      <c r="AF245" s="470">
        <v>0.15</v>
      </c>
      <c r="AG245" s="402">
        <f t="shared" si="92"/>
        <v>434.66099999999966</v>
      </c>
      <c r="AH245" s="1067"/>
      <c r="AI245" s="402">
        <f t="shared" si="93"/>
        <v>434.66099999999966</v>
      </c>
      <c r="AJ245" s="457">
        <v>-434.66</v>
      </c>
    </row>
    <row r="246" spans="1:107" ht="14.1" customHeight="1" x14ac:dyDescent="0.25">
      <c r="A246" s="1066">
        <v>194</v>
      </c>
      <c r="B246" s="444" t="s">
        <v>2147</v>
      </c>
      <c r="C246" s="444" t="s">
        <v>3764</v>
      </c>
      <c r="D246" s="445">
        <v>28488</v>
      </c>
      <c r="E246" s="446">
        <v>41897</v>
      </c>
      <c r="F246" s="1066">
        <f t="shared" si="87"/>
        <v>36</v>
      </c>
      <c r="G246" s="429" t="s">
        <v>2860</v>
      </c>
      <c r="H246" s="447" t="s">
        <v>1941</v>
      </c>
      <c r="I246" s="429" t="s">
        <v>2117</v>
      </c>
      <c r="J246" s="428" t="s">
        <v>5321</v>
      </c>
      <c r="K246" s="448">
        <v>38500</v>
      </c>
      <c r="L246" s="1067">
        <v>2729.65</v>
      </c>
      <c r="M246" s="1067">
        <v>34580</v>
      </c>
      <c r="N246" s="402">
        <v>434.66</v>
      </c>
      <c r="O246" s="1068">
        <v>1170.4000000000001</v>
      </c>
      <c r="P246" s="1068">
        <v>1104.95</v>
      </c>
      <c r="Q246" s="1068"/>
      <c r="R246" s="1067"/>
      <c r="S246" s="451">
        <f t="shared" si="88"/>
        <v>2710.01</v>
      </c>
      <c r="T246" s="1067">
        <f t="shared" si="89"/>
        <v>35789.99</v>
      </c>
      <c r="U246" s="468">
        <v>100010330028774</v>
      </c>
      <c r="V246" s="490" t="s">
        <v>3266</v>
      </c>
      <c r="W246" s="863">
        <f t="shared" si="90"/>
        <v>35789.99</v>
      </c>
      <c r="X246" s="454" t="s">
        <v>4148</v>
      </c>
      <c r="Y246" s="455"/>
      <c r="Z246" s="428">
        <v>0</v>
      </c>
      <c r="AA246" s="456">
        <v>0</v>
      </c>
      <c r="AB246" s="402">
        <v>2275.3500000000004</v>
      </c>
      <c r="AC246" s="402">
        <v>36224.65</v>
      </c>
      <c r="AD246" s="1067">
        <v>33326.910000000003</v>
      </c>
      <c r="AE246" s="1067">
        <f t="shared" si="91"/>
        <v>2897.739999999998</v>
      </c>
      <c r="AF246" s="470">
        <v>0.15</v>
      </c>
      <c r="AG246" s="402">
        <f t="shared" si="92"/>
        <v>434.66099999999966</v>
      </c>
      <c r="AH246" s="1067"/>
      <c r="AI246" s="402">
        <f t="shared" si="93"/>
        <v>434.66099999999966</v>
      </c>
      <c r="AJ246" s="457" t="e">
        <v>#REF!</v>
      </c>
    </row>
    <row r="247" spans="1:107" ht="14.1" customHeight="1" x14ac:dyDescent="0.25">
      <c r="A247" s="1066">
        <v>195</v>
      </c>
      <c r="B247" s="444" t="s">
        <v>2148</v>
      </c>
      <c r="C247" s="444" t="s">
        <v>3764</v>
      </c>
      <c r="D247" s="445">
        <v>30678</v>
      </c>
      <c r="E247" s="446">
        <v>41897</v>
      </c>
      <c r="F247" s="1066">
        <f t="shared" si="87"/>
        <v>30</v>
      </c>
      <c r="G247" s="429" t="s">
        <v>2149</v>
      </c>
      <c r="H247" s="447" t="s">
        <v>1941</v>
      </c>
      <c r="I247" s="429" t="s">
        <v>2117</v>
      </c>
      <c r="J247" s="428" t="s">
        <v>5321</v>
      </c>
      <c r="K247" s="448">
        <v>38500</v>
      </c>
      <c r="L247" s="1067">
        <v>2729.65</v>
      </c>
      <c r="M247" s="1067">
        <v>34580</v>
      </c>
      <c r="N247" s="402">
        <v>180.74</v>
      </c>
      <c r="O247" s="1068">
        <v>1170.4000000000001</v>
      </c>
      <c r="P247" s="1068">
        <v>1104.95</v>
      </c>
      <c r="Q247" s="1068">
        <v>1689.78</v>
      </c>
      <c r="R247" s="1067"/>
      <c r="S247" s="451">
        <f t="shared" si="88"/>
        <v>4145.87</v>
      </c>
      <c r="T247" s="1067">
        <f t="shared" si="89"/>
        <v>34354.129999999997</v>
      </c>
      <c r="U247" s="468">
        <v>100010330028774</v>
      </c>
      <c r="V247" s="490" t="s">
        <v>3267</v>
      </c>
      <c r="W247" s="863">
        <f t="shared" si="90"/>
        <v>34354.129999999997</v>
      </c>
      <c r="X247" s="454" t="s">
        <v>4149</v>
      </c>
      <c r="Y247" s="455"/>
      <c r="Z247" s="428">
        <v>0</v>
      </c>
      <c r="AA247" s="456">
        <v>0</v>
      </c>
      <c r="AB247" s="402">
        <v>3962.13</v>
      </c>
      <c r="AC247" s="402">
        <v>34537.870000000003</v>
      </c>
      <c r="AD247" s="1067">
        <v>33326.910000000003</v>
      </c>
      <c r="AE247" s="1067">
        <f t="shared" si="91"/>
        <v>1210.9599999999991</v>
      </c>
      <c r="AF247" s="470">
        <v>0.15</v>
      </c>
      <c r="AG247" s="402">
        <f t="shared" si="92"/>
        <v>181.64399999999986</v>
      </c>
      <c r="AH247" s="1067"/>
      <c r="AI247" s="402">
        <f t="shared" si="93"/>
        <v>181.64399999999986</v>
      </c>
      <c r="AJ247" s="457">
        <v>-434.66</v>
      </c>
    </row>
    <row r="248" spans="1:107" ht="14.1" customHeight="1" x14ac:dyDescent="0.25">
      <c r="A248" s="1066">
        <v>196</v>
      </c>
      <c r="B248" s="444" t="s">
        <v>2150</v>
      </c>
      <c r="C248" s="444" t="s">
        <v>3763</v>
      </c>
      <c r="D248" s="445">
        <v>30672</v>
      </c>
      <c r="E248" s="446">
        <v>41897</v>
      </c>
      <c r="F248" s="1066">
        <f t="shared" si="87"/>
        <v>30</v>
      </c>
      <c r="G248" s="429" t="s">
        <v>2151</v>
      </c>
      <c r="H248" s="447" t="s">
        <v>1941</v>
      </c>
      <c r="I248" s="429" t="s">
        <v>2117</v>
      </c>
      <c r="J248" s="428" t="s">
        <v>5321</v>
      </c>
      <c r="K248" s="448">
        <v>38500</v>
      </c>
      <c r="L248" s="1067">
        <v>2729.65</v>
      </c>
      <c r="M248" s="1067">
        <v>34580</v>
      </c>
      <c r="N248" s="402">
        <v>434.66</v>
      </c>
      <c r="O248" s="1068">
        <v>1170.4000000000001</v>
      </c>
      <c r="P248" s="1068">
        <v>1104.95</v>
      </c>
      <c r="Q248" s="1068"/>
      <c r="R248" s="1067"/>
      <c r="S248" s="451">
        <f t="shared" si="88"/>
        <v>2710.01</v>
      </c>
      <c r="T248" s="1067">
        <f t="shared" si="89"/>
        <v>35789.99</v>
      </c>
      <c r="U248" s="468">
        <v>100010330028774</v>
      </c>
      <c r="V248" s="490" t="s">
        <v>3268</v>
      </c>
      <c r="W248" s="863">
        <f t="shared" si="90"/>
        <v>35789.99</v>
      </c>
      <c r="X248" s="454">
        <v>22400078865</v>
      </c>
      <c r="Y248" s="455"/>
      <c r="Z248" s="428">
        <v>0</v>
      </c>
      <c r="AA248" s="456">
        <v>0</v>
      </c>
      <c r="AB248" s="402">
        <v>2275.3500000000004</v>
      </c>
      <c r="AC248" s="402">
        <v>36224.65</v>
      </c>
      <c r="AD248" s="1067">
        <v>33326.910000000003</v>
      </c>
      <c r="AE248" s="1067">
        <f t="shared" si="91"/>
        <v>2897.739999999998</v>
      </c>
      <c r="AF248" s="470">
        <v>0.15</v>
      </c>
      <c r="AG248" s="402">
        <f t="shared" si="92"/>
        <v>434.66099999999966</v>
      </c>
      <c r="AH248" s="1067"/>
      <c r="AI248" s="402">
        <f t="shared" si="93"/>
        <v>434.66099999999966</v>
      </c>
      <c r="AJ248" s="457">
        <v>-434.66</v>
      </c>
    </row>
    <row r="249" spans="1:107" ht="14.1" customHeight="1" x14ac:dyDescent="0.25">
      <c r="A249" s="1066">
        <v>197</v>
      </c>
      <c r="B249" s="444" t="s">
        <v>4758</v>
      </c>
      <c r="C249" s="475" t="s">
        <v>3763</v>
      </c>
      <c r="D249" s="641"/>
      <c r="E249" s="446"/>
      <c r="F249" s="609"/>
      <c r="G249" s="477" t="s">
        <v>4759</v>
      </c>
      <c r="H249" s="447" t="s">
        <v>1941</v>
      </c>
      <c r="I249" s="429" t="s">
        <v>3642</v>
      </c>
      <c r="J249" s="428" t="s">
        <v>5321</v>
      </c>
      <c r="K249" s="448">
        <v>49500</v>
      </c>
      <c r="L249" s="1067">
        <f>+K249/100*7.09</f>
        <v>3509.5499999999997</v>
      </c>
      <c r="M249" s="1067">
        <v>35000</v>
      </c>
      <c r="N249" s="402"/>
      <c r="O249" s="402">
        <v>589.9</v>
      </c>
      <c r="P249" s="1068">
        <f>+K249/100*3.04</f>
        <v>1504.8</v>
      </c>
      <c r="Q249" s="1068">
        <f>+K249/100*2.87</f>
        <v>1420.65</v>
      </c>
      <c r="R249" s="1067"/>
      <c r="S249" s="451"/>
      <c r="T249" s="451">
        <f>O249+P249+Q249+R249</f>
        <v>3515.35</v>
      </c>
      <c r="U249" s="1067">
        <f>K249-T249</f>
        <v>45984.65</v>
      </c>
      <c r="V249" s="468">
        <v>100010330028774</v>
      </c>
      <c r="W249" s="471"/>
      <c r="X249" s="545">
        <f>+U249</f>
        <v>45984.65</v>
      </c>
      <c r="Y249" s="518"/>
      <c r="Z249" s="428"/>
      <c r="AA249" s="456"/>
      <c r="AB249" s="402"/>
      <c r="AC249" s="402"/>
      <c r="AD249" s="1067"/>
      <c r="AE249" s="1067"/>
      <c r="AF249" s="470"/>
      <c r="AG249" s="402"/>
      <c r="AH249" s="1067"/>
      <c r="AI249" s="402"/>
      <c r="AJ249" s="457"/>
      <c r="AM249" s="6"/>
      <c r="AN249" s="6"/>
      <c r="AO249" s="6"/>
    </row>
    <row r="250" spans="1:107" ht="14.1" customHeight="1" x14ac:dyDescent="0.25">
      <c r="A250" s="1066">
        <v>198</v>
      </c>
      <c r="B250" s="444" t="s">
        <v>4974</v>
      </c>
      <c r="C250" s="444" t="s">
        <v>3764</v>
      </c>
      <c r="D250" s="785"/>
      <c r="E250" s="446"/>
      <c r="F250" s="609"/>
      <c r="G250" s="429" t="s">
        <v>4975</v>
      </c>
      <c r="H250" s="447" t="s">
        <v>1941</v>
      </c>
      <c r="I250" s="429" t="s">
        <v>4976</v>
      </c>
      <c r="J250" s="428" t="s">
        <v>5321</v>
      </c>
      <c r="K250" s="1067">
        <v>41800</v>
      </c>
      <c r="L250" s="1067">
        <f>K250/100*7.09</f>
        <v>2963.62</v>
      </c>
      <c r="M250" s="1067">
        <f>K250</f>
        <v>41800</v>
      </c>
      <c r="N250" s="1067"/>
      <c r="O250" s="402">
        <v>390.13</v>
      </c>
      <c r="P250" s="1068">
        <f>K250/100*3.04</f>
        <v>1270.72</v>
      </c>
      <c r="Q250" s="1067">
        <f>K250/100*2.87</f>
        <v>1199.6600000000001</v>
      </c>
      <c r="R250" s="1067"/>
      <c r="S250" s="451"/>
      <c r="T250" s="451">
        <f>O250+P250+Q250+R250</f>
        <v>2860.51</v>
      </c>
      <c r="U250" s="1067">
        <f>K250-T250</f>
        <v>38939.49</v>
      </c>
      <c r="V250" s="468">
        <v>100010330028774</v>
      </c>
      <c r="W250" s="461">
        <v>2000103330946550</v>
      </c>
      <c r="X250" s="545">
        <f>+U250</f>
        <v>38939.49</v>
      </c>
      <c r="Y250" s="518">
        <v>105195614</v>
      </c>
      <c r="Z250" s="455"/>
      <c r="AA250" s="428"/>
      <c r="AB250" s="456"/>
      <c r="AC250" s="402">
        <f>P250+Q250+R250</f>
        <v>2470.38</v>
      </c>
      <c r="AD250" s="402">
        <f>K250-AC250</f>
        <v>39329.620000000003</v>
      </c>
      <c r="AE250" s="1067"/>
      <c r="AF250" s="428"/>
      <c r="AG250" s="428"/>
      <c r="AH250" s="402"/>
      <c r="AI250" s="1067"/>
      <c r="AJ250" s="402"/>
      <c r="AK250" s="457"/>
      <c r="AP250" s="537"/>
      <c r="AQ250" s="537"/>
      <c r="AR250" s="537"/>
      <c r="AS250" s="537"/>
      <c r="AT250" s="537"/>
      <c r="AU250" s="537"/>
      <c r="AV250" s="537"/>
      <c r="AW250" s="537"/>
      <c r="AX250" s="537"/>
      <c r="AY250" s="537"/>
      <c r="AZ250" s="537"/>
      <c r="BA250" s="537"/>
      <c r="BB250" s="537"/>
      <c r="BC250" s="537"/>
      <c r="BD250" s="537"/>
      <c r="BE250" s="537"/>
      <c r="BF250" s="537"/>
      <c r="BG250" s="537"/>
      <c r="BH250" s="537"/>
      <c r="BI250" s="537"/>
      <c r="BJ250" s="537"/>
      <c r="BK250" s="537"/>
      <c r="BL250" s="537"/>
      <c r="BM250" s="537"/>
      <c r="BN250" s="537"/>
      <c r="BO250" s="537"/>
      <c r="BP250" s="537"/>
      <c r="BQ250" s="537"/>
      <c r="BR250" s="537"/>
      <c r="BS250" s="537"/>
      <c r="BT250" s="537"/>
      <c r="BU250" s="537"/>
      <c r="BV250" s="537"/>
      <c r="BW250" s="537"/>
      <c r="BX250" s="537"/>
      <c r="BY250" s="537"/>
      <c r="BZ250" s="537"/>
      <c r="CA250" s="537"/>
      <c r="CB250" s="537"/>
      <c r="CC250" s="537"/>
      <c r="CD250" s="537"/>
      <c r="CE250" s="537"/>
      <c r="CF250" s="537"/>
      <c r="CG250" s="537"/>
      <c r="CH250" s="537"/>
      <c r="CI250" s="537"/>
      <c r="CJ250" s="537"/>
      <c r="CK250" s="537"/>
      <c r="CL250" s="537"/>
      <c r="CM250" s="537"/>
      <c r="CN250" s="537"/>
      <c r="CO250" s="537"/>
      <c r="CP250" s="537"/>
      <c r="CQ250" s="537"/>
      <c r="CR250" s="537"/>
      <c r="CS250" s="537"/>
      <c r="CT250" s="537"/>
      <c r="CU250" s="537"/>
      <c r="CV250" s="537"/>
      <c r="CW250" s="537"/>
      <c r="CX250" s="537"/>
      <c r="CY250" s="537"/>
      <c r="CZ250" s="537"/>
      <c r="DA250" s="537"/>
      <c r="DB250" s="537"/>
      <c r="DC250" s="537"/>
    </row>
    <row r="251" spans="1:107" ht="14.1" customHeight="1" x14ac:dyDescent="0.25">
      <c r="A251" s="1066">
        <v>199</v>
      </c>
      <c r="B251" s="1066" t="s">
        <v>5028</v>
      </c>
      <c r="C251" s="1066"/>
      <c r="D251" s="784"/>
      <c r="E251" s="446"/>
      <c r="F251" s="609"/>
      <c r="G251" s="428" t="s">
        <v>5029</v>
      </c>
      <c r="H251" s="447" t="s">
        <v>1941</v>
      </c>
      <c r="I251" s="428" t="s">
        <v>2187</v>
      </c>
      <c r="J251" s="428" t="s">
        <v>5321</v>
      </c>
      <c r="K251" s="448">
        <v>45000</v>
      </c>
      <c r="L251" s="1067">
        <f>K251/100*7.09</f>
        <v>3190.5</v>
      </c>
      <c r="M251" s="1067">
        <f>L251/100*7.09</f>
        <v>226.20644999999999</v>
      </c>
      <c r="N251" s="1067">
        <v>45000</v>
      </c>
      <c r="O251" s="1067">
        <v>45000</v>
      </c>
      <c r="P251" s="1067">
        <v>1148.43</v>
      </c>
      <c r="Q251" s="1068">
        <f>K251/100*3.04</f>
        <v>1368</v>
      </c>
      <c r="R251" s="1068">
        <f>K251/100*2.87</f>
        <v>1291.5</v>
      </c>
      <c r="S251" s="1067"/>
      <c r="T251" s="1068"/>
      <c r="U251" s="1068"/>
      <c r="V251" s="1067">
        <f>P251+Q251+R251+S251</f>
        <v>3807.9300000000003</v>
      </c>
      <c r="W251" s="451">
        <f>K251-V251</f>
        <v>41192.07</v>
      </c>
      <c r="X251" s="428">
        <v>0</v>
      </c>
      <c r="Y251" s="456">
        <v>0</v>
      </c>
      <c r="Z251" s="402">
        <f>R251+S251+T251</f>
        <v>1291.5</v>
      </c>
      <c r="AA251" s="402">
        <f>K251-Z251</f>
        <v>43708.5</v>
      </c>
      <c r="AB251" s="1067"/>
      <c r="AC251" s="428"/>
      <c r="AD251" s="428"/>
      <c r="AE251" s="402">
        <f>AC251*15%</f>
        <v>0</v>
      </c>
      <c r="AF251" s="537"/>
      <c r="AG251" s="537"/>
      <c r="AH251" s="537"/>
      <c r="AI251" s="537"/>
      <c r="AJ251" s="537"/>
      <c r="AK251" s="537"/>
      <c r="AP251" s="537"/>
      <c r="AQ251" s="537"/>
      <c r="AR251" s="537"/>
      <c r="AS251" s="537"/>
      <c r="AT251" s="537"/>
      <c r="AU251" s="537"/>
      <c r="AV251" s="537"/>
      <c r="AW251" s="537"/>
      <c r="AX251" s="537"/>
      <c r="AY251" s="537"/>
      <c r="AZ251" s="537"/>
      <c r="BA251" s="537"/>
      <c r="BB251" s="537"/>
      <c r="BC251" s="537"/>
      <c r="BD251" s="537"/>
      <c r="BE251" s="537"/>
      <c r="BF251" s="537"/>
      <c r="BG251" s="537"/>
      <c r="BH251" s="537"/>
      <c r="BI251" s="537"/>
      <c r="BJ251" s="537"/>
      <c r="BK251" s="537"/>
      <c r="BL251" s="537"/>
      <c r="BM251" s="537"/>
      <c r="BN251" s="537"/>
      <c r="BO251" s="537"/>
      <c r="BP251" s="537"/>
      <c r="BQ251" s="537"/>
      <c r="BR251" s="537"/>
      <c r="BS251" s="537"/>
      <c r="BT251" s="537"/>
      <c r="BU251" s="537"/>
      <c r="BV251" s="537"/>
      <c r="BW251" s="537"/>
      <c r="BX251" s="537"/>
      <c r="BY251" s="537"/>
      <c r="BZ251" s="537"/>
      <c r="CA251" s="537"/>
      <c r="CB251" s="537"/>
      <c r="CC251" s="537"/>
      <c r="CD251" s="537"/>
      <c r="CE251" s="537"/>
      <c r="CF251" s="537"/>
      <c r="CG251" s="537"/>
      <c r="CH251" s="537"/>
      <c r="CI251" s="537"/>
      <c r="CJ251" s="537"/>
      <c r="CK251" s="537"/>
      <c r="CL251" s="537"/>
      <c r="CM251" s="537"/>
      <c r="CN251" s="537"/>
      <c r="CO251" s="537"/>
      <c r="CP251" s="537"/>
      <c r="CQ251" s="537"/>
      <c r="CR251" s="537"/>
      <c r="CS251" s="537"/>
      <c r="CT251" s="537"/>
      <c r="CU251" s="537"/>
      <c r="CV251" s="537"/>
      <c r="CW251" s="537"/>
      <c r="CX251" s="537"/>
      <c r="CY251" s="537"/>
    </row>
    <row r="252" spans="1:107" ht="14.1" customHeight="1" x14ac:dyDescent="0.25">
      <c r="A252" s="1712" t="s">
        <v>3656</v>
      </c>
      <c r="B252" s="1713"/>
      <c r="C252" s="1713"/>
      <c r="D252" s="1713"/>
      <c r="E252" s="1713"/>
      <c r="F252" s="1713"/>
      <c r="G252" s="1713"/>
      <c r="H252" s="1713"/>
      <c r="I252" s="1714"/>
      <c r="J252" s="1175"/>
      <c r="K252" s="407">
        <f>SUM(K241:K251)</f>
        <v>449300</v>
      </c>
      <c r="L252" s="407"/>
      <c r="M252" s="407"/>
      <c r="N252" s="405">
        <f t="shared" ref="N252:T252" si="94">SUM(N242:N242)</f>
        <v>0</v>
      </c>
      <c r="O252" s="407">
        <f t="shared" si="94"/>
        <v>668.8</v>
      </c>
      <c r="P252" s="407">
        <f t="shared" si="94"/>
        <v>631.4</v>
      </c>
      <c r="Q252" s="407">
        <f t="shared" si="94"/>
        <v>0</v>
      </c>
      <c r="R252" s="407">
        <f t="shared" si="94"/>
        <v>0</v>
      </c>
      <c r="S252" s="407">
        <f t="shared" si="94"/>
        <v>1300.1999999999998</v>
      </c>
      <c r="T252" s="407">
        <f t="shared" si="94"/>
        <v>20699.8</v>
      </c>
      <c r="U252" s="452"/>
      <c r="V252" s="523"/>
      <c r="W252" s="863"/>
      <c r="X252" s="463"/>
      <c r="Y252" s="455"/>
      <c r="Z252" s="428"/>
      <c r="AA252" s="456"/>
      <c r="AB252" s="402"/>
      <c r="AC252" s="402"/>
      <c r="AD252" s="1067"/>
      <c r="AE252" s="428"/>
      <c r="AF252" s="428"/>
      <c r="AG252" s="402"/>
      <c r="AH252" s="1067"/>
      <c r="AI252" s="402"/>
      <c r="AJ252" s="457"/>
    </row>
    <row r="253" spans="1:107" ht="14.1" customHeight="1" x14ac:dyDescent="0.25">
      <c r="A253" s="1715" t="s">
        <v>3663</v>
      </c>
      <c r="B253" s="1716"/>
      <c r="C253" s="1716"/>
      <c r="D253" s="1716"/>
      <c r="E253" s="1716"/>
      <c r="F253" s="1716"/>
      <c r="G253" s="1716"/>
      <c r="H253" s="1716"/>
      <c r="I253" s="1717"/>
      <c r="J253" s="1176"/>
      <c r="K253" s="407"/>
      <c r="L253" s="407"/>
      <c r="M253" s="407"/>
      <c r="N253" s="405"/>
      <c r="O253" s="565"/>
      <c r="P253" s="565"/>
      <c r="Q253" s="565"/>
      <c r="R253" s="407"/>
      <c r="S253" s="566"/>
      <c r="T253" s="407"/>
      <c r="U253" s="452"/>
      <c r="V253" s="461"/>
      <c r="W253" s="863"/>
      <c r="X253" s="463"/>
      <c r="Y253" s="455"/>
      <c r="Z253" s="428"/>
      <c r="AA253" s="456"/>
      <c r="AB253" s="402"/>
      <c r="AC253" s="402"/>
      <c r="AD253" s="1067"/>
      <c r="AE253" s="428"/>
      <c r="AF253" s="428"/>
      <c r="AG253" s="402"/>
      <c r="AH253" s="1067"/>
      <c r="AI253" s="402"/>
      <c r="AJ253" s="457"/>
    </row>
    <row r="254" spans="1:107" ht="14.1" customHeight="1" x14ac:dyDescent="0.25">
      <c r="A254" s="1066">
        <v>200</v>
      </c>
      <c r="B254" s="444" t="s">
        <v>1610</v>
      </c>
      <c r="C254" s="444" t="s">
        <v>3763</v>
      </c>
      <c r="D254" s="445">
        <v>27492</v>
      </c>
      <c r="E254" s="446">
        <v>41897</v>
      </c>
      <c r="F254" s="1066">
        <f>DATEDIF(D254,E254,"Y")</f>
        <v>39</v>
      </c>
      <c r="G254" s="429" t="s">
        <v>1611</v>
      </c>
      <c r="H254" s="447" t="s">
        <v>1941</v>
      </c>
      <c r="I254" s="429" t="s">
        <v>1612</v>
      </c>
      <c r="J254" s="428" t="s">
        <v>5321</v>
      </c>
      <c r="K254" s="448">
        <v>66000</v>
      </c>
      <c r="L254" s="1067">
        <f>K254/100*7.09</f>
        <v>4679.3999999999996</v>
      </c>
      <c r="M254" s="1067">
        <v>34580</v>
      </c>
      <c r="N254" s="402">
        <v>1987.15</v>
      </c>
      <c r="O254" s="1068">
        <f>K254/100*3.04</f>
        <v>2006.4</v>
      </c>
      <c r="P254" s="1068">
        <f>K254/100*2.87</f>
        <v>1894.2</v>
      </c>
      <c r="Q254" s="1068"/>
      <c r="R254" s="1067"/>
      <c r="S254" s="451">
        <f>N254+O254+P254+Q254</f>
        <v>5887.75</v>
      </c>
      <c r="T254" s="402">
        <f>K254-S254</f>
        <v>60112.25</v>
      </c>
      <c r="U254" s="452">
        <v>100010330028774</v>
      </c>
      <c r="V254" s="490" t="s">
        <v>3078</v>
      </c>
      <c r="W254" s="863">
        <f>+T254</f>
        <v>60112.25</v>
      </c>
      <c r="X254" s="454" t="s">
        <v>4142</v>
      </c>
      <c r="Y254" s="455"/>
      <c r="Z254" s="428">
        <v>0</v>
      </c>
      <c r="AA254" s="456">
        <v>0</v>
      </c>
      <c r="AB254" s="402">
        <f>O254+P254+Q254</f>
        <v>3900.6000000000004</v>
      </c>
      <c r="AC254" s="402">
        <f>K254-AB254</f>
        <v>62099.4</v>
      </c>
      <c r="AD254" s="1067">
        <v>33326.910000000003</v>
      </c>
      <c r="AE254" s="1067">
        <f>+AC254-AD254</f>
        <v>28772.489999999998</v>
      </c>
      <c r="AF254" s="470">
        <v>0.15</v>
      </c>
      <c r="AG254" s="402">
        <f>AE254*15%</f>
        <v>4315.8734999999997</v>
      </c>
      <c r="AH254" s="1067"/>
      <c r="AI254" s="402">
        <f>AG254+AH254</f>
        <v>4315.8734999999997</v>
      </c>
      <c r="AJ254" s="457">
        <f>AI254-N254</f>
        <v>2328.7234999999996</v>
      </c>
    </row>
    <row r="255" spans="1:107" s="458" customFormat="1" ht="14.1" customHeight="1" x14ac:dyDescent="0.25">
      <c r="A255" s="1066">
        <v>201</v>
      </c>
      <c r="B255" s="444" t="s">
        <v>1873</v>
      </c>
      <c r="C255" s="444" t="s">
        <v>3764</v>
      </c>
      <c r="D255" s="445">
        <v>33322</v>
      </c>
      <c r="E255" s="446">
        <v>41897</v>
      </c>
      <c r="F255" s="1066">
        <f>DATEDIF(D255,E255,"Y")</f>
        <v>23</v>
      </c>
      <c r="G255" s="429" t="s">
        <v>2957</v>
      </c>
      <c r="H255" s="447" t="s">
        <v>1941</v>
      </c>
      <c r="I255" s="429" t="s">
        <v>3655</v>
      </c>
      <c r="J255" s="428" t="s">
        <v>5321</v>
      </c>
      <c r="K255" s="1067">
        <f>15000*1.1</f>
        <v>16500</v>
      </c>
      <c r="L255" s="1067">
        <f>K255/100*7.09</f>
        <v>1169.8499999999999</v>
      </c>
      <c r="M255" s="1067">
        <f>K255</f>
        <v>16500</v>
      </c>
      <c r="N255" s="402"/>
      <c r="O255" s="467">
        <f>K255/100*3.04</f>
        <v>501.6</v>
      </c>
      <c r="P255" s="467">
        <f>K255/100*2.87</f>
        <v>473.55</v>
      </c>
      <c r="Q255" s="467">
        <v>844.89</v>
      </c>
      <c r="R255" s="402"/>
      <c r="S255" s="494">
        <f>N255+O255+P255+Q255</f>
        <v>1820.04</v>
      </c>
      <c r="T255" s="402">
        <f>K255-S255</f>
        <v>14679.96</v>
      </c>
      <c r="U255" s="468">
        <v>100010330028774</v>
      </c>
      <c r="V255" s="628" t="s">
        <v>3095</v>
      </c>
      <c r="W255" s="863">
        <f>+T255</f>
        <v>14679.96</v>
      </c>
      <c r="X255" s="454">
        <v>22301181230</v>
      </c>
      <c r="Y255" s="504"/>
      <c r="Z255" s="429">
        <v>0</v>
      </c>
      <c r="AA255" s="505">
        <v>0</v>
      </c>
      <c r="AB255" s="402">
        <f>O255+P255+Q255</f>
        <v>1820.04</v>
      </c>
      <c r="AC255" s="402">
        <f>K255-AB255</f>
        <v>14679.96</v>
      </c>
      <c r="AD255" s="402"/>
      <c r="AE255" s="429"/>
      <c r="AF255" s="429"/>
      <c r="AG255" s="402">
        <f>AE255*15%</f>
        <v>0</v>
      </c>
      <c r="AH255" s="402"/>
      <c r="AI255" s="402">
        <f>AG255+AH255</f>
        <v>0</v>
      </c>
      <c r="AJ255" s="457">
        <f>AI255-N255</f>
        <v>0</v>
      </c>
      <c r="AL255" s="539"/>
      <c r="AM255" s="539"/>
      <c r="AN255" s="539"/>
      <c r="AO255" s="539"/>
    </row>
    <row r="256" spans="1:107" ht="14.1" customHeight="1" x14ac:dyDescent="0.25">
      <c r="A256" s="1066">
        <v>202</v>
      </c>
      <c r="B256" s="444" t="s">
        <v>2124</v>
      </c>
      <c r="C256" s="444" t="s">
        <v>3763</v>
      </c>
      <c r="D256" s="445">
        <v>31889</v>
      </c>
      <c r="E256" s="446">
        <v>41897</v>
      </c>
      <c r="F256" s="1066">
        <f>DATEDIF(D256,E256,"Y")</f>
        <v>27</v>
      </c>
      <c r="G256" s="429" t="s">
        <v>3718</v>
      </c>
      <c r="H256" s="447" t="s">
        <v>1941</v>
      </c>
      <c r="I256" s="429" t="s">
        <v>2117</v>
      </c>
      <c r="J256" s="428" t="s">
        <v>5321</v>
      </c>
      <c r="K256" s="448">
        <v>38500</v>
      </c>
      <c r="L256" s="1067">
        <v>2729.65</v>
      </c>
      <c r="M256" s="1067">
        <v>34580</v>
      </c>
      <c r="N256" s="402">
        <v>434.66</v>
      </c>
      <c r="O256" s="1068">
        <v>1170.4000000000001</v>
      </c>
      <c r="P256" s="1068">
        <v>1104.95</v>
      </c>
      <c r="Q256" s="1068"/>
      <c r="R256" s="1067"/>
      <c r="S256" s="451">
        <f>N256+O256+P256+Q256</f>
        <v>2710.01</v>
      </c>
      <c r="T256" s="1067">
        <f>K256-S256</f>
        <v>35789.99</v>
      </c>
      <c r="U256" s="468">
        <v>100010330028774</v>
      </c>
      <c r="V256" s="490" t="s">
        <v>3254</v>
      </c>
      <c r="W256" s="863">
        <f>+T256</f>
        <v>35789.99</v>
      </c>
      <c r="X256" s="454">
        <v>22500203942</v>
      </c>
      <c r="Y256" s="455"/>
      <c r="Z256" s="428">
        <v>0</v>
      </c>
      <c r="AA256" s="456">
        <v>0</v>
      </c>
      <c r="AB256" s="402">
        <v>2275.3500000000004</v>
      </c>
      <c r="AC256" s="402">
        <v>36224.65</v>
      </c>
      <c r="AD256" s="1067">
        <v>33326.910000000003</v>
      </c>
      <c r="AE256" s="1067">
        <f>+AC256-AD256</f>
        <v>2897.739999999998</v>
      </c>
      <c r="AF256" s="470">
        <v>0.15</v>
      </c>
      <c r="AG256" s="402">
        <f>AE256*15%</f>
        <v>434.66099999999966</v>
      </c>
      <c r="AH256" s="1067"/>
      <c r="AI256" s="402">
        <f>AG256+AH256</f>
        <v>434.66099999999966</v>
      </c>
      <c r="AJ256" s="457">
        <v>-434.66</v>
      </c>
    </row>
    <row r="257" spans="1:36" ht="14.1" customHeight="1" x14ac:dyDescent="0.25">
      <c r="A257" s="1712" t="s">
        <v>3656</v>
      </c>
      <c r="B257" s="1713"/>
      <c r="C257" s="1713"/>
      <c r="D257" s="1713"/>
      <c r="E257" s="1713"/>
      <c r="F257" s="1713"/>
      <c r="G257" s="1713"/>
      <c r="H257" s="1713"/>
      <c r="I257" s="1714"/>
      <c r="J257" s="1175"/>
      <c r="K257" s="403">
        <f>SUM(K254:K256)</f>
        <v>121000</v>
      </c>
      <c r="L257" s="1067"/>
      <c r="M257" s="1067">
        <v>0</v>
      </c>
      <c r="N257" s="403">
        <f ca="1">SUM(N254:N291)</f>
        <v>610444.37000000163</v>
      </c>
      <c r="O257" s="403">
        <f ca="1">SUM(O254:O291)</f>
        <v>558451.34399999958</v>
      </c>
      <c r="P257" s="403">
        <f ca="1">SUM(P254:P291)</f>
        <v>527222.15700000175</v>
      </c>
      <c r="Q257" s="567">
        <v>844.89</v>
      </c>
      <c r="R257" s="403">
        <f ca="1">SUM(R254:R291)</f>
        <v>0</v>
      </c>
      <c r="S257" s="568">
        <f ca="1">SUM(S254:S291)</f>
        <v>1768781.4110000087</v>
      </c>
      <c r="T257" s="403">
        <f ca="1">SUM(T254:T291)</f>
        <v>16601328.589000084</v>
      </c>
      <c r="U257" s="452"/>
      <c r="V257" s="604"/>
      <c r="W257" s="863"/>
      <c r="X257" s="454"/>
      <c r="Y257" s="455"/>
      <c r="Z257" s="428"/>
      <c r="AA257" s="456"/>
      <c r="AB257" s="402"/>
      <c r="AC257" s="402"/>
      <c r="AD257" s="1067"/>
      <c r="AE257" s="428"/>
      <c r="AF257" s="428"/>
      <c r="AG257" s="402"/>
      <c r="AH257" s="1067"/>
      <c r="AI257" s="402"/>
      <c r="AJ257" s="457"/>
    </row>
    <row r="258" spans="1:36" ht="14.1" customHeight="1" x14ac:dyDescent="0.25">
      <c r="A258" s="1715" t="s">
        <v>3725</v>
      </c>
      <c r="B258" s="1716"/>
      <c r="C258" s="1716"/>
      <c r="D258" s="1716"/>
      <c r="E258" s="1716"/>
      <c r="F258" s="1716"/>
      <c r="G258" s="1716"/>
      <c r="H258" s="1716"/>
      <c r="I258" s="1717"/>
      <c r="J258" s="1176"/>
      <c r="K258" s="408"/>
      <c r="L258" s="1067"/>
      <c r="M258" s="1067"/>
      <c r="N258" s="403"/>
      <c r="O258" s="626"/>
      <c r="P258" s="626"/>
      <c r="Q258" s="626"/>
      <c r="R258" s="408"/>
      <c r="S258" s="627"/>
      <c r="T258" s="408"/>
      <c r="U258" s="452"/>
      <c r="V258" s="523"/>
      <c r="W258" s="863"/>
      <c r="X258" s="454"/>
      <c r="Y258" s="455"/>
      <c r="Z258" s="428"/>
      <c r="AA258" s="456"/>
      <c r="AB258" s="402"/>
      <c r="AC258" s="402"/>
      <c r="AD258" s="1067"/>
      <c r="AE258" s="428"/>
      <c r="AF258" s="428"/>
      <c r="AG258" s="402"/>
      <c r="AH258" s="1067"/>
      <c r="AI258" s="402"/>
      <c r="AJ258" s="457"/>
    </row>
    <row r="259" spans="1:36" ht="14.1" customHeight="1" x14ac:dyDescent="0.25">
      <c r="A259" s="1066">
        <v>203</v>
      </c>
      <c r="B259" s="444" t="s">
        <v>1985</v>
      </c>
      <c r="C259" s="444" t="s">
        <v>3763</v>
      </c>
      <c r="D259" s="445">
        <v>30941</v>
      </c>
      <c r="E259" s="446">
        <v>41897</v>
      </c>
      <c r="F259" s="1066">
        <f t="shared" ref="F259:F274" si="95">DATEDIF(D259,E259,"Y")</f>
        <v>29</v>
      </c>
      <c r="G259" s="429" t="s">
        <v>1986</v>
      </c>
      <c r="H259" s="447" t="s">
        <v>1941</v>
      </c>
      <c r="I259" s="429" t="s">
        <v>4654</v>
      </c>
      <c r="J259" s="429"/>
      <c r="K259" s="402">
        <v>66000</v>
      </c>
      <c r="L259" s="1067">
        <f t="shared" ref="L259:L275" si="96">K259/100*7.09</f>
        <v>4679.3999999999996</v>
      </c>
      <c r="M259" s="1067">
        <v>34580</v>
      </c>
      <c r="N259" s="402">
        <v>1987.15</v>
      </c>
      <c r="O259" s="1068">
        <f t="shared" ref="O259:O275" si="97">K259/100*3.04</f>
        <v>2006.4</v>
      </c>
      <c r="P259" s="1068">
        <f t="shared" ref="P259:P275" si="98">K259/100*2.87</f>
        <v>1894.2</v>
      </c>
      <c r="Q259" s="1068"/>
      <c r="R259" s="1067"/>
      <c r="S259" s="451">
        <f t="shared" ref="S259:S286" si="99">N259+O259+P259+Q259</f>
        <v>5887.75</v>
      </c>
      <c r="T259" s="1067">
        <f t="shared" ref="T259:T293" si="100">K259-S259</f>
        <v>60112.25</v>
      </c>
      <c r="U259" s="468">
        <v>100010330028774</v>
      </c>
      <c r="V259" s="546" t="s">
        <v>3179</v>
      </c>
      <c r="W259" s="863">
        <f t="shared" ref="W259:W282" si="101">+T259</f>
        <v>60112.25</v>
      </c>
      <c r="X259" s="454" t="s">
        <v>4194</v>
      </c>
      <c r="Y259" s="455"/>
      <c r="Z259" s="428">
        <v>0</v>
      </c>
      <c r="AA259" s="456">
        <v>0</v>
      </c>
      <c r="AB259" s="402">
        <f t="shared" ref="AB259:AB274" si="102">O259+P259+Q259</f>
        <v>3900.6000000000004</v>
      </c>
      <c r="AC259" s="402">
        <f t="shared" ref="AC259:AC274" si="103">K259-AB259</f>
        <v>62099.4</v>
      </c>
      <c r="AD259" s="1067">
        <v>33326.910000000003</v>
      </c>
      <c r="AE259" s="1067">
        <f t="shared" ref="AE259:AE274" si="104">+AC259-AD259</f>
        <v>28772.489999999998</v>
      </c>
      <c r="AF259" s="470">
        <v>0.15</v>
      </c>
      <c r="AG259" s="402">
        <f t="shared" ref="AG259:AG274" si="105">AE259*15%</f>
        <v>4315.8734999999997</v>
      </c>
      <c r="AH259" s="1067"/>
      <c r="AI259" s="402">
        <f t="shared" ref="AI259:AI274" si="106">AG259+AH259</f>
        <v>4315.8734999999997</v>
      </c>
      <c r="AJ259" s="457"/>
    </row>
    <row r="260" spans="1:36" ht="14.1" customHeight="1" x14ac:dyDescent="0.25">
      <c r="A260" s="1066">
        <v>204</v>
      </c>
      <c r="B260" s="1066" t="s">
        <v>5160</v>
      </c>
      <c r="C260" s="1066" t="s">
        <v>3764</v>
      </c>
      <c r="D260" s="446">
        <v>28742</v>
      </c>
      <c r="E260" s="446">
        <v>41897</v>
      </c>
      <c r="F260" s="1066">
        <f t="shared" si="95"/>
        <v>36</v>
      </c>
      <c r="G260" s="428" t="s">
        <v>5159</v>
      </c>
      <c r="H260" s="447" t="s">
        <v>1941</v>
      </c>
      <c r="I260" s="466" t="s">
        <v>5170</v>
      </c>
      <c r="J260" s="466"/>
      <c r="K260" s="1067">
        <v>22000</v>
      </c>
      <c r="L260" s="1067"/>
      <c r="M260" s="1067"/>
      <c r="N260" s="402"/>
      <c r="O260" s="1068"/>
      <c r="P260" s="1068"/>
      <c r="Q260" s="1068"/>
      <c r="R260" s="1067"/>
      <c r="S260" s="451"/>
      <c r="T260" s="1067"/>
      <c r="U260" s="468"/>
      <c r="V260" s="546"/>
      <c r="W260" s="863"/>
      <c r="X260" s="454"/>
      <c r="Y260" s="455"/>
      <c r="Z260" s="428"/>
      <c r="AA260" s="456"/>
      <c r="AB260" s="402"/>
      <c r="AC260" s="402"/>
      <c r="AD260" s="1067"/>
      <c r="AE260" s="1067"/>
      <c r="AF260" s="470"/>
      <c r="AG260" s="402"/>
      <c r="AH260" s="1067"/>
      <c r="AI260" s="402"/>
      <c r="AJ260" s="457"/>
    </row>
    <row r="261" spans="1:36" ht="14.1" customHeight="1" x14ac:dyDescent="0.25">
      <c r="A261" s="1066">
        <v>205</v>
      </c>
      <c r="B261" s="1066" t="s">
        <v>1987</v>
      </c>
      <c r="C261" s="1066" t="s">
        <v>3763</v>
      </c>
      <c r="D261" s="446">
        <v>25548</v>
      </c>
      <c r="E261" s="446">
        <v>41897</v>
      </c>
      <c r="F261" s="1066">
        <f t="shared" si="95"/>
        <v>44</v>
      </c>
      <c r="G261" s="428" t="s">
        <v>1988</v>
      </c>
      <c r="H261" s="447" t="s">
        <v>1941</v>
      </c>
      <c r="I261" s="429" t="s">
        <v>1958</v>
      </c>
      <c r="J261" s="429"/>
      <c r="K261" s="1067">
        <f>48000*1.1</f>
        <v>52800.000000000007</v>
      </c>
      <c r="L261" s="1067">
        <f t="shared" si="96"/>
        <v>3743.5200000000009</v>
      </c>
      <c r="M261" s="1067">
        <v>34580</v>
      </c>
      <c r="N261" s="402">
        <v>2325.9299999999998</v>
      </c>
      <c r="O261" s="1068">
        <f t="shared" si="97"/>
        <v>1605.1200000000003</v>
      </c>
      <c r="P261" s="1068">
        <f t="shared" si="98"/>
        <v>1515.3600000000004</v>
      </c>
      <c r="Q261" s="1068">
        <v>844.89</v>
      </c>
      <c r="R261" s="1067"/>
      <c r="S261" s="451">
        <f t="shared" si="99"/>
        <v>6291.3000000000011</v>
      </c>
      <c r="T261" s="1067">
        <f t="shared" si="100"/>
        <v>46508.700000000004</v>
      </c>
      <c r="U261" s="468">
        <v>100010330028774</v>
      </c>
      <c r="V261" s="461" t="s">
        <v>3164</v>
      </c>
      <c r="W261" s="863">
        <f t="shared" si="101"/>
        <v>46508.700000000004</v>
      </c>
      <c r="X261" s="463" t="s">
        <v>4121</v>
      </c>
      <c r="Y261" s="455"/>
      <c r="Z261" s="428">
        <v>0</v>
      </c>
      <c r="AA261" s="456">
        <v>0</v>
      </c>
      <c r="AB261" s="402">
        <f t="shared" si="102"/>
        <v>3965.3700000000003</v>
      </c>
      <c r="AC261" s="402">
        <f t="shared" si="103"/>
        <v>48834.630000000005</v>
      </c>
      <c r="AD261" s="1067">
        <v>33326.910000000003</v>
      </c>
      <c r="AE261" s="1067">
        <f t="shared" si="104"/>
        <v>15507.720000000001</v>
      </c>
      <c r="AF261" s="470">
        <v>0.15</v>
      </c>
      <c r="AG261" s="402">
        <f t="shared" si="105"/>
        <v>2326.1579999999999</v>
      </c>
      <c r="AH261" s="1067"/>
      <c r="AI261" s="402">
        <f t="shared" si="106"/>
        <v>2326.1579999999999</v>
      </c>
      <c r="AJ261" s="457">
        <f>AI263-N263</f>
        <v>1.4999999989413482E-3</v>
      </c>
    </row>
    <row r="262" spans="1:36" ht="14.1" customHeight="1" x14ac:dyDescent="0.25">
      <c r="A262" s="1066">
        <v>206</v>
      </c>
      <c r="B262" s="1066" t="s">
        <v>1956</v>
      </c>
      <c r="C262" s="1066" t="s">
        <v>3764</v>
      </c>
      <c r="D262" s="446">
        <v>28619</v>
      </c>
      <c r="E262" s="446">
        <v>41897</v>
      </c>
      <c r="F262" s="1066">
        <f t="shared" si="95"/>
        <v>36</v>
      </c>
      <c r="G262" s="428" t="s">
        <v>1957</v>
      </c>
      <c r="H262" s="447" t="s">
        <v>1941</v>
      </c>
      <c r="I262" s="429" t="s">
        <v>1958</v>
      </c>
      <c r="J262" s="429"/>
      <c r="K262" s="1067">
        <v>52800</v>
      </c>
      <c r="L262" s="1067">
        <f t="shared" si="96"/>
        <v>3743.52</v>
      </c>
      <c r="M262" s="1067">
        <v>34580</v>
      </c>
      <c r="N262" s="402">
        <v>2452.89</v>
      </c>
      <c r="O262" s="1068">
        <f t="shared" si="97"/>
        <v>1605.1200000000001</v>
      </c>
      <c r="P262" s="1068">
        <f t="shared" si="98"/>
        <v>1515.3600000000001</v>
      </c>
      <c r="Q262" s="1068"/>
      <c r="R262" s="1067"/>
      <c r="S262" s="451">
        <f t="shared" si="99"/>
        <v>5573.3700000000008</v>
      </c>
      <c r="T262" s="1067">
        <f t="shared" si="100"/>
        <v>47226.63</v>
      </c>
      <c r="U262" s="468">
        <v>100010330028774</v>
      </c>
      <c r="V262" s="485" t="s">
        <v>3165</v>
      </c>
      <c r="W262" s="863">
        <f t="shared" si="101"/>
        <v>47226.63</v>
      </c>
      <c r="X262" s="463" t="s">
        <v>4066</v>
      </c>
      <c r="Y262" s="455"/>
      <c r="Z262" s="428">
        <v>0</v>
      </c>
      <c r="AA262" s="456">
        <v>0</v>
      </c>
      <c r="AB262" s="402">
        <f t="shared" si="102"/>
        <v>3120.4800000000005</v>
      </c>
      <c r="AC262" s="402">
        <f t="shared" si="103"/>
        <v>49679.519999999997</v>
      </c>
      <c r="AD262" s="1067">
        <v>33326.910000000003</v>
      </c>
      <c r="AE262" s="1067">
        <f t="shared" si="104"/>
        <v>16352.609999999993</v>
      </c>
      <c r="AF262" s="470">
        <v>0.15</v>
      </c>
      <c r="AG262" s="402">
        <f t="shared" si="105"/>
        <v>2452.8914999999988</v>
      </c>
      <c r="AH262" s="1067"/>
      <c r="AI262" s="402">
        <f t="shared" si="106"/>
        <v>2452.8914999999988</v>
      </c>
      <c r="AJ262" s="457">
        <f>AI264-N264</f>
        <v>1.4999999989413482E-3</v>
      </c>
    </row>
    <row r="263" spans="1:36" ht="14.1" customHeight="1" x14ac:dyDescent="0.25">
      <c r="A263" s="1066">
        <v>207</v>
      </c>
      <c r="B263" s="1066" t="s">
        <v>1959</v>
      </c>
      <c r="C263" s="1066" t="s">
        <v>3763</v>
      </c>
      <c r="D263" s="446">
        <v>26085</v>
      </c>
      <c r="E263" s="446">
        <v>41897</v>
      </c>
      <c r="F263" s="1066">
        <f t="shared" si="95"/>
        <v>43</v>
      </c>
      <c r="G263" s="428" t="s">
        <v>1960</v>
      </c>
      <c r="H263" s="447" t="s">
        <v>1941</v>
      </c>
      <c r="I263" s="429" t="s">
        <v>1958</v>
      </c>
      <c r="J263" s="429"/>
      <c r="K263" s="1067">
        <v>52800</v>
      </c>
      <c r="L263" s="1067">
        <f t="shared" si="96"/>
        <v>3743.52</v>
      </c>
      <c r="M263" s="1067">
        <v>34580</v>
      </c>
      <c r="N263" s="402">
        <v>2452.89</v>
      </c>
      <c r="O263" s="1068">
        <f t="shared" si="97"/>
        <v>1605.1200000000001</v>
      </c>
      <c r="P263" s="1068">
        <f t="shared" si="98"/>
        <v>1515.3600000000001</v>
      </c>
      <c r="Q263" s="1068"/>
      <c r="R263" s="1067"/>
      <c r="S263" s="451">
        <f t="shared" si="99"/>
        <v>5573.3700000000008</v>
      </c>
      <c r="T263" s="1067">
        <f t="shared" si="100"/>
        <v>47226.63</v>
      </c>
      <c r="U263" s="468">
        <v>100010330028774</v>
      </c>
      <c r="V263" s="564" t="s">
        <v>3166</v>
      </c>
      <c r="W263" s="863">
        <f t="shared" si="101"/>
        <v>47226.63</v>
      </c>
      <c r="X263" s="463" t="s">
        <v>4065</v>
      </c>
      <c r="Y263" s="455"/>
      <c r="Z263" s="428">
        <v>0</v>
      </c>
      <c r="AA263" s="456">
        <v>0</v>
      </c>
      <c r="AB263" s="402">
        <f t="shared" si="102"/>
        <v>3120.4800000000005</v>
      </c>
      <c r="AC263" s="402">
        <f t="shared" si="103"/>
        <v>49679.519999999997</v>
      </c>
      <c r="AD263" s="1067">
        <v>33326.910000000003</v>
      </c>
      <c r="AE263" s="1067">
        <f t="shared" si="104"/>
        <v>16352.609999999993</v>
      </c>
      <c r="AF263" s="470">
        <v>0.15</v>
      </c>
      <c r="AG263" s="402">
        <f t="shared" si="105"/>
        <v>2452.8914999999988</v>
      </c>
      <c r="AH263" s="1067"/>
      <c r="AI263" s="402">
        <f t="shared" si="106"/>
        <v>2452.8914999999988</v>
      </c>
      <c r="AJ263" s="457" t="e">
        <f>#REF!-#REF!</f>
        <v>#REF!</v>
      </c>
    </row>
    <row r="264" spans="1:36" ht="14.1" customHeight="1" x14ac:dyDescent="0.25">
      <c r="A264" s="1066">
        <v>208</v>
      </c>
      <c r="B264" s="1066" t="s">
        <v>1961</v>
      </c>
      <c r="C264" s="1066" t="s">
        <v>3763</v>
      </c>
      <c r="D264" s="446">
        <v>30243</v>
      </c>
      <c r="E264" s="446">
        <v>41897</v>
      </c>
      <c r="F264" s="1066">
        <f t="shared" si="95"/>
        <v>31</v>
      </c>
      <c r="G264" s="428" t="s">
        <v>1962</v>
      </c>
      <c r="H264" s="447" t="s">
        <v>1941</v>
      </c>
      <c r="I264" s="429" t="s">
        <v>1958</v>
      </c>
      <c r="J264" s="429"/>
      <c r="K264" s="1067">
        <v>52800</v>
      </c>
      <c r="L264" s="1067">
        <f t="shared" si="96"/>
        <v>3743.52</v>
      </c>
      <c r="M264" s="1067">
        <v>34580</v>
      </c>
      <c r="N264" s="402">
        <v>2452.89</v>
      </c>
      <c r="O264" s="1068">
        <f t="shared" si="97"/>
        <v>1605.1200000000001</v>
      </c>
      <c r="P264" s="1068">
        <f t="shared" si="98"/>
        <v>1515.3600000000001</v>
      </c>
      <c r="Q264" s="1068"/>
      <c r="R264" s="1067"/>
      <c r="S264" s="451">
        <f t="shared" si="99"/>
        <v>5573.3700000000008</v>
      </c>
      <c r="T264" s="1067">
        <f t="shared" si="100"/>
        <v>47226.63</v>
      </c>
      <c r="U264" s="468">
        <v>100010330028774</v>
      </c>
      <c r="V264" s="461" t="s">
        <v>3167</v>
      </c>
      <c r="W264" s="863">
        <f t="shared" si="101"/>
        <v>47226.63</v>
      </c>
      <c r="X264" s="463" t="s">
        <v>4064</v>
      </c>
      <c r="Y264" s="455"/>
      <c r="Z264" s="428">
        <v>0</v>
      </c>
      <c r="AA264" s="456">
        <v>0</v>
      </c>
      <c r="AB264" s="402">
        <f t="shared" si="102"/>
        <v>3120.4800000000005</v>
      </c>
      <c r="AC264" s="402">
        <f t="shared" si="103"/>
        <v>49679.519999999997</v>
      </c>
      <c r="AD264" s="1067">
        <v>33326.910000000003</v>
      </c>
      <c r="AE264" s="1067">
        <f t="shared" si="104"/>
        <v>16352.609999999993</v>
      </c>
      <c r="AF264" s="470">
        <v>0.15</v>
      </c>
      <c r="AG264" s="402">
        <f t="shared" si="105"/>
        <v>2452.8914999999988</v>
      </c>
      <c r="AH264" s="1067"/>
      <c r="AI264" s="402">
        <f t="shared" si="106"/>
        <v>2452.8914999999988</v>
      </c>
      <c r="AJ264" s="457">
        <f>AI265-N265</f>
        <v>2452.8914999999988</v>
      </c>
    </row>
    <row r="265" spans="1:36" ht="14.1" customHeight="1" x14ac:dyDescent="0.25">
      <c r="A265" s="1066">
        <v>209</v>
      </c>
      <c r="B265" s="1066" t="s">
        <v>1963</v>
      </c>
      <c r="C265" s="1066" t="s">
        <v>3764</v>
      </c>
      <c r="D265" s="446">
        <v>28404</v>
      </c>
      <c r="E265" s="446">
        <v>41897</v>
      </c>
      <c r="F265" s="1066">
        <f t="shared" si="95"/>
        <v>36</v>
      </c>
      <c r="G265" s="428" t="s">
        <v>1964</v>
      </c>
      <c r="H265" s="447" t="s">
        <v>1941</v>
      </c>
      <c r="I265" s="429" t="s">
        <v>1958</v>
      </c>
      <c r="J265" s="429"/>
      <c r="K265" s="1067">
        <v>52800</v>
      </c>
      <c r="L265" s="1067">
        <f t="shared" si="96"/>
        <v>3743.52</v>
      </c>
      <c r="M265" s="1067">
        <v>34580</v>
      </c>
      <c r="N265" s="402"/>
      <c r="O265" s="1068">
        <f t="shared" si="97"/>
        <v>1605.1200000000001</v>
      </c>
      <c r="P265" s="1068">
        <f t="shared" si="98"/>
        <v>1515.3600000000001</v>
      </c>
      <c r="Q265" s="1068"/>
      <c r="R265" s="1067"/>
      <c r="S265" s="451">
        <f t="shared" si="99"/>
        <v>3120.4800000000005</v>
      </c>
      <c r="T265" s="1067">
        <f t="shared" si="100"/>
        <v>49679.519999999997</v>
      </c>
      <c r="U265" s="468">
        <v>100010330028774</v>
      </c>
      <c r="V265" s="461" t="s">
        <v>3168</v>
      </c>
      <c r="W265" s="863">
        <f t="shared" si="101"/>
        <v>49679.519999999997</v>
      </c>
      <c r="X265" s="463" t="s">
        <v>4063</v>
      </c>
      <c r="Y265" s="455"/>
      <c r="Z265" s="428">
        <v>0</v>
      </c>
      <c r="AA265" s="456">
        <v>0</v>
      </c>
      <c r="AB265" s="402">
        <f t="shared" si="102"/>
        <v>3120.4800000000005</v>
      </c>
      <c r="AC265" s="402">
        <f t="shared" si="103"/>
        <v>49679.519999999997</v>
      </c>
      <c r="AD265" s="1067">
        <v>33326.910000000003</v>
      </c>
      <c r="AE265" s="1067">
        <f t="shared" si="104"/>
        <v>16352.609999999993</v>
      </c>
      <c r="AF265" s="470">
        <v>0.15</v>
      </c>
      <c r="AG265" s="402">
        <f t="shared" si="105"/>
        <v>2452.8914999999988</v>
      </c>
      <c r="AH265" s="1067"/>
      <c r="AI265" s="402">
        <f t="shared" si="106"/>
        <v>2452.8914999999988</v>
      </c>
      <c r="AJ265" s="457">
        <f>AI267-N267</f>
        <v>0.22249999999985448</v>
      </c>
    </row>
    <row r="266" spans="1:36" ht="14.1" customHeight="1" x14ac:dyDescent="0.25">
      <c r="A266" s="1066">
        <v>210</v>
      </c>
      <c r="B266" s="444" t="s">
        <v>1965</v>
      </c>
      <c r="C266" s="444" t="s">
        <v>3763</v>
      </c>
      <c r="D266" s="445">
        <v>26625</v>
      </c>
      <c r="E266" s="446">
        <v>41897</v>
      </c>
      <c r="F266" s="1066">
        <f t="shared" si="95"/>
        <v>41</v>
      </c>
      <c r="G266" s="429" t="s">
        <v>1966</v>
      </c>
      <c r="H266" s="447" t="s">
        <v>1941</v>
      </c>
      <c r="I266" s="429" t="s">
        <v>1958</v>
      </c>
      <c r="J266" s="429"/>
      <c r="K266" s="402">
        <f t="shared" ref="K266:K272" si="107">45000*1.1</f>
        <v>49500.000000000007</v>
      </c>
      <c r="L266" s="1067">
        <f t="shared" si="96"/>
        <v>3509.55</v>
      </c>
      <c r="M266" s="1067">
        <v>34580</v>
      </c>
      <c r="N266" s="402">
        <v>1987.15</v>
      </c>
      <c r="O266" s="1068">
        <f t="shared" si="97"/>
        <v>1504.8000000000002</v>
      </c>
      <c r="P266" s="1068">
        <f t="shared" si="98"/>
        <v>1420.6500000000003</v>
      </c>
      <c r="Q266" s="1068"/>
      <c r="R266" s="1067"/>
      <c r="S266" s="451">
        <f t="shared" si="99"/>
        <v>4912.6000000000004</v>
      </c>
      <c r="T266" s="1067">
        <f t="shared" si="100"/>
        <v>44587.400000000009</v>
      </c>
      <c r="U266" s="468">
        <v>100010330028774</v>
      </c>
      <c r="V266" s="487" t="s">
        <v>3170</v>
      </c>
      <c r="W266" s="863">
        <f t="shared" si="101"/>
        <v>44587.400000000009</v>
      </c>
      <c r="X266" s="454" t="s">
        <v>4061</v>
      </c>
      <c r="Y266" s="455"/>
      <c r="Z266" s="428">
        <v>0</v>
      </c>
      <c r="AA266" s="456">
        <v>0</v>
      </c>
      <c r="AB266" s="402">
        <f t="shared" si="102"/>
        <v>2925.4500000000007</v>
      </c>
      <c r="AC266" s="402">
        <f t="shared" si="103"/>
        <v>46574.55</v>
      </c>
      <c r="AD266" s="1067">
        <v>33326.910000000003</v>
      </c>
      <c r="AE266" s="1067">
        <f t="shared" si="104"/>
        <v>13247.64</v>
      </c>
      <c r="AF266" s="470">
        <v>0.15</v>
      </c>
      <c r="AG266" s="402">
        <f t="shared" si="105"/>
        <v>1987.1459999999997</v>
      </c>
      <c r="AH266" s="1067"/>
      <c r="AI266" s="402">
        <f t="shared" si="106"/>
        <v>1987.1459999999997</v>
      </c>
      <c r="AJ266" s="457" t="e">
        <f>#REF!-#REF!</f>
        <v>#REF!</v>
      </c>
    </row>
    <row r="267" spans="1:36" ht="14.1" customHeight="1" x14ac:dyDescent="0.25">
      <c r="A267" s="1066">
        <v>211</v>
      </c>
      <c r="B267" s="444" t="s">
        <v>1969</v>
      </c>
      <c r="C267" s="444" t="s">
        <v>3763</v>
      </c>
      <c r="D267" s="445">
        <v>29105</v>
      </c>
      <c r="E267" s="446">
        <v>41897</v>
      </c>
      <c r="F267" s="1066">
        <f t="shared" si="95"/>
        <v>35</v>
      </c>
      <c r="G267" s="429" t="s">
        <v>1970</v>
      </c>
      <c r="H267" s="447" t="s">
        <v>1941</v>
      </c>
      <c r="I267" s="429" t="s">
        <v>1958</v>
      </c>
      <c r="J267" s="429"/>
      <c r="K267" s="402">
        <f t="shared" si="107"/>
        <v>49500.000000000007</v>
      </c>
      <c r="L267" s="1067">
        <f t="shared" si="96"/>
        <v>3509.55</v>
      </c>
      <c r="M267" s="1067">
        <v>34580</v>
      </c>
      <c r="N267" s="402">
        <v>1860.19</v>
      </c>
      <c r="O267" s="1068">
        <f t="shared" si="97"/>
        <v>1504.8000000000002</v>
      </c>
      <c r="P267" s="1068">
        <f t="shared" si="98"/>
        <v>1420.6500000000003</v>
      </c>
      <c r="Q267" s="1068">
        <v>844.89</v>
      </c>
      <c r="R267" s="1067"/>
      <c r="S267" s="451">
        <f t="shared" si="99"/>
        <v>5630.5300000000007</v>
      </c>
      <c r="T267" s="1067">
        <f t="shared" si="100"/>
        <v>43869.470000000008</v>
      </c>
      <c r="U267" s="468">
        <v>100010330028774</v>
      </c>
      <c r="V267" s="487" t="s">
        <v>3171</v>
      </c>
      <c r="W267" s="863">
        <f t="shared" si="101"/>
        <v>43869.470000000008</v>
      </c>
      <c r="X267" s="454" t="s">
        <v>4060</v>
      </c>
      <c r="Y267" s="455"/>
      <c r="Z267" s="428">
        <v>0</v>
      </c>
      <c r="AA267" s="456">
        <v>0</v>
      </c>
      <c r="AB267" s="402">
        <f t="shared" si="102"/>
        <v>3770.3400000000006</v>
      </c>
      <c r="AC267" s="402">
        <f t="shared" si="103"/>
        <v>45729.66</v>
      </c>
      <c r="AD267" s="1067">
        <v>33326.910000000003</v>
      </c>
      <c r="AE267" s="1067">
        <f t="shared" si="104"/>
        <v>12402.75</v>
      </c>
      <c r="AF267" s="470">
        <v>0.15</v>
      </c>
      <c r="AG267" s="402">
        <f t="shared" si="105"/>
        <v>1860.4124999999999</v>
      </c>
      <c r="AH267" s="1067"/>
      <c r="AI267" s="402">
        <f t="shared" si="106"/>
        <v>1860.4124999999999</v>
      </c>
      <c r="AJ267" s="457">
        <f>AI270-N270</f>
        <v>0.22249999999985448</v>
      </c>
    </row>
    <row r="268" spans="1:36" ht="14.1" customHeight="1" x14ac:dyDescent="0.25">
      <c r="A268" s="1066">
        <v>212</v>
      </c>
      <c r="B268" s="444" t="s">
        <v>1971</v>
      </c>
      <c r="C268" s="444" t="s">
        <v>3763</v>
      </c>
      <c r="D268" s="445">
        <v>25308</v>
      </c>
      <c r="E268" s="446">
        <v>41897</v>
      </c>
      <c r="F268" s="1066">
        <f t="shared" si="95"/>
        <v>45</v>
      </c>
      <c r="G268" s="429" t="s">
        <v>1972</v>
      </c>
      <c r="H268" s="447" t="s">
        <v>1941</v>
      </c>
      <c r="I268" s="429" t="s">
        <v>1958</v>
      </c>
      <c r="J268" s="429"/>
      <c r="K268" s="402">
        <f t="shared" si="107"/>
        <v>49500.000000000007</v>
      </c>
      <c r="L268" s="1067">
        <f t="shared" si="96"/>
        <v>3509.55</v>
      </c>
      <c r="M268" s="1067">
        <v>34580</v>
      </c>
      <c r="N268" s="402">
        <v>1987.15</v>
      </c>
      <c r="O268" s="1068">
        <f t="shared" si="97"/>
        <v>1504.8000000000002</v>
      </c>
      <c r="P268" s="1068">
        <f t="shared" si="98"/>
        <v>1420.6500000000003</v>
      </c>
      <c r="Q268" s="1068"/>
      <c r="R268" s="1067"/>
      <c r="S268" s="451">
        <f t="shared" si="99"/>
        <v>4912.6000000000004</v>
      </c>
      <c r="T268" s="1067">
        <f t="shared" si="100"/>
        <v>44587.400000000009</v>
      </c>
      <c r="U268" s="468">
        <v>100010330028774</v>
      </c>
      <c r="V268" s="487" t="s">
        <v>3172</v>
      </c>
      <c r="W268" s="863">
        <f t="shared" si="101"/>
        <v>44587.400000000009</v>
      </c>
      <c r="X268" s="454" t="s">
        <v>4143</v>
      </c>
      <c r="Y268" s="455"/>
      <c r="Z268" s="428">
        <v>0</v>
      </c>
      <c r="AA268" s="456">
        <v>0</v>
      </c>
      <c r="AB268" s="402">
        <f t="shared" si="102"/>
        <v>2925.4500000000007</v>
      </c>
      <c r="AC268" s="402">
        <f t="shared" si="103"/>
        <v>46574.55</v>
      </c>
      <c r="AD268" s="1067">
        <v>33326.910000000003</v>
      </c>
      <c r="AE268" s="1067">
        <f t="shared" si="104"/>
        <v>13247.64</v>
      </c>
      <c r="AF268" s="470">
        <v>0.15</v>
      </c>
      <c r="AG268" s="402">
        <f t="shared" si="105"/>
        <v>1987.1459999999997</v>
      </c>
      <c r="AH268" s="1067"/>
      <c r="AI268" s="402">
        <f t="shared" si="106"/>
        <v>1987.1459999999997</v>
      </c>
      <c r="AJ268" s="457">
        <f>AI271-N271</f>
        <v>-4.0000000003601599E-3</v>
      </c>
    </row>
    <row r="269" spans="1:36" ht="14.1" customHeight="1" x14ac:dyDescent="0.25">
      <c r="A269" s="1066">
        <v>213</v>
      </c>
      <c r="B269" s="444" t="s">
        <v>1973</v>
      </c>
      <c r="C269" s="444" t="s">
        <v>3763</v>
      </c>
      <c r="D269" s="445">
        <v>27790</v>
      </c>
      <c r="E269" s="446">
        <v>41897</v>
      </c>
      <c r="F269" s="1066">
        <f t="shared" si="95"/>
        <v>38</v>
      </c>
      <c r="G269" s="429" t="s">
        <v>1974</v>
      </c>
      <c r="H269" s="447" t="s">
        <v>1941</v>
      </c>
      <c r="I269" s="429" t="s">
        <v>1958</v>
      </c>
      <c r="J269" s="429"/>
      <c r="K269" s="402">
        <f t="shared" si="107"/>
        <v>49500.000000000007</v>
      </c>
      <c r="L269" s="1067">
        <f t="shared" si="96"/>
        <v>3509.55</v>
      </c>
      <c r="M269" s="1067">
        <v>34580</v>
      </c>
      <c r="N269" s="402">
        <v>1987.15</v>
      </c>
      <c r="O269" s="1068">
        <f t="shared" si="97"/>
        <v>1504.8000000000002</v>
      </c>
      <c r="P269" s="1068">
        <f t="shared" si="98"/>
        <v>1420.6500000000003</v>
      </c>
      <c r="Q269" s="1068">
        <v>0</v>
      </c>
      <c r="R269" s="1067"/>
      <c r="S269" s="451">
        <f t="shared" si="99"/>
        <v>4912.6000000000004</v>
      </c>
      <c r="T269" s="1067">
        <f t="shared" si="100"/>
        <v>44587.400000000009</v>
      </c>
      <c r="U269" s="468">
        <v>100010330028774</v>
      </c>
      <c r="V269" s="487" t="s">
        <v>3173</v>
      </c>
      <c r="W269" s="863">
        <f t="shared" si="101"/>
        <v>44587.400000000009</v>
      </c>
      <c r="X269" s="454" t="s">
        <v>4059</v>
      </c>
      <c r="Y269" s="455"/>
      <c r="Z269" s="428">
        <v>0</v>
      </c>
      <c r="AA269" s="456">
        <v>0</v>
      </c>
      <c r="AB269" s="402">
        <f t="shared" si="102"/>
        <v>2925.4500000000007</v>
      </c>
      <c r="AC269" s="402">
        <f t="shared" si="103"/>
        <v>46574.55</v>
      </c>
      <c r="AD269" s="1067">
        <v>33326.910000000003</v>
      </c>
      <c r="AE269" s="1067">
        <f t="shared" si="104"/>
        <v>13247.64</v>
      </c>
      <c r="AF269" s="470">
        <v>0.15</v>
      </c>
      <c r="AG269" s="402">
        <f t="shared" si="105"/>
        <v>1987.1459999999997</v>
      </c>
      <c r="AH269" s="1067"/>
      <c r="AI269" s="402">
        <f t="shared" si="106"/>
        <v>1987.1459999999997</v>
      </c>
      <c r="AJ269" s="457">
        <f>AI272-N272</f>
        <v>-4.0000000003601599E-3</v>
      </c>
    </row>
    <row r="270" spans="1:36" ht="14.1" customHeight="1" x14ac:dyDescent="0.25">
      <c r="A270" s="1066">
        <v>214</v>
      </c>
      <c r="B270" s="444" t="s">
        <v>1975</v>
      </c>
      <c r="C270" s="444" t="s">
        <v>3763</v>
      </c>
      <c r="D270" s="445">
        <v>27632</v>
      </c>
      <c r="E270" s="446">
        <v>41897</v>
      </c>
      <c r="F270" s="1066">
        <f t="shared" si="95"/>
        <v>39</v>
      </c>
      <c r="G270" s="429" t="s">
        <v>1976</v>
      </c>
      <c r="H270" s="447" t="s">
        <v>1941</v>
      </c>
      <c r="I270" s="429" t="s">
        <v>1958</v>
      </c>
      <c r="J270" s="429"/>
      <c r="K270" s="402">
        <f t="shared" si="107"/>
        <v>49500.000000000007</v>
      </c>
      <c r="L270" s="1067">
        <f t="shared" si="96"/>
        <v>3509.55</v>
      </c>
      <c r="M270" s="1067">
        <v>34580</v>
      </c>
      <c r="N270" s="402">
        <v>1860.19</v>
      </c>
      <c r="O270" s="1068">
        <f t="shared" si="97"/>
        <v>1504.8000000000002</v>
      </c>
      <c r="P270" s="1068">
        <f t="shared" si="98"/>
        <v>1420.6500000000003</v>
      </c>
      <c r="Q270" s="1068">
        <v>844.89</v>
      </c>
      <c r="R270" s="1067"/>
      <c r="S270" s="451">
        <f t="shared" si="99"/>
        <v>5630.5300000000007</v>
      </c>
      <c r="T270" s="1067">
        <f t="shared" si="100"/>
        <v>43869.470000000008</v>
      </c>
      <c r="U270" s="468">
        <v>100010330028774</v>
      </c>
      <c r="V270" s="487" t="s">
        <v>3174</v>
      </c>
      <c r="W270" s="863">
        <f t="shared" si="101"/>
        <v>43869.470000000008</v>
      </c>
      <c r="X270" s="454" t="s">
        <v>4058</v>
      </c>
      <c r="Y270" s="455"/>
      <c r="Z270" s="428">
        <v>0</v>
      </c>
      <c r="AA270" s="456">
        <v>0</v>
      </c>
      <c r="AB270" s="402">
        <f t="shared" si="102"/>
        <v>3770.3400000000006</v>
      </c>
      <c r="AC270" s="402">
        <f t="shared" si="103"/>
        <v>45729.66</v>
      </c>
      <c r="AD270" s="1067">
        <v>33326.910000000003</v>
      </c>
      <c r="AE270" s="1067">
        <f t="shared" si="104"/>
        <v>12402.75</v>
      </c>
      <c r="AF270" s="470">
        <v>0.15</v>
      </c>
      <c r="AG270" s="402">
        <f t="shared" si="105"/>
        <v>1860.4124999999999</v>
      </c>
      <c r="AH270" s="1067"/>
      <c r="AI270" s="402">
        <f t="shared" si="106"/>
        <v>1860.4124999999999</v>
      </c>
      <c r="AJ270" s="457">
        <f>AI274-N274</f>
        <v>1481.9134999999992</v>
      </c>
    </row>
    <row r="271" spans="1:36" ht="14.1" customHeight="1" x14ac:dyDescent="0.25">
      <c r="A271" s="1066">
        <v>215</v>
      </c>
      <c r="B271" s="444" t="s">
        <v>1977</v>
      </c>
      <c r="C271" s="444" t="s">
        <v>3764</v>
      </c>
      <c r="D271" s="445">
        <v>28446</v>
      </c>
      <c r="E271" s="446">
        <v>41897</v>
      </c>
      <c r="F271" s="1066">
        <f t="shared" si="95"/>
        <v>36</v>
      </c>
      <c r="G271" s="429" t="s">
        <v>1978</v>
      </c>
      <c r="H271" s="447" t="s">
        <v>1941</v>
      </c>
      <c r="I271" s="429" t="s">
        <v>1958</v>
      </c>
      <c r="J271" s="429"/>
      <c r="K271" s="402">
        <f t="shared" si="107"/>
        <v>49500.000000000007</v>
      </c>
      <c r="L271" s="1067">
        <f t="shared" si="96"/>
        <v>3509.55</v>
      </c>
      <c r="M271" s="1067">
        <v>34580</v>
      </c>
      <c r="N271" s="402">
        <v>1987.15</v>
      </c>
      <c r="O271" s="1068">
        <f t="shared" si="97"/>
        <v>1504.8000000000002</v>
      </c>
      <c r="P271" s="1068">
        <f t="shared" si="98"/>
        <v>1420.6500000000003</v>
      </c>
      <c r="Q271" s="1068"/>
      <c r="R271" s="1067"/>
      <c r="S271" s="451">
        <f t="shared" si="99"/>
        <v>4912.6000000000004</v>
      </c>
      <c r="T271" s="1067">
        <f t="shared" si="100"/>
        <v>44587.400000000009</v>
      </c>
      <c r="U271" s="468">
        <v>100010330028774</v>
      </c>
      <c r="V271" s="534" t="s">
        <v>3175</v>
      </c>
      <c r="W271" s="863">
        <f t="shared" si="101"/>
        <v>44587.400000000009</v>
      </c>
      <c r="X271" s="454" t="s">
        <v>4144</v>
      </c>
      <c r="Y271" s="455"/>
      <c r="Z271" s="428">
        <v>0</v>
      </c>
      <c r="AA271" s="456">
        <v>0</v>
      </c>
      <c r="AB271" s="402">
        <f t="shared" si="102"/>
        <v>2925.4500000000007</v>
      </c>
      <c r="AC271" s="402">
        <f t="shared" si="103"/>
        <v>46574.55</v>
      </c>
      <c r="AD271" s="1067">
        <v>33326.910000000003</v>
      </c>
      <c r="AE271" s="1067">
        <f t="shared" si="104"/>
        <v>13247.64</v>
      </c>
      <c r="AF271" s="470">
        <v>0.15</v>
      </c>
      <c r="AG271" s="402">
        <f t="shared" si="105"/>
        <v>1987.1459999999997</v>
      </c>
      <c r="AH271" s="1067"/>
      <c r="AI271" s="402">
        <f t="shared" si="106"/>
        <v>1987.1459999999997</v>
      </c>
      <c r="AJ271" s="457" t="e">
        <f>#REF!-#REF!</f>
        <v>#REF!</v>
      </c>
    </row>
    <row r="272" spans="1:36" ht="14.1" customHeight="1" x14ac:dyDescent="0.25">
      <c r="A272" s="1066">
        <v>216</v>
      </c>
      <c r="B272" s="444" t="s">
        <v>1979</v>
      </c>
      <c r="C272" s="444" t="s">
        <v>3763</v>
      </c>
      <c r="D272" s="445">
        <v>28289</v>
      </c>
      <c r="E272" s="446">
        <v>41897</v>
      </c>
      <c r="F272" s="1066">
        <f t="shared" si="95"/>
        <v>37</v>
      </c>
      <c r="G272" s="429" t="s">
        <v>1980</v>
      </c>
      <c r="H272" s="447" t="s">
        <v>1941</v>
      </c>
      <c r="I272" s="429" t="s">
        <v>1958</v>
      </c>
      <c r="J272" s="429"/>
      <c r="K272" s="402">
        <f t="shared" si="107"/>
        <v>49500.000000000007</v>
      </c>
      <c r="L272" s="1067">
        <f t="shared" si="96"/>
        <v>3509.55</v>
      </c>
      <c r="M272" s="1067">
        <v>34580</v>
      </c>
      <c r="N272" s="402">
        <v>1987.15</v>
      </c>
      <c r="O272" s="1068">
        <f t="shared" si="97"/>
        <v>1504.8000000000002</v>
      </c>
      <c r="P272" s="1068">
        <f t="shared" si="98"/>
        <v>1420.6500000000003</v>
      </c>
      <c r="Q272" s="1068"/>
      <c r="R272" s="1067"/>
      <c r="S272" s="451">
        <f t="shared" si="99"/>
        <v>4912.6000000000004</v>
      </c>
      <c r="T272" s="1067">
        <f t="shared" si="100"/>
        <v>44587.400000000009</v>
      </c>
      <c r="U272" s="468">
        <v>100010330028774</v>
      </c>
      <c r="V272" s="534" t="s">
        <v>3176</v>
      </c>
      <c r="W272" s="863">
        <f t="shared" si="101"/>
        <v>44587.400000000009</v>
      </c>
      <c r="X272" s="454" t="s">
        <v>4057</v>
      </c>
      <c r="Y272" s="455"/>
      <c r="Z272" s="428">
        <v>0</v>
      </c>
      <c r="AA272" s="456">
        <v>0</v>
      </c>
      <c r="AB272" s="402">
        <f t="shared" si="102"/>
        <v>2925.4500000000007</v>
      </c>
      <c r="AC272" s="402">
        <f t="shared" si="103"/>
        <v>46574.55</v>
      </c>
      <c r="AD272" s="1067">
        <v>33326.910000000003</v>
      </c>
      <c r="AE272" s="1067">
        <f t="shared" si="104"/>
        <v>13247.64</v>
      </c>
      <c r="AF272" s="470">
        <v>0.15</v>
      </c>
      <c r="AG272" s="402">
        <f t="shared" si="105"/>
        <v>1987.1459999999997</v>
      </c>
      <c r="AH272" s="1067"/>
      <c r="AI272" s="402">
        <f t="shared" si="106"/>
        <v>1987.1459999999997</v>
      </c>
      <c r="AJ272" s="457">
        <f>AI259-N259</f>
        <v>2328.7234999999996</v>
      </c>
    </row>
    <row r="273" spans="1:110" s="1589" customFormat="1" ht="14.1" customHeight="1" x14ac:dyDescent="0.25">
      <c r="A273" s="1570">
        <v>217</v>
      </c>
      <c r="B273" s="1571" t="s">
        <v>1981</v>
      </c>
      <c r="C273" s="1571" t="s">
        <v>3763</v>
      </c>
      <c r="D273" s="1572">
        <v>28611</v>
      </c>
      <c r="E273" s="1573">
        <v>41897</v>
      </c>
      <c r="F273" s="1570">
        <f t="shared" si="95"/>
        <v>36</v>
      </c>
      <c r="G273" s="1574" t="s">
        <v>1982</v>
      </c>
      <c r="H273" s="1575" t="s">
        <v>1941</v>
      </c>
      <c r="I273" s="1574" t="s">
        <v>1958</v>
      </c>
      <c r="J273" s="1574"/>
      <c r="K273" s="1578">
        <v>11550</v>
      </c>
      <c r="L273" s="1577">
        <f t="shared" si="96"/>
        <v>818.89499999999998</v>
      </c>
      <c r="M273" s="1577">
        <v>34580</v>
      </c>
      <c r="N273" s="1578">
        <v>1987.15</v>
      </c>
      <c r="O273" s="1579">
        <f t="shared" si="97"/>
        <v>351.12</v>
      </c>
      <c r="P273" s="1579">
        <f t="shared" si="98"/>
        <v>331.48500000000001</v>
      </c>
      <c r="Q273" s="1579"/>
      <c r="R273" s="1577"/>
      <c r="S273" s="1580">
        <f t="shared" si="99"/>
        <v>2669.7550000000001</v>
      </c>
      <c r="T273" s="1577">
        <f t="shared" si="100"/>
        <v>8880.244999999999</v>
      </c>
      <c r="U273" s="1594">
        <v>100010330028774</v>
      </c>
      <c r="V273" s="1600" t="s">
        <v>3177</v>
      </c>
      <c r="W273" s="1583">
        <f t="shared" si="101"/>
        <v>8880.244999999999</v>
      </c>
      <c r="X273" s="1584" t="s">
        <v>4145</v>
      </c>
      <c r="Y273" s="1585"/>
      <c r="Z273" s="1586">
        <v>0</v>
      </c>
      <c r="AA273" s="1587">
        <v>0</v>
      </c>
      <c r="AB273" s="1578">
        <f t="shared" si="102"/>
        <v>682.60500000000002</v>
      </c>
      <c r="AC273" s="1578">
        <f t="shared" si="103"/>
        <v>10867.395</v>
      </c>
      <c r="AD273" s="1577">
        <v>33326.910000000003</v>
      </c>
      <c r="AE273" s="1577">
        <f t="shared" si="104"/>
        <v>-22459.515000000003</v>
      </c>
      <c r="AF273" s="1598">
        <v>0.15</v>
      </c>
      <c r="AG273" s="1578">
        <f t="shared" si="105"/>
        <v>-3368.9272500000002</v>
      </c>
      <c r="AH273" s="1577"/>
      <c r="AI273" s="1578">
        <f t="shared" si="106"/>
        <v>-3368.9272500000002</v>
      </c>
      <c r="AJ273" s="1588"/>
      <c r="AL273" s="1590"/>
      <c r="AM273" s="1590"/>
      <c r="AN273" s="1590"/>
      <c r="AO273" s="1590"/>
    </row>
    <row r="274" spans="1:110" ht="14.1" customHeight="1" x14ac:dyDescent="0.25">
      <c r="A274" s="1066">
        <v>218</v>
      </c>
      <c r="B274" s="444" t="s">
        <v>1983</v>
      </c>
      <c r="C274" s="444" t="s">
        <v>3763</v>
      </c>
      <c r="D274" s="445">
        <v>28341</v>
      </c>
      <c r="E274" s="446">
        <v>41897</v>
      </c>
      <c r="F274" s="1066">
        <f t="shared" si="95"/>
        <v>37</v>
      </c>
      <c r="G274" s="429" t="s">
        <v>1984</v>
      </c>
      <c r="H274" s="447" t="s">
        <v>1941</v>
      </c>
      <c r="I274" s="429" t="s">
        <v>5333</v>
      </c>
      <c r="J274" s="429"/>
      <c r="K274" s="402">
        <v>60000</v>
      </c>
      <c r="L274" s="1067">
        <f t="shared" si="96"/>
        <v>4254</v>
      </c>
      <c r="M274" s="1067">
        <v>34580</v>
      </c>
      <c r="N274" s="402">
        <v>1987.15</v>
      </c>
      <c r="O274" s="1068">
        <f t="shared" si="97"/>
        <v>1824</v>
      </c>
      <c r="P274" s="1068">
        <f t="shared" si="98"/>
        <v>1722</v>
      </c>
      <c r="Q274" s="1068"/>
      <c r="R274" s="1067"/>
      <c r="S274" s="451">
        <f t="shared" si="99"/>
        <v>5533.15</v>
      </c>
      <c r="T274" s="1067">
        <f t="shared" si="100"/>
        <v>54466.85</v>
      </c>
      <c r="U274" s="468">
        <v>100010330028774</v>
      </c>
      <c r="V274" s="487" t="s">
        <v>3178</v>
      </c>
      <c r="W274" s="863">
        <f t="shared" si="101"/>
        <v>54466.85</v>
      </c>
      <c r="X274" s="454" t="s">
        <v>4056</v>
      </c>
      <c r="Y274" s="455"/>
      <c r="Z274" s="428">
        <v>0</v>
      </c>
      <c r="AA274" s="456">
        <v>0</v>
      </c>
      <c r="AB274" s="402">
        <f t="shared" si="102"/>
        <v>3546</v>
      </c>
      <c r="AC274" s="402">
        <f t="shared" si="103"/>
        <v>56454</v>
      </c>
      <c r="AD274" s="1067">
        <v>33326.910000000003</v>
      </c>
      <c r="AE274" s="1067">
        <f t="shared" si="104"/>
        <v>23127.089999999997</v>
      </c>
      <c r="AF274" s="470">
        <v>0.15</v>
      </c>
      <c r="AG274" s="402">
        <f t="shared" si="105"/>
        <v>3469.0634999999993</v>
      </c>
      <c r="AH274" s="1067"/>
      <c r="AI274" s="402">
        <f t="shared" si="106"/>
        <v>3469.0634999999993</v>
      </c>
      <c r="AJ274" s="457"/>
    </row>
    <row r="275" spans="1:110" ht="14.1" customHeight="1" x14ac:dyDescent="0.25">
      <c r="A275" s="1066">
        <v>220</v>
      </c>
      <c r="B275" s="561" t="s">
        <v>4338</v>
      </c>
      <c r="C275" s="561" t="s">
        <v>3763</v>
      </c>
      <c r="D275" s="633"/>
      <c r="E275" s="446"/>
      <c r="F275" s="1066"/>
      <c r="G275" s="428" t="s">
        <v>4339</v>
      </c>
      <c r="H275" s="447" t="s">
        <v>1941</v>
      </c>
      <c r="I275" s="429" t="s">
        <v>1958</v>
      </c>
      <c r="J275" s="429"/>
      <c r="K275" s="402">
        <v>49500</v>
      </c>
      <c r="L275" s="1067">
        <f t="shared" si="96"/>
        <v>3509.5499999999997</v>
      </c>
      <c r="M275" s="1067">
        <v>34580</v>
      </c>
      <c r="N275" s="402">
        <v>1987.15</v>
      </c>
      <c r="O275" s="1067">
        <f t="shared" si="97"/>
        <v>1504.8</v>
      </c>
      <c r="P275" s="1067">
        <f t="shared" si="98"/>
        <v>1420.65</v>
      </c>
      <c r="Q275" s="1068"/>
      <c r="R275" s="1067"/>
      <c r="S275" s="451">
        <f t="shared" si="99"/>
        <v>4912.6000000000004</v>
      </c>
      <c r="T275" s="1067">
        <f t="shared" si="100"/>
        <v>44587.4</v>
      </c>
      <c r="U275" s="468">
        <v>100010330028774</v>
      </c>
      <c r="V275" s="439">
        <v>200010301438370</v>
      </c>
      <c r="W275" s="863">
        <f t="shared" si="101"/>
        <v>44587.4</v>
      </c>
      <c r="X275" s="638" t="s">
        <v>4350</v>
      </c>
      <c r="Y275" s="634"/>
      <c r="AA275" s="635"/>
      <c r="AD275" s="1067"/>
      <c r="AE275" s="1067"/>
      <c r="AF275" s="470"/>
      <c r="AG275" s="402"/>
      <c r="AH275" s="636"/>
      <c r="AI275" s="402"/>
      <c r="AJ275" s="457"/>
    </row>
    <row r="276" spans="1:110" ht="14.1" customHeight="1" x14ac:dyDescent="0.25">
      <c r="A276" s="1066">
        <v>222</v>
      </c>
      <c r="B276" s="444" t="s">
        <v>1950</v>
      </c>
      <c r="C276" s="444" t="s">
        <v>3763</v>
      </c>
      <c r="D276" s="445">
        <v>27204</v>
      </c>
      <c r="E276" s="446">
        <v>41897</v>
      </c>
      <c r="F276" s="1066">
        <f>DATEDIF(D276,E276,"Y")</f>
        <v>40</v>
      </c>
      <c r="G276" s="429" t="s">
        <v>1951</v>
      </c>
      <c r="H276" s="447" t="s">
        <v>1941</v>
      </c>
      <c r="I276" s="429" t="s">
        <v>1945</v>
      </c>
      <c r="J276" s="429"/>
      <c r="K276" s="402">
        <v>49500</v>
      </c>
      <c r="L276" s="1067">
        <f>K276/100*7.09</f>
        <v>3509.5499999999997</v>
      </c>
      <c r="M276" s="1067">
        <v>47308</v>
      </c>
      <c r="N276" s="402"/>
      <c r="O276" s="894"/>
      <c r="P276" s="1068">
        <f>+K276/100*3.04</f>
        <v>1504.8</v>
      </c>
      <c r="Q276" s="1067">
        <f>+K276/100*2.87</f>
        <v>1420.65</v>
      </c>
      <c r="R276" s="1067"/>
      <c r="S276" s="451"/>
      <c r="T276" s="451"/>
      <c r="U276" s="451">
        <f>O276+P276+Q276+R276+S276</f>
        <v>2925.45</v>
      </c>
      <c r="V276" s="1067">
        <f>+K276-U276</f>
        <v>46574.55</v>
      </c>
      <c r="W276" s="468">
        <v>100010330028774</v>
      </c>
      <c r="X276" s="487" t="s">
        <v>3188</v>
      </c>
      <c r="Y276" s="545">
        <f>+V276</f>
        <v>46574.55</v>
      </c>
      <c r="Z276" s="454" t="s">
        <v>4045</v>
      </c>
      <c r="AA276" s="455"/>
      <c r="AB276" s="456">
        <v>0</v>
      </c>
      <c r="AC276" s="402">
        <f>P276+Q276+R276</f>
        <v>2925.45</v>
      </c>
      <c r="AD276" s="402">
        <f>K276-AC276</f>
        <v>46574.55</v>
      </c>
      <c r="AE276" s="1067">
        <v>33326.910000000003</v>
      </c>
      <c r="AF276" s="1067">
        <f>+AD276-AE276</f>
        <v>13247.64</v>
      </c>
      <c r="AG276" s="470">
        <v>0.15</v>
      </c>
      <c r="AH276" s="402">
        <f>AF276*15%</f>
        <v>1987.1459999999997</v>
      </c>
      <c r="AI276" s="1067"/>
      <c r="AJ276" s="402">
        <f>AH276+AI276</f>
        <v>1987.1459999999997</v>
      </c>
      <c r="AK276" s="457" t="e">
        <f>#REF!-#REF!</f>
        <v>#REF!</v>
      </c>
      <c r="AL276" s="6"/>
      <c r="AP276" s="537"/>
      <c r="AQ276" s="537"/>
      <c r="AR276" s="537"/>
      <c r="AS276" s="537"/>
      <c r="AT276" s="537"/>
      <c r="AU276" s="537"/>
      <c r="AV276" s="537"/>
      <c r="AW276" s="537"/>
      <c r="AX276" s="537"/>
      <c r="AY276" s="537"/>
      <c r="AZ276" s="537"/>
      <c r="BA276" s="537"/>
      <c r="BB276" s="537"/>
      <c r="BC276" s="537"/>
      <c r="BD276" s="537"/>
      <c r="BE276" s="537"/>
      <c r="BF276" s="537"/>
      <c r="BG276" s="537"/>
      <c r="BH276" s="537"/>
      <c r="BI276" s="537"/>
      <c r="BJ276" s="537"/>
      <c r="BK276" s="537"/>
      <c r="BL276" s="537"/>
      <c r="BM276" s="537"/>
      <c r="BN276" s="537"/>
      <c r="BO276" s="537"/>
      <c r="BP276" s="537"/>
      <c r="BQ276" s="537"/>
      <c r="BR276" s="537"/>
      <c r="BS276" s="537"/>
      <c r="BT276" s="537"/>
      <c r="BU276" s="537"/>
      <c r="BV276" s="537"/>
      <c r="BW276" s="537"/>
      <c r="BX276" s="537"/>
      <c r="BY276" s="537"/>
      <c r="BZ276" s="537"/>
      <c r="CA276" s="537"/>
      <c r="CB276" s="537"/>
      <c r="CC276" s="537"/>
      <c r="CD276" s="537"/>
      <c r="CE276" s="537"/>
      <c r="CF276" s="537"/>
      <c r="CG276" s="537"/>
      <c r="CH276" s="537"/>
      <c r="CI276" s="537"/>
      <c r="CJ276" s="537"/>
      <c r="CK276" s="537"/>
      <c r="CL276" s="537"/>
      <c r="CM276" s="537"/>
      <c r="CN276" s="537"/>
      <c r="CO276" s="537"/>
      <c r="CP276" s="537"/>
      <c r="CQ276" s="537"/>
      <c r="CR276" s="537"/>
      <c r="CS276" s="537"/>
      <c r="CT276" s="537"/>
      <c r="CU276" s="537"/>
      <c r="CV276" s="537"/>
      <c r="CW276" s="537"/>
      <c r="CX276" s="537"/>
      <c r="CY276" s="537"/>
      <c r="CZ276" s="537"/>
      <c r="DA276" s="537"/>
      <c r="DB276" s="537"/>
      <c r="DC276" s="537"/>
      <c r="DD276" s="537"/>
      <c r="DE276" s="537"/>
      <c r="DF276" s="537"/>
    </row>
    <row r="277" spans="1:110" ht="14.1" customHeight="1" x14ac:dyDescent="0.25">
      <c r="A277" s="1066">
        <v>223</v>
      </c>
      <c r="B277" s="444" t="s">
        <v>4977</v>
      </c>
      <c r="C277" s="444" t="s">
        <v>3763</v>
      </c>
      <c r="D277" s="445">
        <v>27204</v>
      </c>
      <c r="E277" s="446">
        <v>41897</v>
      </c>
      <c r="F277" s="1066">
        <f>DATEDIF(D277,E277,"Y")</f>
        <v>40</v>
      </c>
      <c r="G277" s="429" t="s">
        <v>4978</v>
      </c>
      <c r="H277" s="447" t="s">
        <v>1941</v>
      </c>
      <c r="I277" s="429" t="s">
        <v>1945</v>
      </c>
      <c r="J277" s="429"/>
      <c r="K277" s="402">
        <v>45000</v>
      </c>
      <c r="L277" s="1067">
        <f>K277/100*7.09</f>
        <v>3190.5</v>
      </c>
      <c r="M277" s="1067">
        <v>34580</v>
      </c>
      <c r="N277" s="402">
        <v>1987.15</v>
      </c>
      <c r="O277" s="894">
        <v>388.25</v>
      </c>
      <c r="P277" s="1068">
        <f>+K277/100*3.04</f>
        <v>1368</v>
      </c>
      <c r="Q277" s="1067">
        <f>+K277/100*2.87</f>
        <v>1291.5</v>
      </c>
      <c r="R277" s="1067"/>
      <c r="S277" s="451"/>
      <c r="T277" s="451">
        <f>O277+P277+Q277+R277+S277</f>
        <v>3047.75</v>
      </c>
      <c r="U277" s="1067">
        <f>+K277-T277</f>
        <v>41952.25</v>
      </c>
      <c r="V277" s="468">
        <v>100010330028774</v>
      </c>
      <c r="W277" s="487"/>
      <c r="X277" s="545">
        <f>+U277</f>
        <v>41952.25</v>
      </c>
      <c r="Y277" s="454"/>
      <c r="Z277" s="455"/>
      <c r="AA277" s="456">
        <v>0</v>
      </c>
      <c r="AB277" s="402">
        <f>P277+Q277+R277</f>
        <v>2659.5</v>
      </c>
      <c r="AC277" s="402">
        <f>K277-AB277</f>
        <v>42340.5</v>
      </c>
      <c r="AD277" s="1067">
        <v>33326.910000000003</v>
      </c>
      <c r="AE277" s="1067">
        <f t="shared" ref="AE277:AE282" si="108">+AC277-AD277</f>
        <v>9013.5899999999965</v>
      </c>
      <c r="AF277" s="470">
        <v>0.15</v>
      </c>
      <c r="AG277" s="402">
        <f>AE277*15%</f>
        <v>1352.0384999999994</v>
      </c>
      <c r="AH277" s="1067"/>
      <c r="AI277" s="402">
        <f>AG277+AH277</f>
        <v>1352.0384999999994</v>
      </c>
      <c r="AJ277" s="457" t="e">
        <f>#REF!-#REF!</f>
        <v>#REF!</v>
      </c>
      <c r="AP277" s="537"/>
      <c r="AQ277" s="537"/>
      <c r="AR277" s="537"/>
      <c r="AS277" s="537"/>
      <c r="AT277" s="537"/>
      <c r="AU277" s="537"/>
      <c r="AV277" s="537"/>
      <c r="AW277" s="537"/>
      <c r="AX277" s="537"/>
      <c r="AY277" s="537"/>
      <c r="AZ277" s="537"/>
      <c r="BA277" s="537"/>
      <c r="BB277" s="537"/>
      <c r="BC277" s="537"/>
      <c r="BD277" s="537"/>
      <c r="BE277" s="537"/>
      <c r="BF277" s="537"/>
      <c r="BG277" s="537"/>
      <c r="BH277" s="537"/>
      <c r="BI277" s="537"/>
      <c r="BJ277" s="537"/>
      <c r="BK277" s="537"/>
      <c r="BL277" s="537"/>
      <c r="BM277" s="537"/>
      <c r="BN277" s="537"/>
      <c r="BO277" s="537"/>
      <c r="BP277" s="537"/>
      <c r="BQ277" s="537"/>
      <c r="BR277" s="537"/>
      <c r="BS277" s="537"/>
      <c r="BT277" s="537"/>
      <c r="BU277" s="537"/>
      <c r="BV277" s="537"/>
      <c r="BW277" s="537"/>
      <c r="BX277" s="537"/>
      <c r="BY277" s="537"/>
      <c r="BZ277" s="537"/>
      <c r="CA277" s="537"/>
      <c r="CB277" s="537"/>
      <c r="CC277" s="537"/>
      <c r="CD277" s="537"/>
      <c r="CE277" s="537"/>
      <c r="CF277" s="537"/>
      <c r="CG277" s="537"/>
      <c r="CH277" s="537"/>
      <c r="CI277" s="537"/>
      <c r="CJ277" s="537"/>
      <c r="CK277" s="537"/>
      <c r="CL277" s="537"/>
      <c r="CM277" s="537"/>
      <c r="CN277" s="537"/>
      <c r="CO277" s="537"/>
      <c r="CP277" s="537"/>
      <c r="CQ277" s="537"/>
      <c r="CR277" s="537"/>
      <c r="CS277" s="537"/>
      <c r="CT277" s="537"/>
      <c r="CU277" s="537"/>
      <c r="CV277" s="537"/>
      <c r="CW277" s="537"/>
      <c r="CX277" s="537"/>
      <c r="CY277" s="537"/>
      <c r="CZ277" s="537"/>
      <c r="DA277" s="537"/>
      <c r="DB277" s="537"/>
      <c r="DC277" s="537"/>
      <c r="DD277" s="537"/>
    </row>
    <row r="278" spans="1:110" ht="14.1" customHeight="1" x14ac:dyDescent="0.25">
      <c r="A278" s="1066">
        <v>224</v>
      </c>
      <c r="B278" s="444" t="s">
        <v>2120</v>
      </c>
      <c r="C278" s="444" t="s">
        <v>3763</v>
      </c>
      <c r="D278" s="445">
        <v>30035</v>
      </c>
      <c r="E278" s="446">
        <v>41897</v>
      </c>
      <c r="F278" s="1066">
        <f t="shared" ref="F278:F291" si="109">DATEDIF(D278,E278,"Y")</f>
        <v>32</v>
      </c>
      <c r="G278" s="429" t="s">
        <v>2121</v>
      </c>
      <c r="H278" s="447" t="s">
        <v>1941</v>
      </c>
      <c r="I278" s="429" t="s">
        <v>2117</v>
      </c>
      <c r="J278" s="429"/>
      <c r="K278" s="448">
        <v>38500</v>
      </c>
      <c r="L278" s="1067">
        <v>2729.65</v>
      </c>
      <c r="M278" s="1067">
        <v>34580</v>
      </c>
      <c r="N278" s="402">
        <v>434.66</v>
      </c>
      <c r="O278" s="1068">
        <v>1170.4000000000001</v>
      </c>
      <c r="P278" s="1068">
        <v>1104.95</v>
      </c>
      <c r="Q278" s="1068"/>
      <c r="R278" s="1067"/>
      <c r="S278" s="451">
        <f t="shared" si="99"/>
        <v>2710.01</v>
      </c>
      <c r="T278" s="1067">
        <f t="shared" si="100"/>
        <v>35789.99</v>
      </c>
      <c r="U278" s="468">
        <v>100010330028774</v>
      </c>
      <c r="V278" s="490" t="s">
        <v>3252</v>
      </c>
      <c r="W278" s="863">
        <f t="shared" si="101"/>
        <v>35789.99</v>
      </c>
      <c r="X278" s="454" t="s">
        <v>4053</v>
      </c>
      <c r="Y278" s="455"/>
      <c r="Z278" s="428">
        <v>0</v>
      </c>
      <c r="AA278" s="456">
        <v>0</v>
      </c>
      <c r="AB278" s="402">
        <v>2275.3500000000004</v>
      </c>
      <c r="AC278" s="402">
        <v>36224.65</v>
      </c>
      <c r="AD278" s="1067">
        <v>33326.910000000003</v>
      </c>
      <c r="AE278" s="1067">
        <f t="shared" si="108"/>
        <v>2897.739999999998</v>
      </c>
      <c r="AF278" s="470">
        <v>0.15</v>
      </c>
      <c r="AG278" s="402">
        <f t="shared" ref="AG278:AG290" si="110">AE278*15%</f>
        <v>434.66099999999966</v>
      </c>
      <c r="AH278" s="1067"/>
      <c r="AI278" s="402">
        <f t="shared" ref="AI278:AI290" si="111">AG278+AH278</f>
        <v>434.66099999999966</v>
      </c>
      <c r="AJ278" s="457" t="e">
        <v>#REF!</v>
      </c>
    </row>
    <row r="279" spans="1:110" ht="14.1" customHeight="1" x14ac:dyDescent="0.25">
      <c r="A279" s="1066">
        <v>225</v>
      </c>
      <c r="B279" s="444" t="s">
        <v>2141</v>
      </c>
      <c r="C279" s="444" t="s">
        <v>3763</v>
      </c>
      <c r="D279" s="445">
        <v>29204</v>
      </c>
      <c r="E279" s="446">
        <v>41897</v>
      </c>
      <c r="F279" s="1066">
        <f t="shared" si="109"/>
        <v>34</v>
      </c>
      <c r="G279" s="429" t="s">
        <v>2142</v>
      </c>
      <c r="H279" s="447" t="s">
        <v>1941</v>
      </c>
      <c r="I279" s="429" t="s">
        <v>2117</v>
      </c>
      <c r="J279" s="429"/>
      <c r="K279" s="448">
        <v>38500</v>
      </c>
      <c r="L279" s="1067">
        <v>2729.65</v>
      </c>
      <c r="M279" s="1067">
        <v>34580</v>
      </c>
      <c r="N279" s="402">
        <v>434.66</v>
      </c>
      <c r="O279" s="1068">
        <v>1170.4000000000001</v>
      </c>
      <c r="P279" s="1068">
        <v>1104.95</v>
      </c>
      <c r="Q279" s="1068"/>
      <c r="R279" s="1067"/>
      <c r="S279" s="451">
        <f t="shared" si="99"/>
        <v>2710.01</v>
      </c>
      <c r="T279" s="1067">
        <f t="shared" si="100"/>
        <v>35789.99</v>
      </c>
      <c r="U279" s="468">
        <v>100010330028774</v>
      </c>
      <c r="V279" s="490" t="s">
        <v>3263</v>
      </c>
      <c r="W279" s="863">
        <f t="shared" si="101"/>
        <v>35789.99</v>
      </c>
      <c r="X279" s="454" t="s">
        <v>4050</v>
      </c>
      <c r="Y279" s="455"/>
      <c r="Z279" s="428">
        <v>0</v>
      </c>
      <c r="AA279" s="456">
        <v>0</v>
      </c>
      <c r="AB279" s="402">
        <v>2275.3500000000004</v>
      </c>
      <c r="AC279" s="402">
        <v>36224.65</v>
      </c>
      <c r="AD279" s="1067">
        <v>33326.910000000003</v>
      </c>
      <c r="AE279" s="1067">
        <f t="shared" si="108"/>
        <v>2897.739999999998</v>
      </c>
      <c r="AF279" s="470">
        <v>0.15</v>
      </c>
      <c r="AG279" s="402">
        <f t="shared" si="110"/>
        <v>434.66099999999966</v>
      </c>
      <c r="AH279" s="1067"/>
      <c r="AI279" s="402">
        <f t="shared" si="111"/>
        <v>434.66099999999966</v>
      </c>
      <c r="AJ279" s="457">
        <v>-434.66</v>
      </c>
    </row>
    <row r="280" spans="1:110" ht="14.1" customHeight="1" x14ac:dyDescent="0.25">
      <c r="A280" s="1066">
        <v>226</v>
      </c>
      <c r="B280" s="444" t="s">
        <v>2145</v>
      </c>
      <c r="C280" s="444" t="s">
        <v>3763</v>
      </c>
      <c r="D280" s="445">
        <v>29388</v>
      </c>
      <c r="E280" s="446">
        <v>41897</v>
      </c>
      <c r="F280" s="1066">
        <f t="shared" si="109"/>
        <v>34</v>
      </c>
      <c r="G280" s="429" t="s">
        <v>2146</v>
      </c>
      <c r="H280" s="447" t="s">
        <v>1941</v>
      </c>
      <c r="I280" s="429" t="s">
        <v>2117</v>
      </c>
      <c r="J280" s="429"/>
      <c r="K280" s="448">
        <v>38500</v>
      </c>
      <c r="L280" s="1067">
        <v>2729.65</v>
      </c>
      <c r="M280" s="1067">
        <v>34580</v>
      </c>
      <c r="N280" s="402">
        <v>434.66</v>
      </c>
      <c r="O280" s="1068">
        <v>1170.4000000000001</v>
      </c>
      <c r="P280" s="1068">
        <v>1104.95</v>
      </c>
      <c r="Q280" s="1068"/>
      <c r="R280" s="1067"/>
      <c r="S280" s="451">
        <f t="shared" si="99"/>
        <v>2710.01</v>
      </c>
      <c r="T280" s="1067">
        <f t="shared" si="100"/>
        <v>35789.99</v>
      </c>
      <c r="U280" s="468">
        <v>100010330028774</v>
      </c>
      <c r="V280" s="490" t="s">
        <v>3265</v>
      </c>
      <c r="W280" s="863">
        <f t="shared" si="101"/>
        <v>35789.99</v>
      </c>
      <c r="X280" s="454" t="s">
        <v>4048</v>
      </c>
      <c r="Y280" s="455"/>
      <c r="Z280" s="428">
        <v>0</v>
      </c>
      <c r="AA280" s="456">
        <v>0</v>
      </c>
      <c r="AB280" s="402">
        <v>2275.3500000000004</v>
      </c>
      <c r="AC280" s="402">
        <v>36224.65</v>
      </c>
      <c r="AD280" s="1067">
        <v>33326.910000000003</v>
      </c>
      <c r="AE280" s="1067">
        <f t="shared" si="108"/>
        <v>2897.739999999998</v>
      </c>
      <c r="AF280" s="470">
        <v>0.15</v>
      </c>
      <c r="AG280" s="402">
        <f t="shared" si="110"/>
        <v>434.66099999999966</v>
      </c>
      <c r="AH280" s="1067"/>
      <c r="AI280" s="402">
        <f t="shared" si="111"/>
        <v>434.66099999999966</v>
      </c>
      <c r="AJ280" s="457">
        <v>-434.66</v>
      </c>
    </row>
    <row r="281" spans="1:110" ht="14.1" customHeight="1" x14ac:dyDescent="0.25">
      <c r="A281" s="1066">
        <v>227</v>
      </c>
      <c r="B281" s="444" t="s">
        <v>2960</v>
      </c>
      <c r="C281" s="475" t="s">
        <v>3764</v>
      </c>
      <c r="D281" s="476">
        <v>27524</v>
      </c>
      <c r="E281" s="446">
        <v>41897</v>
      </c>
      <c r="F281" s="1066">
        <f t="shared" si="109"/>
        <v>39</v>
      </c>
      <c r="G281" s="477" t="s">
        <v>2885</v>
      </c>
      <c r="H281" s="447" t="s">
        <v>1941</v>
      </c>
      <c r="I281" s="429" t="s">
        <v>2117</v>
      </c>
      <c r="J281" s="429"/>
      <c r="K281" s="448">
        <v>38500</v>
      </c>
      <c r="L281" s="1067">
        <v>2729.65</v>
      </c>
      <c r="M281" s="1067">
        <v>34580</v>
      </c>
      <c r="N281" s="402">
        <v>434.66</v>
      </c>
      <c r="O281" s="467">
        <v>1170.4000000000001</v>
      </c>
      <c r="P281" s="467">
        <v>1104.95</v>
      </c>
      <c r="Q281" s="467"/>
      <c r="R281" s="402"/>
      <c r="S281" s="451">
        <f t="shared" si="99"/>
        <v>2710.01</v>
      </c>
      <c r="T281" s="1067">
        <f t="shared" si="100"/>
        <v>35789.99</v>
      </c>
      <c r="U281" s="468">
        <v>100010330028774</v>
      </c>
      <c r="V281" s="503">
        <v>200010330689214</v>
      </c>
      <c r="W281" s="863">
        <f t="shared" si="101"/>
        <v>35789.99</v>
      </c>
      <c r="X281" s="454" t="s">
        <v>4302</v>
      </c>
      <c r="Y281" s="504"/>
      <c r="Z281" s="429"/>
      <c r="AA281" s="505"/>
      <c r="AB281" s="402">
        <v>2275.3500000000004</v>
      </c>
      <c r="AC281" s="402">
        <v>36224.65</v>
      </c>
      <c r="AD281" s="1067">
        <v>33326.910000000003</v>
      </c>
      <c r="AE281" s="1067">
        <f t="shared" si="108"/>
        <v>2897.739999999998</v>
      </c>
      <c r="AF281" s="470">
        <v>0.15</v>
      </c>
      <c r="AG281" s="402">
        <f t="shared" si="110"/>
        <v>434.66099999999966</v>
      </c>
      <c r="AH281" s="402"/>
      <c r="AI281" s="402">
        <f t="shared" si="111"/>
        <v>434.66099999999966</v>
      </c>
      <c r="AJ281" s="457">
        <v>-4.0000000003601599E-3</v>
      </c>
    </row>
    <row r="282" spans="1:110" ht="14.1" customHeight="1" x14ac:dyDescent="0.25">
      <c r="A282" s="1066">
        <v>228</v>
      </c>
      <c r="B282" s="444" t="s">
        <v>2961</v>
      </c>
      <c r="C282" s="475" t="s">
        <v>3763</v>
      </c>
      <c r="D282" s="476">
        <v>31586</v>
      </c>
      <c r="E282" s="446">
        <v>41897</v>
      </c>
      <c r="F282" s="1066">
        <f t="shared" si="109"/>
        <v>28</v>
      </c>
      <c r="G282" s="477" t="s">
        <v>2886</v>
      </c>
      <c r="H282" s="447" t="s">
        <v>1941</v>
      </c>
      <c r="I282" s="429" t="s">
        <v>2117</v>
      </c>
      <c r="J282" s="429"/>
      <c r="K282" s="448">
        <v>38500</v>
      </c>
      <c r="L282" s="1067">
        <v>2729.65</v>
      </c>
      <c r="M282" s="1067">
        <v>34580</v>
      </c>
      <c r="N282" s="402">
        <v>434.66</v>
      </c>
      <c r="O282" s="467">
        <v>1170.4000000000001</v>
      </c>
      <c r="P282" s="467">
        <v>1104.95</v>
      </c>
      <c r="Q282" s="467"/>
      <c r="R282" s="402"/>
      <c r="S282" s="451">
        <f t="shared" si="99"/>
        <v>2710.01</v>
      </c>
      <c r="T282" s="1067">
        <f t="shared" si="100"/>
        <v>35789.99</v>
      </c>
      <c r="U282" s="468">
        <v>100010330028774</v>
      </c>
      <c r="V282" s="503">
        <v>200010330689243</v>
      </c>
      <c r="W282" s="863">
        <f t="shared" si="101"/>
        <v>35789.99</v>
      </c>
      <c r="X282" s="454" t="s">
        <v>4232</v>
      </c>
      <c r="Y282" s="504"/>
      <c r="Z282" s="429"/>
      <c r="AA282" s="505"/>
      <c r="AB282" s="402">
        <v>2275.3500000000004</v>
      </c>
      <c r="AC282" s="402">
        <v>36224.65</v>
      </c>
      <c r="AD282" s="1067">
        <v>33326.910000000003</v>
      </c>
      <c r="AE282" s="1067">
        <f t="shared" si="108"/>
        <v>2897.739999999998</v>
      </c>
      <c r="AF282" s="470">
        <v>0.15</v>
      </c>
      <c r="AG282" s="402">
        <f t="shared" si="110"/>
        <v>434.66099999999966</v>
      </c>
      <c r="AH282" s="402"/>
      <c r="AI282" s="402">
        <f t="shared" si="111"/>
        <v>434.66099999999966</v>
      </c>
      <c r="AJ282" s="457">
        <v>-4.0000000003601599E-3</v>
      </c>
      <c r="AN282" s="6"/>
      <c r="AO282" s="6"/>
    </row>
    <row r="283" spans="1:110" ht="14.1" customHeight="1" x14ac:dyDescent="0.25">
      <c r="A283" s="1066">
        <v>229</v>
      </c>
      <c r="B283" s="1066" t="s">
        <v>2188</v>
      </c>
      <c r="C283" s="475" t="s">
        <v>3763</v>
      </c>
      <c r="D283" s="639">
        <v>24402</v>
      </c>
      <c r="E283" s="446">
        <v>41898</v>
      </c>
      <c r="F283" s="26">
        <f t="shared" si="109"/>
        <v>47</v>
      </c>
      <c r="G283" s="428" t="s">
        <v>2189</v>
      </c>
      <c r="H283" s="447" t="s">
        <v>1941</v>
      </c>
      <c r="I283" s="428" t="s">
        <v>4316</v>
      </c>
      <c r="J283" s="428"/>
      <c r="K283" s="1067">
        <v>41800</v>
      </c>
      <c r="L283" s="1067">
        <f t="shared" ref="L283:L292" si="112">K283/100*7.09</f>
        <v>2963.62</v>
      </c>
      <c r="M283" s="1067">
        <v>34580</v>
      </c>
      <c r="N283" s="1067">
        <v>773.45</v>
      </c>
      <c r="O283" s="1068">
        <v>1270.72</v>
      </c>
      <c r="P283" s="1068">
        <f t="shared" ref="P283:P292" si="113">K283/100*2.87</f>
        <v>1199.6600000000001</v>
      </c>
      <c r="Q283" s="1068">
        <v>844.89</v>
      </c>
      <c r="R283" s="1067"/>
      <c r="S283" s="1067">
        <f t="shared" si="99"/>
        <v>4088.72</v>
      </c>
      <c r="T283" s="1067">
        <f t="shared" si="100"/>
        <v>37711.279999999999</v>
      </c>
      <c r="U283" s="468">
        <v>100010330028774</v>
      </c>
      <c r="V283" s="461" t="s">
        <v>4317</v>
      </c>
      <c r="W283" s="863">
        <f>T283</f>
        <v>37711.279999999999</v>
      </c>
      <c r="X283" s="463" t="s">
        <v>4321</v>
      </c>
      <c r="Y283" s="548"/>
      <c r="Z283" s="428">
        <v>0</v>
      </c>
      <c r="AA283" s="456">
        <v>0</v>
      </c>
      <c r="AB283" s="402">
        <f t="shared" ref="AB283:AB292" si="114">O283+P283+Q283</f>
        <v>3315.27</v>
      </c>
      <c r="AC283" s="402">
        <f t="shared" ref="AC283:AC292" si="115">K283-AB283</f>
        <v>38484.730000000003</v>
      </c>
      <c r="AD283" s="1067">
        <v>33326.910000000003</v>
      </c>
      <c r="AE283" s="1067">
        <f>AC283-AD283</f>
        <v>5157.82</v>
      </c>
      <c r="AF283" s="470">
        <v>0.15</v>
      </c>
      <c r="AG283" s="402">
        <f t="shared" si="110"/>
        <v>773.67299999999989</v>
      </c>
      <c r="AH283" s="1067"/>
      <c r="AI283" s="402">
        <f t="shared" si="111"/>
        <v>773.67299999999989</v>
      </c>
      <c r="AJ283" s="457">
        <f>AH287-L287</f>
        <v>-3743.52</v>
      </c>
    </row>
    <row r="284" spans="1:110" s="1589" customFormat="1" ht="14.1" customHeight="1" x14ac:dyDescent="0.25">
      <c r="A284" s="1570">
        <v>230</v>
      </c>
      <c r="B284" s="1570" t="s">
        <v>2190</v>
      </c>
      <c r="C284" s="1591" t="s">
        <v>3763</v>
      </c>
      <c r="D284" s="1592">
        <v>29589</v>
      </c>
      <c r="E284" s="1573">
        <v>41899</v>
      </c>
      <c r="F284" s="1593">
        <f t="shared" si="109"/>
        <v>33</v>
      </c>
      <c r="G284" s="1586" t="s">
        <v>2191</v>
      </c>
      <c r="H284" s="1575" t="s">
        <v>1941</v>
      </c>
      <c r="I284" s="1574" t="s">
        <v>5334</v>
      </c>
      <c r="J284" s="1574"/>
      <c r="K284" s="1577">
        <v>9900</v>
      </c>
      <c r="L284" s="1577">
        <f t="shared" si="112"/>
        <v>701.91</v>
      </c>
      <c r="M284" s="1577">
        <v>34580</v>
      </c>
      <c r="N284" s="1577">
        <v>900.41</v>
      </c>
      <c r="O284" s="1579">
        <f t="shared" ref="O284:O292" si="116">K284/100*3.04</f>
        <v>300.95999999999998</v>
      </c>
      <c r="P284" s="1579">
        <f t="shared" si="113"/>
        <v>284.13</v>
      </c>
      <c r="Q284" s="1579"/>
      <c r="R284" s="1577"/>
      <c r="S284" s="1577">
        <f t="shared" si="99"/>
        <v>1485.5</v>
      </c>
      <c r="T284" s="1577">
        <f t="shared" si="100"/>
        <v>8414.5</v>
      </c>
      <c r="U284" s="1594">
        <v>100010330028774</v>
      </c>
      <c r="V284" s="1595" t="s">
        <v>4318</v>
      </c>
      <c r="W284" s="1583">
        <f>T284</f>
        <v>8414.5</v>
      </c>
      <c r="X284" s="1596" t="s">
        <v>4322</v>
      </c>
      <c r="Y284" s="1597"/>
      <c r="Z284" s="1586">
        <v>0</v>
      </c>
      <c r="AA284" s="1587">
        <v>0</v>
      </c>
      <c r="AB284" s="1578">
        <f t="shared" si="114"/>
        <v>585.08999999999992</v>
      </c>
      <c r="AC284" s="1578">
        <f t="shared" si="115"/>
        <v>9314.91</v>
      </c>
      <c r="AD284" s="1577">
        <v>33326.910000000003</v>
      </c>
      <c r="AE284" s="1577">
        <f>AC284-AD284</f>
        <v>-24012.000000000004</v>
      </c>
      <c r="AF284" s="1598">
        <v>0.15</v>
      </c>
      <c r="AG284" s="1578">
        <f t="shared" si="110"/>
        <v>-3601.8000000000006</v>
      </c>
      <c r="AH284" s="1577"/>
      <c r="AI284" s="1578">
        <f t="shared" si="111"/>
        <v>-3601.8000000000006</v>
      </c>
      <c r="AJ284" s="1588" t="e">
        <f>#REF!-#REF!</f>
        <v>#REF!</v>
      </c>
      <c r="AL284" s="1590"/>
      <c r="AM284" s="1590"/>
      <c r="AN284" s="1590"/>
      <c r="AO284" s="1590"/>
    </row>
    <row r="285" spans="1:110" ht="14.1" customHeight="1" x14ac:dyDescent="0.25">
      <c r="A285" s="1066">
        <v>231</v>
      </c>
      <c r="B285" s="1066" t="s">
        <v>2192</v>
      </c>
      <c r="C285" s="475" t="s">
        <v>3763</v>
      </c>
      <c r="D285" s="639">
        <v>28002</v>
      </c>
      <c r="E285" s="446">
        <v>41900</v>
      </c>
      <c r="F285" s="26">
        <f t="shared" si="109"/>
        <v>38</v>
      </c>
      <c r="G285" s="428" t="s">
        <v>2193</v>
      </c>
      <c r="H285" s="447" t="s">
        <v>1941</v>
      </c>
      <c r="I285" s="428" t="s">
        <v>4316</v>
      </c>
      <c r="J285" s="428"/>
      <c r="K285" s="1067">
        <v>41800</v>
      </c>
      <c r="L285" s="1067">
        <f t="shared" si="112"/>
        <v>2963.62</v>
      </c>
      <c r="M285" s="1067">
        <v>34580</v>
      </c>
      <c r="N285" s="1067">
        <v>900.41</v>
      </c>
      <c r="O285" s="1068">
        <f t="shared" si="116"/>
        <v>1270.72</v>
      </c>
      <c r="P285" s="1068">
        <f t="shared" si="113"/>
        <v>1199.6600000000001</v>
      </c>
      <c r="Q285" s="1068"/>
      <c r="R285" s="1067"/>
      <c r="S285" s="1067">
        <f t="shared" si="99"/>
        <v>3370.79</v>
      </c>
      <c r="T285" s="1067">
        <f t="shared" si="100"/>
        <v>38429.21</v>
      </c>
      <c r="U285" s="468">
        <v>100010330028774</v>
      </c>
      <c r="V285" s="461" t="s">
        <v>4319</v>
      </c>
      <c r="W285" s="863">
        <f>T285</f>
        <v>38429.21</v>
      </c>
      <c r="X285" s="463" t="s">
        <v>4320</v>
      </c>
      <c r="Y285" s="548"/>
      <c r="Z285" s="428">
        <v>0</v>
      </c>
      <c r="AA285" s="456">
        <v>0</v>
      </c>
      <c r="AB285" s="402">
        <f t="shared" si="114"/>
        <v>2470.38</v>
      </c>
      <c r="AC285" s="402">
        <f t="shared" si="115"/>
        <v>39329.620000000003</v>
      </c>
      <c r="AD285" s="1067">
        <v>33326.910000000003</v>
      </c>
      <c r="AE285" s="1067">
        <f>AC285-AD285</f>
        <v>6002.7099999999991</v>
      </c>
      <c r="AF285" s="470">
        <v>0.15</v>
      </c>
      <c r="AG285" s="402">
        <f t="shared" si="110"/>
        <v>900.40649999999982</v>
      </c>
      <c r="AH285" s="1067"/>
      <c r="AI285" s="402">
        <f t="shared" si="111"/>
        <v>900.40649999999982</v>
      </c>
      <c r="AJ285" s="457">
        <f>AH288-L288</f>
        <v>-3743.52</v>
      </c>
    </row>
    <row r="286" spans="1:110" ht="14.1" customHeight="1" x14ac:dyDescent="0.25">
      <c r="A286" s="1066">
        <v>232</v>
      </c>
      <c r="B286" s="444" t="s">
        <v>2171</v>
      </c>
      <c r="C286" s="475" t="s">
        <v>3763</v>
      </c>
      <c r="D286" s="476">
        <v>28328</v>
      </c>
      <c r="E286" s="446">
        <v>41897</v>
      </c>
      <c r="F286" s="1066">
        <f t="shared" si="109"/>
        <v>37</v>
      </c>
      <c r="G286" s="477" t="s">
        <v>2172</v>
      </c>
      <c r="H286" s="447" t="s">
        <v>1941</v>
      </c>
      <c r="I286" s="429" t="s">
        <v>2173</v>
      </c>
      <c r="J286" s="429"/>
      <c r="K286" s="448">
        <v>49500</v>
      </c>
      <c r="L286" s="1067">
        <f t="shared" si="112"/>
        <v>3509.5499999999997</v>
      </c>
      <c r="M286" s="1067">
        <v>34580</v>
      </c>
      <c r="N286" s="402">
        <v>1733.23</v>
      </c>
      <c r="O286" s="1068">
        <f t="shared" si="116"/>
        <v>1504.8</v>
      </c>
      <c r="P286" s="1068">
        <f t="shared" si="113"/>
        <v>1420.65</v>
      </c>
      <c r="Q286" s="1068">
        <v>1689.78</v>
      </c>
      <c r="R286" s="1067"/>
      <c r="S286" s="451">
        <f t="shared" si="99"/>
        <v>6348.46</v>
      </c>
      <c r="T286" s="1067">
        <f t="shared" si="100"/>
        <v>43151.54</v>
      </c>
      <c r="U286" s="468">
        <v>100010330028774</v>
      </c>
      <c r="V286" s="478" t="s">
        <v>3273</v>
      </c>
      <c r="W286" s="863">
        <f t="shared" ref="W286:W293" si="117">+T286</f>
        <v>43151.54</v>
      </c>
      <c r="X286" s="454" t="s">
        <v>4151</v>
      </c>
      <c r="Y286" s="455"/>
      <c r="Z286" s="428">
        <v>0</v>
      </c>
      <c r="AA286" s="456">
        <v>0</v>
      </c>
      <c r="AB286" s="402">
        <f t="shared" si="114"/>
        <v>4615.2299999999996</v>
      </c>
      <c r="AC286" s="402">
        <f t="shared" si="115"/>
        <v>44884.770000000004</v>
      </c>
      <c r="AD286" s="1067">
        <v>33326.910000000003</v>
      </c>
      <c r="AE286" s="1067">
        <f>AC286-AD286</f>
        <v>11557.86</v>
      </c>
      <c r="AF286" s="470">
        <v>0.15</v>
      </c>
      <c r="AG286" s="402">
        <f t="shared" si="110"/>
        <v>1733.6790000000001</v>
      </c>
      <c r="AH286" s="1067"/>
      <c r="AI286" s="402">
        <f t="shared" si="111"/>
        <v>1733.6790000000001</v>
      </c>
      <c r="AJ286" s="457"/>
    </row>
    <row r="287" spans="1:110" ht="14.1" customHeight="1" x14ac:dyDescent="0.25">
      <c r="A287" s="1066">
        <v>233</v>
      </c>
      <c r="B287" s="1066" t="s">
        <v>1946</v>
      </c>
      <c r="C287" s="1066" t="s">
        <v>3763</v>
      </c>
      <c r="D287" s="446">
        <v>29207</v>
      </c>
      <c r="E287" s="446">
        <v>41897</v>
      </c>
      <c r="F287" s="1066">
        <f t="shared" si="109"/>
        <v>34</v>
      </c>
      <c r="G287" s="428" t="s">
        <v>1947</v>
      </c>
      <c r="H287" s="447" t="s">
        <v>1941</v>
      </c>
      <c r="I287" s="429" t="s">
        <v>1945</v>
      </c>
      <c r="J287" s="429"/>
      <c r="K287" s="402">
        <v>52800</v>
      </c>
      <c r="L287" s="1067">
        <f t="shared" si="112"/>
        <v>3743.52</v>
      </c>
      <c r="M287" s="1067">
        <v>34580</v>
      </c>
      <c r="N287" s="402">
        <v>2452.89</v>
      </c>
      <c r="O287" s="1068">
        <f t="shared" si="116"/>
        <v>1605.1200000000001</v>
      </c>
      <c r="P287" s="1068">
        <f t="shared" si="113"/>
        <v>1515.3600000000001</v>
      </c>
      <c r="Q287" s="1068"/>
      <c r="R287" s="1067"/>
      <c r="S287" s="451">
        <f>N287+O287+P287+Q287+R287</f>
        <v>5573.3700000000008</v>
      </c>
      <c r="T287" s="1067">
        <f t="shared" si="100"/>
        <v>47226.63</v>
      </c>
      <c r="U287" s="468">
        <v>100010330028774</v>
      </c>
      <c r="V287" s="461" t="s">
        <v>3185</v>
      </c>
      <c r="W287" s="863">
        <f t="shared" si="117"/>
        <v>47226.63</v>
      </c>
      <c r="X287" s="463" t="s">
        <v>4047</v>
      </c>
      <c r="Y287" s="455"/>
      <c r="Z287" s="428">
        <v>0</v>
      </c>
      <c r="AA287" s="456">
        <v>0</v>
      </c>
      <c r="AB287" s="402">
        <f t="shared" si="114"/>
        <v>3120.4800000000005</v>
      </c>
      <c r="AC287" s="402">
        <f t="shared" si="115"/>
        <v>49679.519999999997</v>
      </c>
      <c r="AD287" s="1067">
        <v>33326.910000000003</v>
      </c>
      <c r="AE287" s="1067">
        <f>+AC287-AD287</f>
        <v>16352.609999999993</v>
      </c>
      <c r="AF287" s="470">
        <v>0.15</v>
      </c>
      <c r="AG287" s="402">
        <f t="shared" si="110"/>
        <v>2452.8914999999988</v>
      </c>
      <c r="AH287" s="1067"/>
      <c r="AI287" s="402">
        <f t="shared" si="111"/>
        <v>2452.8914999999988</v>
      </c>
      <c r="AJ287" s="457">
        <f>AI289-N289</f>
        <v>-4.0000000003601599E-3</v>
      </c>
    </row>
    <row r="288" spans="1:110" ht="14.1" customHeight="1" x14ac:dyDescent="0.25">
      <c r="A288" s="1066">
        <v>234</v>
      </c>
      <c r="B288" s="1066" t="s">
        <v>1954</v>
      </c>
      <c r="C288" s="1066" t="s">
        <v>3763</v>
      </c>
      <c r="D288" s="446">
        <v>29144</v>
      </c>
      <c r="E288" s="446">
        <v>41897</v>
      </c>
      <c r="F288" s="1066">
        <f t="shared" si="109"/>
        <v>34</v>
      </c>
      <c r="G288" s="428" t="s">
        <v>1955</v>
      </c>
      <c r="H288" s="447" t="s">
        <v>1941</v>
      </c>
      <c r="I288" s="429" t="s">
        <v>1945</v>
      </c>
      <c r="J288" s="429"/>
      <c r="K288" s="402">
        <v>52800</v>
      </c>
      <c r="L288" s="1067">
        <f t="shared" si="112"/>
        <v>3743.52</v>
      </c>
      <c r="M288" s="1067">
        <v>34580</v>
      </c>
      <c r="N288" s="402">
        <v>2452.89</v>
      </c>
      <c r="O288" s="1068">
        <f t="shared" si="116"/>
        <v>1605.1200000000001</v>
      </c>
      <c r="P288" s="1068">
        <f t="shared" si="113"/>
        <v>1515.3600000000001</v>
      </c>
      <c r="Q288" s="1068">
        <v>0</v>
      </c>
      <c r="R288" s="1067"/>
      <c r="S288" s="451">
        <f>N288+O288+P288+Q288+R288</f>
        <v>5573.3700000000008</v>
      </c>
      <c r="T288" s="1067">
        <f t="shared" si="100"/>
        <v>47226.63</v>
      </c>
      <c r="U288" s="468">
        <v>100010330028774</v>
      </c>
      <c r="V288" s="461" t="s">
        <v>3186</v>
      </c>
      <c r="W288" s="863">
        <f t="shared" si="117"/>
        <v>47226.63</v>
      </c>
      <c r="X288" s="463" t="s">
        <v>4152</v>
      </c>
      <c r="Y288" s="455"/>
      <c r="Z288" s="428">
        <v>0</v>
      </c>
      <c r="AA288" s="456">
        <v>0</v>
      </c>
      <c r="AB288" s="402">
        <f t="shared" si="114"/>
        <v>3120.4800000000005</v>
      </c>
      <c r="AC288" s="402">
        <f t="shared" si="115"/>
        <v>49679.519999999997</v>
      </c>
      <c r="AD288" s="1067">
        <v>33326.910000000003</v>
      </c>
      <c r="AE288" s="1067">
        <f>+AC288-AD288</f>
        <v>16352.609999999993</v>
      </c>
      <c r="AF288" s="470">
        <v>0.15</v>
      </c>
      <c r="AG288" s="402">
        <f t="shared" si="110"/>
        <v>2452.8914999999988</v>
      </c>
      <c r="AH288" s="1067"/>
      <c r="AI288" s="402">
        <f t="shared" si="111"/>
        <v>2452.8914999999988</v>
      </c>
      <c r="AJ288" s="457">
        <f>AI290-N290</f>
        <v>-4.0000000003601599E-3</v>
      </c>
    </row>
    <row r="289" spans="1:104" ht="14.1" customHeight="1" x14ac:dyDescent="0.25">
      <c r="A289" s="1066">
        <v>235</v>
      </c>
      <c r="B289" s="444" t="s">
        <v>1948</v>
      </c>
      <c r="C289" s="444" t="s">
        <v>3763</v>
      </c>
      <c r="D289" s="445">
        <v>28454</v>
      </c>
      <c r="E289" s="446">
        <v>41897</v>
      </c>
      <c r="F289" s="1066">
        <f t="shared" si="109"/>
        <v>36</v>
      </c>
      <c r="G289" s="429" t="s">
        <v>1949</v>
      </c>
      <c r="H289" s="447" t="s">
        <v>1941</v>
      </c>
      <c r="I289" s="429" t="s">
        <v>1945</v>
      </c>
      <c r="J289" s="429"/>
      <c r="K289" s="402">
        <v>49500</v>
      </c>
      <c r="L289" s="1067">
        <f t="shared" si="112"/>
        <v>3509.5499999999997</v>
      </c>
      <c r="M289" s="1067">
        <v>34580</v>
      </c>
      <c r="N289" s="402">
        <v>1987.15</v>
      </c>
      <c r="O289" s="1068">
        <f t="shared" si="116"/>
        <v>1504.8</v>
      </c>
      <c r="P289" s="1068">
        <f t="shared" si="113"/>
        <v>1420.65</v>
      </c>
      <c r="Q289" s="1068"/>
      <c r="R289" s="1067"/>
      <c r="S289" s="451">
        <f>N289+O289+P289+Q289+R289</f>
        <v>4912.6000000000004</v>
      </c>
      <c r="T289" s="1067">
        <f t="shared" si="100"/>
        <v>44587.4</v>
      </c>
      <c r="U289" s="468">
        <v>100010330028774</v>
      </c>
      <c r="V289" s="534" t="s">
        <v>3187</v>
      </c>
      <c r="W289" s="863">
        <f t="shared" si="117"/>
        <v>44587.4</v>
      </c>
      <c r="X289" s="454" t="s">
        <v>4046</v>
      </c>
      <c r="Y289" s="455"/>
      <c r="Z289" s="428">
        <v>0</v>
      </c>
      <c r="AA289" s="456">
        <v>0</v>
      </c>
      <c r="AB289" s="402">
        <f t="shared" si="114"/>
        <v>2925.45</v>
      </c>
      <c r="AC289" s="402">
        <f t="shared" si="115"/>
        <v>46574.55</v>
      </c>
      <c r="AD289" s="1067">
        <v>33326.910000000003</v>
      </c>
      <c r="AE289" s="1067">
        <f>+AC289-AD289</f>
        <v>13247.64</v>
      </c>
      <c r="AF289" s="470">
        <v>0.15</v>
      </c>
      <c r="AG289" s="402">
        <f t="shared" si="110"/>
        <v>1987.1459999999997</v>
      </c>
      <c r="AH289" s="1067"/>
      <c r="AI289" s="402">
        <f t="shared" si="111"/>
        <v>1987.1459999999997</v>
      </c>
      <c r="AJ289" s="457"/>
    </row>
    <row r="290" spans="1:104" ht="14.1" customHeight="1" x14ac:dyDescent="0.25">
      <c r="A290" s="1066">
        <v>236</v>
      </c>
      <c r="B290" s="444" t="s">
        <v>1952</v>
      </c>
      <c r="C290" s="444" t="s">
        <v>3763</v>
      </c>
      <c r="D290" s="445">
        <v>28031</v>
      </c>
      <c r="E290" s="446">
        <v>41897</v>
      </c>
      <c r="F290" s="1066">
        <f t="shared" si="109"/>
        <v>37</v>
      </c>
      <c r="G290" s="429" t="s">
        <v>1953</v>
      </c>
      <c r="H290" s="447" t="s">
        <v>1941</v>
      </c>
      <c r="I290" s="429" t="s">
        <v>1945</v>
      </c>
      <c r="J290" s="429"/>
      <c r="K290" s="402">
        <v>49500</v>
      </c>
      <c r="L290" s="1067">
        <f t="shared" si="112"/>
        <v>3509.5499999999997</v>
      </c>
      <c r="M290" s="1067">
        <v>34580</v>
      </c>
      <c r="N290" s="402">
        <v>1987.15</v>
      </c>
      <c r="O290" s="1068">
        <f t="shared" si="116"/>
        <v>1504.8</v>
      </c>
      <c r="P290" s="1068">
        <f t="shared" si="113"/>
        <v>1420.65</v>
      </c>
      <c r="Q290" s="1068"/>
      <c r="R290" s="1067"/>
      <c r="S290" s="451">
        <f>N290+O290+P290+Q290+R290</f>
        <v>4912.6000000000004</v>
      </c>
      <c r="T290" s="1067">
        <f t="shared" si="100"/>
        <v>44587.4</v>
      </c>
      <c r="U290" s="468">
        <v>100010330028774</v>
      </c>
      <c r="V290" s="534" t="s">
        <v>3189</v>
      </c>
      <c r="W290" s="863">
        <f t="shared" si="117"/>
        <v>44587.4</v>
      </c>
      <c r="X290" s="454" t="s">
        <v>4044</v>
      </c>
      <c r="Y290" s="455"/>
      <c r="Z290" s="428">
        <v>0</v>
      </c>
      <c r="AA290" s="456">
        <v>0</v>
      </c>
      <c r="AB290" s="402">
        <f t="shared" si="114"/>
        <v>2925.45</v>
      </c>
      <c r="AC290" s="402">
        <f t="shared" si="115"/>
        <v>46574.55</v>
      </c>
      <c r="AD290" s="1067">
        <v>33326.910000000003</v>
      </c>
      <c r="AE290" s="1067">
        <f>+AC290-AD290</f>
        <v>13247.64</v>
      </c>
      <c r="AF290" s="470">
        <v>0.15</v>
      </c>
      <c r="AG290" s="402">
        <f t="shared" si="110"/>
        <v>1987.1459999999997</v>
      </c>
      <c r="AH290" s="1067"/>
      <c r="AI290" s="402">
        <f t="shared" si="111"/>
        <v>1987.1459999999997</v>
      </c>
      <c r="AJ290" s="457"/>
    </row>
    <row r="291" spans="1:104" ht="14.1" customHeight="1" x14ac:dyDescent="0.25">
      <c r="A291" s="1066">
        <v>237</v>
      </c>
      <c r="B291" s="444" t="s">
        <v>2988</v>
      </c>
      <c r="C291" s="444" t="s">
        <v>3764</v>
      </c>
      <c r="D291" s="445">
        <v>28071</v>
      </c>
      <c r="E291" s="446">
        <v>41897</v>
      </c>
      <c r="F291" s="1066">
        <f t="shared" si="109"/>
        <v>37</v>
      </c>
      <c r="G291" s="429" t="s">
        <v>2989</v>
      </c>
      <c r="H291" s="447" t="s">
        <v>1941</v>
      </c>
      <c r="I291" s="429" t="s">
        <v>1945</v>
      </c>
      <c r="J291" s="429"/>
      <c r="K291" s="402">
        <v>49500</v>
      </c>
      <c r="L291" s="1067">
        <f t="shared" si="112"/>
        <v>3509.5499999999997</v>
      </c>
      <c r="M291" s="1067">
        <v>34580</v>
      </c>
      <c r="N291" s="402">
        <v>1987.15</v>
      </c>
      <c r="O291" s="1068">
        <f t="shared" si="116"/>
        <v>1504.8</v>
      </c>
      <c r="P291" s="1068">
        <f t="shared" si="113"/>
        <v>1420.65</v>
      </c>
      <c r="Q291" s="1068"/>
      <c r="R291" s="1067"/>
      <c r="S291" s="451">
        <f>N291+O291+P291+Q291+R291</f>
        <v>4912.6000000000004</v>
      </c>
      <c r="T291" s="1067">
        <f t="shared" si="100"/>
        <v>44587.4</v>
      </c>
      <c r="U291" s="468">
        <v>100010330028774</v>
      </c>
      <c r="V291" s="461">
        <v>200011000664349</v>
      </c>
      <c r="W291" s="863">
        <f t="shared" si="117"/>
        <v>44587.4</v>
      </c>
      <c r="X291" s="454" t="s">
        <v>4233</v>
      </c>
      <c r="Y291" s="455"/>
      <c r="Z291" s="428"/>
      <c r="AA291" s="456"/>
      <c r="AB291" s="402">
        <f t="shared" si="114"/>
        <v>2925.45</v>
      </c>
      <c r="AC291" s="402">
        <f t="shared" si="115"/>
        <v>46574.55</v>
      </c>
      <c r="AD291" s="1067"/>
      <c r="AE291" s="1067"/>
      <c r="AF291" s="470"/>
      <c r="AG291" s="402"/>
      <c r="AH291" s="1067"/>
      <c r="AI291" s="402"/>
      <c r="AJ291" s="457" t="e">
        <f>#REF!-#REF!</f>
        <v>#REF!</v>
      </c>
    </row>
    <row r="292" spans="1:104" s="1530" customFormat="1" ht="14.1" customHeight="1" x14ac:dyDescent="0.25">
      <c r="A292" s="1504"/>
      <c r="B292" s="1514" t="s">
        <v>4984</v>
      </c>
      <c r="C292" s="1542"/>
      <c r="D292" s="1537"/>
      <c r="E292" s="1543"/>
      <c r="F292" s="1544"/>
      <c r="G292" s="1515" t="s">
        <v>4908</v>
      </c>
      <c r="H292" s="1510" t="s">
        <v>1941</v>
      </c>
      <c r="I292" s="1511" t="s">
        <v>1945</v>
      </c>
      <c r="J292" s="1545"/>
      <c r="K292" s="1528">
        <v>45000</v>
      </c>
      <c r="L292" s="1516">
        <f t="shared" si="112"/>
        <v>3190.5</v>
      </c>
      <c r="M292" s="1516"/>
      <c r="N292" s="1528"/>
      <c r="O292" s="1539">
        <f t="shared" si="116"/>
        <v>1368</v>
      </c>
      <c r="P292" s="1539">
        <f t="shared" si="113"/>
        <v>1291.5</v>
      </c>
      <c r="Q292" s="1539"/>
      <c r="R292" s="1516"/>
      <c r="S292" s="1540"/>
      <c r="T292" s="1516"/>
      <c r="U292" s="1546"/>
      <c r="V292" s="1534"/>
      <c r="W292" s="1523"/>
      <c r="X292" s="1541"/>
      <c r="Y292" s="1525"/>
      <c r="Z292" s="1526"/>
      <c r="AA292" s="1527"/>
      <c r="AB292" s="1528">
        <f t="shared" si="114"/>
        <v>2659.5</v>
      </c>
      <c r="AC292" s="1528">
        <f t="shared" si="115"/>
        <v>42340.5</v>
      </c>
      <c r="AD292" s="1516"/>
      <c r="AE292" s="1516"/>
      <c r="AF292" s="1535"/>
      <c r="AG292" s="1528"/>
      <c r="AH292" s="1516"/>
      <c r="AI292" s="1528"/>
      <c r="AJ292" s="1529"/>
      <c r="AL292" s="1531"/>
      <c r="AM292" s="1531"/>
      <c r="AN292" s="1531"/>
      <c r="AO292" s="1531"/>
    </row>
    <row r="293" spans="1:104" s="458" customFormat="1" ht="14.1" customHeight="1" x14ac:dyDescent="0.25">
      <c r="A293" s="1066">
        <v>238</v>
      </c>
      <c r="B293" s="1066" t="s">
        <v>4466</v>
      </c>
      <c r="C293" s="464" t="s">
        <v>3763</v>
      </c>
      <c r="D293" s="428"/>
      <c r="E293" s="465"/>
      <c r="F293" s="464"/>
      <c r="G293" s="428" t="s">
        <v>4467</v>
      </c>
      <c r="H293" s="447" t="s">
        <v>1941</v>
      </c>
      <c r="I293" s="466" t="s">
        <v>4468</v>
      </c>
      <c r="J293" s="466"/>
      <c r="K293" s="448">
        <v>49500</v>
      </c>
      <c r="L293" s="1067">
        <f>+K293/100*7.09</f>
        <v>3509.5499999999997</v>
      </c>
      <c r="M293" s="1067">
        <v>34580</v>
      </c>
      <c r="N293" s="402">
        <v>1987.15</v>
      </c>
      <c r="O293" s="1068">
        <f>+K293/100*3.04</f>
        <v>1504.8</v>
      </c>
      <c r="P293" s="1068">
        <f>+K293/100*2.87</f>
        <v>1420.65</v>
      </c>
      <c r="Q293" s="467"/>
      <c r="R293" s="1067"/>
      <c r="S293" s="451">
        <f>N293+O293+P293+Q293</f>
        <v>4912.6000000000004</v>
      </c>
      <c r="T293" s="1067">
        <f t="shared" si="100"/>
        <v>44587.4</v>
      </c>
      <c r="U293" s="468">
        <v>100010330028774</v>
      </c>
      <c r="V293" s="469">
        <v>200010330769406</v>
      </c>
      <c r="W293" s="1266">
        <f t="shared" si="117"/>
        <v>44587.4</v>
      </c>
      <c r="X293" s="454" t="s">
        <v>4469</v>
      </c>
      <c r="Y293" s="455"/>
      <c r="Z293" s="428"/>
      <c r="AA293" s="456"/>
      <c r="AB293" s="402"/>
      <c r="AC293" s="402"/>
      <c r="AD293" s="1067"/>
      <c r="AE293" s="1067"/>
      <c r="AF293" s="470"/>
      <c r="AG293" s="402"/>
      <c r="AH293" s="1067"/>
      <c r="AI293" s="402"/>
      <c r="AJ293" s="457"/>
      <c r="AL293" s="539"/>
      <c r="AM293" s="539"/>
      <c r="AN293" s="539"/>
      <c r="AO293" s="539"/>
    </row>
    <row r="294" spans="1:104" ht="14.1" customHeight="1" x14ac:dyDescent="0.25">
      <c r="A294" s="1066">
        <v>239</v>
      </c>
      <c r="B294" s="444" t="s">
        <v>5041</v>
      </c>
      <c r="C294" s="475" t="s">
        <v>3763</v>
      </c>
      <c r="D294" s="641"/>
      <c r="E294" s="446"/>
      <c r="F294" s="609"/>
      <c r="G294" s="477" t="s">
        <v>5053</v>
      </c>
      <c r="H294" s="447" t="s">
        <v>1941</v>
      </c>
      <c r="I294" s="429" t="s">
        <v>1945</v>
      </c>
      <c r="J294" s="429"/>
      <c r="K294" s="448">
        <v>45000</v>
      </c>
      <c r="L294" s="1067">
        <f>+K294/100*7.09</f>
        <v>3190.5</v>
      </c>
      <c r="M294" s="1067">
        <v>47308</v>
      </c>
      <c r="N294" s="402"/>
      <c r="O294" s="1068">
        <f>+K294/100*3.04</f>
        <v>1368</v>
      </c>
      <c r="P294" s="1068">
        <f>+K294/100*3.04</f>
        <v>1368</v>
      </c>
      <c r="Q294" s="1067">
        <f>+K294/100*2.87</f>
        <v>1291.5</v>
      </c>
      <c r="R294" s="1067"/>
      <c r="S294" s="451"/>
      <c r="T294" s="451"/>
      <c r="U294" s="456">
        <v>0</v>
      </c>
      <c r="V294" s="402">
        <f>O294+P294+Q294</f>
        <v>4027.5</v>
      </c>
      <c r="W294" s="402">
        <f>K294-V294</f>
        <v>40972.5</v>
      </c>
      <c r="X294" s="1067">
        <v>33326.910000000003</v>
      </c>
      <c r="Y294" s="1067">
        <f>W294-X294</f>
        <v>7645.5899999999965</v>
      </c>
      <c r="Z294" s="470">
        <v>0.15</v>
      </c>
      <c r="AA294" s="402">
        <f>Y294*15%</f>
        <v>1146.8384999999994</v>
      </c>
      <c r="AB294" s="1067"/>
      <c r="AC294" s="537"/>
      <c r="AD294" s="537"/>
      <c r="AE294" s="537"/>
      <c r="AF294" s="537"/>
      <c r="AG294" s="537"/>
      <c r="AH294" s="537"/>
      <c r="AI294" s="537"/>
      <c r="AJ294" s="537"/>
      <c r="AK294" s="537"/>
      <c r="AP294" s="537"/>
      <c r="AQ294" s="537"/>
      <c r="AR294" s="537"/>
      <c r="AS294" s="537"/>
      <c r="AT294" s="537"/>
      <c r="AU294" s="537"/>
      <c r="AV294" s="537"/>
      <c r="AW294" s="537"/>
      <c r="AX294" s="537"/>
      <c r="AY294" s="537"/>
      <c r="AZ294" s="537"/>
      <c r="BA294" s="537"/>
      <c r="BB294" s="537"/>
      <c r="BC294" s="537"/>
      <c r="BD294" s="537"/>
      <c r="BE294" s="537"/>
      <c r="BF294" s="537"/>
      <c r="BG294" s="537"/>
      <c r="BH294" s="537"/>
      <c r="BI294" s="537"/>
      <c r="BJ294" s="537"/>
      <c r="BK294" s="537"/>
      <c r="BL294" s="537"/>
      <c r="BM294" s="537"/>
      <c r="BN294" s="537"/>
      <c r="BO294" s="537"/>
      <c r="BP294" s="537"/>
      <c r="BQ294" s="537"/>
      <c r="BR294" s="537"/>
      <c r="BS294" s="537"/>
      <c r="BT294" s="537"/>
      <c r="BU294" s="537"/>
      <c r="BV294" s="537"/>
      <c r="BW294" s="537"/>
      <c r="BX294" s="537"/>
      <c r="BY294" s="537"/>
      <c r="BZ294" s="537"/>
      <c r="CA294" s="537"/>
      <c r="CB294" s="537"/>
      <c r="CC294" s="537"/>
      <c r="CD294" s="537"/>
      <c r="CE294" s="537"/>
      <c r="CF294" s="537"/>
      <c r="CG294" s="537"/>
      <c r="CH294" s="537"/>
      <c r="CI294" s="537"/>
      <c r="CJ294" s="537"/>
      <c r="CK294" s="537"/>
      <c r="CL294" s="537"/>
      <c r="CM294" s="537"/>
      <c r="CN294" s="537"/>
      <c r="CO294" s="537"/>
      <c r="CP294" s="537"/>
      <c r="CQ294" s="537"/>
      <c r="CR294" s="537"/>
      <c r="CS294" s="537"/>
      <c r="CT294" s="537"/>
      <c r="CU294" s="537"/>
      <c r="CV294" s="537"/>
    </row>
    <row r="295" spans="1:104" ht="14.1" customHeight="1" x14ac:dyDescent="0.25">
      <c r="A295" s="1066">
        <v>240</v>
      </c>
      <c r="B295" s="444" t="s">
        <v>4496</v>
      </c>
      <c r="C295" s="475" t="s">
        <v>3764</v>
      </c>
      <c r="D295" s="476">
        <v>29378</v>
      </c>
      <c r="E295" s="446">
        <v>41897</v>
      </c>
      <c r="F295" s="1066">
        <f>DATEDIF(D295,E295,"Y")</f>
        <v>34</v>
      </c>
      <c r="G295" s="477" t="s">
        <v>4497</v>
      </c>
      <c r="H295" s="447" t="s">
        <v>1941</v>
      </c>
      <c r="I295" s="429" t="s">
        <v>1945</v>
      </c>
      <c r="J295" s="429"/>
      <c r="K295" s="448">
        <v>49500</v>
      </c>
      <c r="L295" s="1067">
        <f>K295/100*7.09</f>
        <v>3509.5499999999997</v>
      </c>
      <c r="M295" s="1067">
        <v>34580</v>
      </c>
      <c r="N295" s="402"/>
      <c r="O295" s="402"/>
      <c r="P295" s="1068">
        <f>+K295/100*3.04</f>
        <v>1504.8</v>
      </c>
      <c r="Q295" s="1068">
        <f>+K295/100*2.87</f>
        <v>1420.65</v>
      </c>
      <c r="R295" s="1068"/>
      <c r="S295" s="1067"/>
      <c r="T295" s="451">
        <f>O295+P295+Q295+R295</f>
        <v>2925.45</v>
      </c>
      <c r="U295" s="1067">
        <f>+K295-T295</f>
        <v>46574.55</v>
      </c>
      <c r="V295" s="452">
        <v>100010330028774</v>
      </c>
      <c r="W295" s="440">
        <v>200010330748317</v>
      </c>
      <c r="X295" s="545">
        <f>+U295</f>
        <v>46574.55</v>
      </c>
      <c r="Y295" s="516" t="s">
        <v>4504</v>
      </c>
      <c r="Z295" s="428">
        <v>0</v>
      </c>
      <c r="AA295" s="456">
        <v>0</v>
      </c>
      <c r="AB295" s="402">
        <f>O295+P295+Q295</f>
        <v>2925.45</v>
      </c>
      <c r="AC295" s="402">
        <f>K295-AB295</f>
        <v>46574.55</v>
      </c>
      <c r="AD295" s="1067">
        <v>33326.910000000003</v>
      </c>
      <c r="AE295" s="1067">
        <f>AC295-AD295</f>
        <v>13247.64</v>
      </c>
      <c r="AF295" s="470">
        <v>0.15</v>
      </c>
      <c r="AG295" s="402">
        <f>AE295*15%</f>
        <v>1987.1459999999997</v>
      </c>
      <c r="AH295" s="1067"/>
      <c r="AI295" s="402">
        <f>AG295+AH295</f>
        <v>1987.1459999999997</v>
      </c>
      <c r="AJ295" s="457" t="e">
        <f>#REF!-#REF!</f>
        <v>#REF!</v>
      </c>
    </row>
    <row r="296" spans="1:104" ht="14.1" customHeight="1" x14ac:dyDescent="0.25">
      <c r="A296" s="1066">
        <v>241</v>
      </c>
      <c r="B296" s="444" t="s">
        <v>2005</v>
      </c>
      <c r="C296" s="444" t="s">
        <v>3763</v>
      </c>
      <c r="D296" s="445"/>
      <c r="E296" s="446">
        <v>41897</v>
      </c>
      <c r="F296" s="1066"/>
      <c r="G296" s="429" t="s">
        <v>2006</v>
      </c>
      <c r="H296" s="447" t="s">
        <v>1941</v>
      </c>
      <c r="I296" s="428" t="s">
        <v>1945</v>
      </c>
      <c r="J296" s="428"/>
      <c r="K296" s="448">
        <v>49500</v>
      </c>
      <c r="L296" s="1067">
        <f>K296/100*7.09</f>
        <v>3509.5499999999997</v>
      </c>
      <c r="M296" s="1067">
        <v>34580</v>
      </c>
      <c r="N296" s="402">
        <v>1521.4</v>
      </c>
      <c r="O296" s="1068">
        <f>K296/100*3.04</f>
        <v>1504.8</v>
      </c>
      <c r="P296" s="1068">
        <f>K296/100*2.87</f>
        <v>1420.65</v>
      </c>
      <c r="Q296" s="1068"/>
      <c r="R296" s="1067"/>
      <c r="S296" s="451">
        <f>N296+O296+P296+Q296</f>
        <v>4446.8500000000004</v>
      </c>
      <c r="T296" s="1067">
        <f>K296-S296</f>
        <v>45053.15</v>
      </c>
      <c r="U296" s="452">
        <v>100010330028774</v>
      </c>
      <c r="V296" s="490" t="s">
        <v>3195</v>
      </c>
      <c r="W296" s="863">
        <f>+T296</f>
        <v>45053.15</v>
      </c>
      <c r="X296" s="454" t="s">
        <v>4042</v>
      </c>
      <c r="Y296" s="455"/>
      <c r="Z296" s="428">
        <v>0</v>
      </c>
      <c r="AA296" s="456">
        <v>0</v>
      </c>
      <c r="AB296" s="402">
        <f>O296+P296+Q296</f>
        <v>2925.45</v>
      </c>
      <c r="AC296" s="402">
        <f>K296-AB296</f>
        <v>46574.55</v>
      </c>
      <c r="AD296" s="1067">
        <v>33326.910000000003</v>
      </c>
      <c r="AE296" s="1067">
        <f>+AC296-AD296</f>
        <v>13247.64</v>
      </c>
      <c r="AF296" s="470">
        <v>0.15</v>
      </c>
      <c r="AG296" s="402">
        <f>AE296*15%</f>
        <v>1987.1459999999997</v>
      </c>
      <c r="AH296" s="1067"/>
      <c r="AI296" s="402">
        <f>AG296+AH296</f>
        <v>1987.1459999999997</v>
      </c>
      <c r="AJ296" s="457"/>
    </row>
    <row r="297" spans="1:104" ht="14.1" customHeight="1" x14ac:dyDescent="0.25">
      <c r="A297" s="1066">
        <v>242</v>
      </c>
      <c r="B297" s="525" t="s">
        <v>4575</v>
      </c>
      <c r="C297" s="1066" t="s">
        <v>3764</v>
      </c>
      <c r="D297" s="526"/>
      <c r="E297" s="465"/>
      <c r="F297" s="464"/>
      <c r="G297" s="526" t="s">
        <v>4576</v>
      </c>
      <c r="H297" s="447" t="s">
        <v>1941</v>
      </c>
      <c r="I297" s="428" t="s">
        <v>1945</v>
      </c>
      <c r="J297" s="428"/>
      <c r="K297" s="448">
        <v>49500</v>
      </c>
      <c r="L297" s="1067"/>
      <c r="M297" s="1067">
        <v>39420</v>
      </c>
      <c r="N297" s="402"/>
      <c r="O297" s="402">
        <v>3892.47</v>
      </c>
      <c r="P297" s="1068">
        <f>+K297/100*3.04</f>
        <v>1504.8</v>
      </c>
      <c r="Q297" s="1068">
        <f>+K297/100*2.87</f>
        <v>1420.65</v>
      </c>
      <c r="R297" s="1068"/>
      <c r="S297" s="1067"/>
      <c r="T297" s="451">
        <f>O297+P297+Q297+R297</f>
        <v>6817.92</v>
      </c>
      <c r="U297" s="1067">
        <f>+K297-T297</f>
        <v>42682.080000000002</v>
      </c>
      <c r="V297" s="452">
        <v>100010330028774</v>
      </c>
      <c r="W297" s="527" t="s">
        <v>4539</v>
      </c>
      <c r="X297" s="545">
        <f>+U297</f>
        <v>42682.080000000002</v>
      </c>
      <c r="Y297" s="454" t="s">
        <v>4540</v>
      </c>
      <c r="Z297" s="428"/>
      <c r="AA297" s="456"/>
      <c r="AB297" s="402"/>
      <c r="AC297" s="402"/>
      <c r="AD297" s="1067"/>
      <c r="AE297" s="1067"/>
      <c r="AF297" s="470"/>
      <c r="AG297" s="402"/>
      <c r="AH297" s="1067"/>
      <c r="AI297" s="402"/>
      <c r="AJ297" s="457"/>
      <c r="AM297" s="6"/>
      <c r="AN297" s="6"/>
      <c r="AO297" s="6"/>
    </row>
    <row r="298" spans="1:104" ht="14.1" customHeight="1" x14ac:dyDescent="0.25">
      <c r="A298" s="1066">
        <v>243</v>
      </c>
      <c r="B298" s="1066" t="s">
        <v>5098</v>
      </c>
      <c r="C298" s="475" t="s">
        <v>3763</v>
      </c>
      <c r="D298" s="641"/>
      <c r="E298" s="446"/>
      <c r="F298" s="609"/>
      <c r="G298" s="428" t="s">
        <v>5097</v>
      </c>
      <c r="H298" s="447" t="s">
        <v>1941</v>
      </c>
      <c r="I298" s="429" t="s">
        <v>1945</v>
      </c>
      <c r="J298" s="429"/>
      <c r="K298" s="448">
        <v>49500</v>
      </c>
      <c r="L298" s="1067">
        <f>K298/100*7.09</f>
        <v>3509.5499999999997</v>
      </c>
      <c r="M298" s="1067">
        <f>+K298*7.1%</f>
        <v>3514.4999999999995</v>
      </c>
      <c r="N298" s="1067">
        <f>+K298*1.2%</f>
        <v>594</v>
      </c>
      <c r="O298" s="1067">
        <v>47304</v>
      </c>
      <c r="P298" s="402">
        <v>1783.43</v>
      </c>
      <c r="Q298" s="1068">
        <f>+K298/100*3.04</f>
        <v>1504.8</v>
      </c>
      <c r="R298" s="1068">
        <f>+K298/100*3.04</f>
        <v>1504.8</v>
      </c>
      <c r="S298" s="1067">
        <f>+K298/100*2.87</f>
        <v>1420.65</v>
      </c>
      <c r="T298" s="1068"/>
      <c r="U298" s="1068"/>
      <c r="V298" s="1067"/>
      <c r="W298" s="451"/>
      <c r="X298" s="456">
        <v>0</v>
      </c>
      <c r="Y298" s="402">
        <f>Q298+R298+S298</f>
        <v>4430.25</v>
      </c>
      <c r="Z298" s="402">
        <f>K298-Y298</f>
        <v>45069.75</v>
      </c>
      <c r="AA298" s="1067">
        <v>33326.910000000003</v>
      </c>
      <c r="AB298" s="1067">
        <f>Z298-AA298</f>
        <v>11742.839999999997</v>
      </c>
      <c r="AC298" s="470">
        <v>0.15</v>
      </c>
      <c r="AD298" s="402">
        <f>AB298*15%</f>
        <v>1761.4259999999995</v>
      </c>
      <c r="AE298" s="1067"/>
      <c r="AF298" s="6"/>
      <c r="AG298" s="537"/>
      <c r="AH298" s="537"/>
      <c r="AI298" s="537"/>
      <c r="AJ298" s="537"/>
      <c r="AK298" s="537"/>
      <c r="AP298" s="537"/>
      <c r="AQ298" s="537"/>
      <c r="AR298" s="537"/>
      <c r="AS298" s="537"/>
      <c r="AT298" s="537"/>
      <c r="AU298" s="537"/>
      <c r="AV298" s="537"/>
      <c r="AW298" s="537"/>
      <c r="AX298" s="537"/>
      <c r="AY298" s="537"/>
      <c r="AZ298" s="537"/>
      <c r="BA298" s="537"/>
      <c r="BB298" s="537"/>
      <c r="BC298" s="537"/>
      <c r="BD298" s="537"/>
      <c r="BE298" s="537"/>
      <c r="BF298" s="537"/>
      <c r="BG298" s="537"/>
      <c r="BH298" s="537"/>
      <c r="BI298" s="537"/>
      <c r="BJ298" s="537"/>
      <c r="BK298" s="537"/>
      <c r="BL298" s="537"/>
      <c r="BM298" s="537"/>
      <c r="BN298" s="537"/>
      <c r="BO298" s="537"/>
      <c r="BP298" s="537"/>
      <c r="BQ298" s="537"/>
      <c r="BR298" s="537"/>
      <c r="BS298" s="537"/>
      <c r="BT298" s="537"/>
      <c r="BU298" s="537"/>
      <c r="BV298" s="537"/>
      <c r="BW298" s="537"/>
      <c r="BX298" s="537"/>
      <c r="BY298" s="537"/>
      <c r="BZ298" s="537"/>
      <c r="CA298" s="537"/>
      <c r="CB298" s="537"/>
      <c r="CC298" s="537"/>
      <c r="CD298" s="537"/>
      <c r="CE298" s="537"/>
      <c r="CF298" s="537"/>
      <c r="CG298" s="537"/>
      <c r="CH298" s="537"/>
      <c r="CI298" s="537"/>
      <c r="CJ298" s="537"/>
      <c r="CK298" s="537"/>
      <c r="CL298" s="537"/>
      <c r="CM298" s="537"/>
      <c r="CN298" s="537"/>
      <c r="CO298" s="537"/>
      <c r="CP298" s="537"/>
      <c r="CQ298" s="537"/>
      <c r="CR298" s="537"/>
      <c r="CS298" s="537"/>
      <c r="CT298" s="537"/>
      <c r="CU298" s="537"/>
      <c r="CV298" s="537"/>
      <c r="CW298" s="537"/>
      <c r="CX298" s="537"/>
      <c r="CY298" s="537"/>
      <c r="CZ298" s="537"/>
    </row>
    <row r="299" spans="1:104" ht="14.1" customHeight="1" x14ac:dyDescent="0.25">
      <c r="A299" s="1066">
        <v>244</v>
      </c>
      <c r="B299" s="444" t="s">
        <v>4760</v>
      </c>
      <c r="C299" s="475" t="s">
        <v>3763</v>
      </c>
      <c r="D299" s="641"/>
      <c r="E299" s="446"/>
      <c r="F299" s="609"/>
      <c r="G299" s="477" t="s">
        <v>4415</v>
      </c>
      <c r="H299" s="447" t="s">
        <v>1941</v>
      </c>
      <c r="I299" s="429" t="s">
        <v>2117</v>
      </c>
      <c r="J299" s="429"/>
      <c r="K299" s="448">
        <v>35000</v>
      </c>
      <c r="L299" s="1067">
        <f>+K299/100*7.09</f>
        <v>2481.5</v>
      </c>
      <c r="M299" s="1067">
        <v>35000</v>
      </c>
      <c r="N299" s="402"/>
      <c r="O299" s="402"/>
      <c r="P299" s="1068">
        <f>+K299/100*3.04</f>
        <v>1064</v>
      </c>
      <c r="Q299" s="1068">
        <f>+K299/100*2.87</f>
        <v>1004.5</v>
      </c>
      <c r="R299" s="1067"/>
      <c r="S299" s="451"/>
      <c r="T299" s="451">
        <f>O299+P299+Q299+R299</f>
        <v>2068.5</v>
      </c>
      <c r="U299" s="1067">
        <f>K299-T299</f>
        <v>32931.5</v>
      </c>
      <c r="V299" s="468">
        <v>100010330028774</v>
      </c>
      <c r="W299" s="471"/>
      <c r="X299" s="545">
        <f>+U299</f>
        <v>32931.5</v>
      </c>
      <c r="Y299" s="518"/>
      <c r="Z299" s="428"/>
      <c r="AA299" s="456"/>
      <c r="AB299" s="402"/>
      <c r="AC299" s="402"/>
      <c r="AD299" s="1067"/>
      <c r="AE299" s="1067"/>
      <c r="AF299" s="470"/>
      <c r="AG299" s="402"/>
      <c r="AH299" s="1067"/>
      <c r="AI299" s="402"/>
      <c r="AJ299" s="457"/>
      <c r="AM299" s="6"/>
      <c r="AN299" s="6"/>
      <c r="AO299" s="6"/>
    </row>
    <row r="300" spans="1:104" ht="14.1" customHeight="1" x14ac:dyDescent="0.25">
      <c r="A300" s="1066">
        <v>245</v>
      </c>
      <c r="B300" s="444" t="s">
        <v>4761</v>
      </c>
      <c r="C300" s="475" t="s">
        <v>3764</v>
      </c>
      <c r="D300" s="641"/>
      <c r="E300" s="446"/>
      <c r="F300" s="609"/>
      <c r="G300" s="477" t="s">
        <v>4762</v>
      </c>
      <c r="H300" s="447" t="s">
        <v>1941</v>
      </c>
      <c r="I300" s="429" t="s">
        <v>2117</v>
      </c>
      <c r="J300" s="429"/>
      <c r="K300" s="448">
        <v>35000</v>
      </c>
      <c r="L300" s="1067">
        <f>+K300/100*7.09</f>
        <v>2481.5</v>
      </c>
      <c r="M300" s="1067">
        <v>35000</v>
      </c>
      <c r="N300" s="402"/>
      <c r="O300" s="402"/>
      <c r="P300" s="1068">
        <f>+K300/100*3.04</f>
        <v>1064</v>
      </c>
      <c r="Q300" s="1068">
        <f>+K300/100*2.87</f>
        <v>1004.5</v>
      </c>
      <c r="R300" s="1067"/>
      <c r="S300" s="451"/>
      <c r="T300" s="451">
        <f>O300+P300+Q300+R300</f>
        <v>2068.5</v>
      </c>
      <c r="U300" s="1067">
        <f>K300-T300</f>
        <v>32931.5</v>
      </c>
      <c r="V300" s="468">
        <v>100010330028774</v>
      </c>
      <c r="W300" s="471"/>
      <c r="X300" s="545">
        <f>+U300</f>
        <v>32931.5</v>
      </c>
      <c r="Y300" s="518"/>
      <c r="Z300" s="428"/>
      <c r="AA300" s="456"/>
      <c r="AB300" s="402"/>
      <c r="AC300" s="402"/>
      <c r="AD300" s="1067"/>
      <c r="AE300" s="1067"/>
      <c r="AF300" s="470"/>
      <c r="AG300" s="402"/>
      <c r="AH300" s="1067"/>
      <c r="AI300" s="402"/>
      <c r="AJ300" s="457"/>
      <c r="AM300" s="6"/>
      <c r="AN300" s="6"/>
      <c r="AO300" s="6"/>
    </row>
    <row r="301" spans="1:104" ht="14.1" customHeight="1" x14ac:dyDescent="0.25">
      <c r="A301" s="1066">
        <v>246</v>
      </c>
      <c r="B301" s="444" t="s">
        <v>4763</v>
      </c>
      <c r="C301" s="475" t="s">
        <v>3763</v>
      </c>
      <c r="D301" s="641"/>
      <c r="E301" s="446"/>
      <c r="F301" s="609"/>
      <c r="G301" s="477" t="s">
        <v>4764</v>
      </c>
      <c r="H301" s="447" t="s">
        <v>1941</v>
      </c>
      <c r="I301" s="429" t="s">
        <v>2117</v>
      </c>
      <c r="J301" s="429"/>
      <c r="K301" s="448">
        <v>35000</v>
      </c>
      <c r="L301" s="1067">
        <f>+K301/100*7.09</f>
        <v>2481.5</v>
      </c>
      <c r="M301" s="1067">
        <v>35000</v>
      </c>
      <c r="N301" s="402"/>
      <c r="O301" s="402"/>
      <c r="P301" s="1068">
        <f>+K301/100*3.04</f>
        <v>1064</v>
      </c>
      <c r="Q301" s="1068">
        <f>+K301/100*2.87</f>
        <v>1004.5</v>
      </c>
      <c r="R301" s="1067"/>
      <c r="S301" s="451"/>
      <c r="T301" s="451">
        <f>O301+P301+Q301+R301</f>
        <v>2068.5</v>
      </c>
      <c r="U301" s="1067">
        <f>K301-T301</f>
        <v>32931.5</v>
      </c>
      <c r="V301" s="468">
        <v>100010330028774</v>
      </c>
      <c r="W301" s="471"/>
      <c r="X301" s="545">
        <f>+U301</f>
        <v>32931.5</v>
      </c>
      <c r="Y301" s="518"/>
      <c r="Z301" s="428"/>
      <c r="AA301" s="456"/>
      <c r="AB301" s="402"/>
      <c r="AC301" s="402"/>
      <c r="AD301" s="1067"/>
      <c r="AE301" s="1067"/>
      <c r="AF301" s="470"/>
      <c r="AG301" s="402"/>
      <c r="AH301" s="1067"/>
      <c r="AI301" s="402"/>
      <c r="AJ301" s="457"/>
      <c r="AM301" s="6"/>
      <c r="AN301" s="6"/>
      <c r="AO301" s="6"/>
    </row>
    <row r="302" spans="1:104" ht="14.1" customHeight="1" x14ac:dyDescent="0.25">
      <c r="A302" s="1712" t="s">
        <v>3656</v>
      </c>
      <c r="B302" s="1713"/>
      <c r="C302" s="1713"/>
      <c r="D302" s="1713"/>
      <c r="E302" s="1713"/>
      <c r="F302" s="1713"/>
      <c r="G302" s="1713"/>
      <c r="H302" s="1713"/>
      <c r="I302" s="1714"/>
      <c r="J302" s="1175"/>
      <c r="K302" s="407">
        <f>SUM(K259:K301)</f>
        <v>1946150</v>
      </c>
      <c r="L302" s="407">
        <v>0</v>
      </c>
      <c r="M302" s="407">
        <v>0</v>
      </c>
      <c r="N302" s="405">
        <f ca="1">SUM(N253:N294)</f>
        <v>617352.83000000159</v>
      </c>
      <c r="O302" s="407">
        <f ca="1">SUM(O253:O291)</f>
        <v>559788.94399999955</v>
      </c>
      <c r="P302" s="407">
        <f ca="1">SUM(P253:P291)</f>
        <v>528484.9570000018</v>
      </c>
      <c r="Q302" s="407">
        <f>SUM(Q261:Q291)</f>
        <v>7781.49</v>
      </c>
      <c r="R302" s="407">
        <f ca="1">SUM(R253:R291)</f>
        <v>0</v>
      </c>
      <c r="S302" s="407">
        <f ca="1">SUM(S253:S291)</f>
        <v>2026658.0810000119</v>
      </c>
      <c r="T302" s="407">
        <f ca="1">SUM(T253:T291)</f>
        <v>18995551.919000015</v>
      </c>
      <c r="U302" s="452"/>
      <c r="V302" s="461"/>
      <c r="W302" s="863"/>
      <c r="X302" s="463"/>
      <c r="Y302" s="455"/>
      <c r="Z302" s="428"/>
      <c r="AA302" s="456"/>
      <c r="AB302" s="402"/>
      <c r="AC302" s="402"/>
      <c r="AD302" s="1067"/>
      <c r="AE302" s="1067"/>
      <c r="AF302" s="470"/>
      <c r="AG302" s="402"/>
      <c r="AH302" s="1067"/>
      <c r="AI302" s="402"/>
      <c r="AJ302" s="457">
        <f>AI311-N311</f>
        <v>0</v>
      </c>
    </row>
    <row r="303" spans="1:104" ht="14.1" customHeight="1" x14ac:dyDescent="0.25">
      <c r="A303" s="1715" t="s">
        <v>4942</v>
      </c>
      <c r="B303" s="1716"/>
      <c r="C303" s="1716"/>
      <c r="D303" s="1716"/>
      <c r="E303" s="1716"/>
      <c r="F303" s="1716"/>
      <c r="G303" s="1716"/>
      <c r="H303" s="1716"/>
      <c r="I303" s="1717"/>
      <c r="J303" s="1176"/>
      <c r="K303" s="407"/>
      <c r="L303" s="1067"/>
      <c r="M303" s="1067"/>
      <c r="N303" s="405"/>
      <c r="O303" s="565"/>
      <c r="P303" s="565"/>
      <c r="Q303" s="565"/>
      <c r="R303" s="407"/>
      <c r="S303" s="566"/>
      <c r="T303" s="407"/>
      <c r="U303" s="452"/>
      <c r="V303" s="461"/>
      <c r="W303" s="863"/>
      <c r="X303" s="463"/>
      <c r="Y303" s="455"/>
      <c r="Z303" s="428"/>
      <c r="AA303" s="456"/>
      <c r="AB303" s="402"/>
      <c r="AC303" s="402"/>
      <c r="AD303" s="1067"/>
      <c r="AE303" s="1067"/>
      <c r="AF303" s="470"/>
      <c r="AG303" s="402"/>
      <c r="AH303" s="1067"/>
      <c r="AI303" s="402"/>
      <c r="AJ303" s="457"/>
    </row>
    <row r="304" spans="1:104" s="1530" customFormat="1" ht="14.1" customHeight="1" x14ac:dyDescent="0.25">
      <c r="A304" s="1513"/>
      <c r="B304" s="1514" t="s">
        <v>5217</v>
      </c>
      <c r="C304" s="1513"/>
      <c r="D304" s="1513"/>
      <c r="E304" s="1513"/>
      <c r="F304" s="1513"/>
      <c r="G304" s="1515" t="s">
        <v>5218</v>
      </c>
      <c r="H304" s="1510" t="s">
        <v>1941</v>
      </c>
      <c r="I304" s="1515" t="s">
        <v>5287</v>
      </c>
      <c r="J304" s="1513"/>
      <c r="K304" s="1516">
        <v>66000</v>
      </c>
      <c r="L304" s="1516"/>
      <c r="M304" s="1516"/>
      <c r="N304" s="1517"/>
      <c r="O304" s="1518"/>
      <c r="P304" s="1518"/>
      <c r="Q304" s="1518"/>
      <c r="R304" s="1519"/>
      <c r="S304" s="1520"/>
      <c r="T304" s="1519"/>
      <c r="U304" s="1521"/>
      <c r="V304" s="1534"/>
      <c r="W304" s="1523"/>
      <c r="X304" s="1524"/>
      <c r="Y304" s="1525"/>
      <c r="Z304" s="1526"/>
      <c r="AA304" s="1527"/>
      <c r="AB304" s="1528"/>
      <c r="AC304" s="1528"/>
      <c r="AD304" s="1516"/>
      <c r="AE304" s="1516"/>
      <c r="AF304" s="1535"/>
      <c r="AG304" s="1528"/>
      <c r="AH304" s="1516"/>
      <c r="AI304" s="1528"/>
      <c r="AJ304" s="1529"/>
      <c r="AL304" s="1531"/>
      <c r="AM304" s="1531"/>
      <c r="AN304" s="1531"/>
      <c r="AO304" s="1531"/>
    </row>
    <row r="305" spans="1:110" ht="14.1" customHeight="1" x14ac:dyDescent="0.25">
      <c r="A305" s="1066">
        <v>247</v>
      </c>
      <c r="B305" s="444" t="s">
        <v>1908</v>
      </c>
      <c r="C305" s="444" t="s">
        <v>3763</v>
      </c>
      <c r="D305" s="445">
        <v>29516</v>
      </c>
      <c r="E305" s="446">
        <v>41897</v>
      </c>
      <c r="F305" s="1066">
        <f>DATEDIF(D305,E305,"Y")</f>
        <v>33</v>
      </c>
      <c r="G305" s="429" t="s">
        <v>1909</v>
      </c>
      <c r="H305" s="447" t="s">
        <v>1941</v>
      </c>
      <c r="I305" s="429" t="s">
        <v>4996</v>
      </c>
      <c r="J305" s="429"/>
      <c r="K305" s="1067">
        <v>33000</v>
      </c>
      <c r="L305" s="1067">
        <f>K305/100*7.09</f>
        <v>2339.6999999999998</v>
      </c>
      <c r="M305" s="1067">
        <f>K305</f>
        <v>33000</v>
      </c>
      <c r="N305" s="402"/>
      <c r="O305" s="1068">
        <f>K305/100*3.04</f>
        <v>1003.2</v>
      </c>
      <c r="P305" s="1068">
        <f>K305/100*2.87</f>
        <v>947.1</v>
      </c>
      <c r="Q305" s="1068"/>
      <c r="R305" s="1067"/>
      <c r="S305" s="451">
        <f>N305+O305+P305+Q305</f>
        <v>1950.3000000000002</v>
      </c>
      <c r="T305" s="1067">
        <f>K305-S305</f>
        <v>31049.7</v>
      </c>
      <c r="U305" s="452">
        <v>100010330028774</v>
      </c>
      <c r="V305" s="478" t="s">
        <v>3151</v>
      </c>
      <c r="W305" s="863">
        <f>+T305</f>
        <v>31049.7</v>
      </c>
      <c r="X305" s="454" t="s">
        <v>4138</v>
      </c>
      <c r="Y305" s="455"/>
      <c r="Z305" s="428">
        <v>0</v>
      </c>
      <c r="AA305" s="456">
        <v>0</v>
      </c>
      <c r="AB305" s="402">
        <f>O305+P305+Q305</f>
        <v>1950.3000000000002</v>
      </c>
      <c r="AC305" s="402">
        <f>K305-AB305</f>
        <v>31049.7</v>
      </c>
      <c r="AD305" s="1067"/>
      <c r="AE305" s="428"/>
      <c r="AF305" s="428"/>
      <c r="AG305" s="402">
        <f>AE305*15%</f>
        <v>0</v>
      </c>
      <c r="AH305" s="1067"/>
      <c r="AI305" s="402">
        <f>AG305+AH305</f>
        <v>0</v>
      </c>
      <c r="AJ305" s="457">
        <f>AI305-N305</f>
        <v>0</v>
      </c>
    </row>
    <row r="306" spans="1:110" ht="14.1" customHeight="1" x14ac:dyDescent="0.25">
      <c r="A306" s="444">
        <v>248</v>
      </c>
      <c r="B306" s="1066" t="s">
        <v>4994</v>
      </c>
      <c r="C306" s="1066"/>
      <c r="D306" s="446"/>
      <c r="E306" s="446"/>
      <c r="F306" s="1066"/>
      <c r="G306" s="428" t="s">
        <v>4995</v>
      </c>
      <c r="H306" s="447" t="s">
        <v>1941</v>
      </c>
      <c r="I306" s="428" t="s">
        <v>4755</v>
      </c>
      <c r="J306" s="428"/>
      <c r="K306" s="1067">
        <v>33000</v>
      </c>
      <c r="L306" s="624">
        <f>K306/100*7.09</f>
        <v>2339.6999999999998</v>
      </c>
      <c r="M306" s="624">
        <v>33000</v>
      </c>
      <c r="N306" s="624"/>
      <c r="O306" s="616"/>
      <c r="P306" s="619">
        <f>+K306/100*3.04</f>
        <v>1003.2</v>
      </c>
      <c r="Q306" s="624">
        <f>+K306/100*2.87</f>
        <v>947.1</v>
      </c>
      <c r="R306" s="624">
        <v>1031.6199999999999</v>
      </c>
      <c r="S306" s="842"/>
      <c r="T306" s="842"/>
      <c r="U306" s="842">
        <f>O306+P306+Q306+R306</f>
        <v>2981.92</v>
      </c>
      <c r="V306" s="624">
        <f>K306-U306</f>
        <v>30018.080000000002</v>
      </c>
      <c r="W306" s="843">
        <v>100010330028774</v>
      </c>
      <c r="X306" s="1267">
        <v>200010330955320</v>
      </c>
      <c r="Y306" s="1021">
        <f>+V306</f>
        <v>30018.080000000002</v>
      </c>
      <c r="Z306" s="844">
        <v>22300422502</v>
      </c>
      <c r="AA306" s="6"/>
      <c r="AB306" s="6"/>
      <c r="AC306" s="6"/>
      <c r="AD306" s="6"/>
      <c r="AE306" s="6"/>
      <c r="AF306" s="6"/>
      <c r="AG306" s="6"/>
      <c r="AH306" s="6"/>
      <c r="AI306" s="6"/>
      <c r="AL306" s="6"/>
      <c r="AP306" s="537"/>
      <c r="AQ306" s="537"/>
      <c r="AR306" s="537"/>
      <c r="AS306" s="537"/>
      <c r="AT306" s="537"/>
      <c r="AU306" s="537"/>
      <c r="AV306" s="537"/>
      <c r="AW306" s="537"/>
      <c r="AX306" s="537"/>
      <c r="AY306" s="537"/>
      <c r="AZ306" s="537"/>
      <c r="BA306" s="537"/>
      <c r="BB306" s="537"/>
      <c r="BC306" s="537"/>
      <c r="BD306" s="537"/>
      <c r="BE306" s="537"/>
      <c r="BF306" s="537"/>
      <c r="BG306" s="537"/>
      <c r="BH306" s="537"/>
      <c r="BI306" s="537"/>
      <c r="BJ306" s="537"/>
      <c r="BK306" s="537"/>
      <c r="BL306" s="537"/>
      <c r="BM306" s="537"/>
      <c r="BN306" s="537"/>
      <c r="BO306" s="537"/>
      <c r="BP306" s="537"/>
      <c r="BQ306" s="537"/>
      <c r="BR306" s="537"/>
      <c r="BS306" s="537"/>
      <c r="BT306" s="537"/>
      <c r="BU306" s="537"/>
      <c r="BV306" s="537"/>
      <c r="BW306" s="537"/>
      <c r="BX306" s="537"/>
      <c r="BY306" s="537"/>
      <c r="BZ306" s="537"/>
      <c r="CA306" s="537"/>
      <c r="CB306" s="537"/>
      <c r="CC306" s="537"/>
      <c r="CD306" s="537"/>
      <c r="CE306" s="537"/>
      <c r="CF306" s="537"/>
      <c r="CG306" s="537"/>
      <c r="CH306" s="537"/>
      <c r="CI306" s="537"/>
      <c r="CJ306" s="537"/>
      <c r="CK306" s="537"/>
      <c r="CL306" s="537"/>
      <c r="CM306" s="537"/>
      <c r="CN306" s="537"/>
      <c r="CO306" s="537"/>
      <c r="CP306" s="537"/>
      <c r="CQ306" s="537"/>
      <c r="CR306" s="537"/>
      <c r="CS306" s="537"/>
      <c r="CT306" s="537"/>
      <c r="CU306" s="537"/>
      <c r="CV306" s="537"/>
      <c r="CW306" s="537"/>
      <c r="CX306" s="537"/>
      <c r="CY306" s="537"/>
      <c r="CZ306" s="537"/>
      <c r="DA306" s="537"/>
      <c r="DB306" s="537"/>
      <c r="DC306" s="537"/>
      <c r="DD306" s="537"/>
      <c r="DE306" s="537"/>
      <c r="DF306" s="537"/>
    </row>
    <row r="307" spans="1:110" ht="14.1" customHeight="1" x14ac:dyDescent="0.25">
      <c r="A307" s="1712" t="s">
        <v>3656</v>
      </c>
      <c r="B307" s="1713"/>
      <c r="C307" s="1713"/>
      <c r="D307" s="1713"/>
      <c r="E307" s="1713"/>
      <c r="F307" s="1713"/>
      <c r="G307" s="1713"/>
      <c r="H307" s="1713"/>
      <c r="I307" s="1714"/>
      <c r="J307" s="1175"/>
      <c r="K307" s="407">
        <f>SUM(K304:K306)</f>
        <v>132000</v>
      </c>
      <c r="L307" s="407">
        <v>0</v>
      </c>
      <c r="M307" s="407">
        <v>0</v>
      </c>
      <c r="N307" s="405">
        <f>SUM(N261:N297)</f>
        <v>52145.910000000025</v>
      </c>
      <c r="O307" s="407">
        <f>SUM(O261:O297)</f>
        <v>50189.280000000028</v>
      </c>
      <c r="P307" s="407">
        <f>SUM(P261:P297)</f>
        <v>49300.205000000016</v>
      </c>
      <c r="Q307" s="407">
        <f>SUM(Q266:Q297)</f>
        <v>11069.4</v>
      </c>
      <c r="R307" s="407">
        <f>SUM(R261:R297)</f>
        <v>0</v>
      </c>
      <c r="S307" s="407">
        <f>SUM(S261:S297)</f>
        <v>139158.965</v>
      </c>
      <c r="T307" s="407">
        <f>SUM(T261:T297)</f>
        <v>1293782.1549999996</v>
      </c>
      <c r="U307" s="452"/>
      <c r="V307" s="461"/>
      <c r="W307" s="863"/>
      <c r="X307" s="463"/>
      <c r="Y307" s="455"/>
      <c r="Z307" s="428"/>
      <c r="AA307" s="456"/>
      <c r="AB307" s="402"/>
      <c r="AC307" s="402"/>
      <c r="AD307" s="1067"/>
      <c r="AE307" s="1067"/>
      <c r="AF307" s="470"/>
      <c r="AG307" s="402"/>
      <c r="AH307" s="1067"/>
      <c r="AI307" s="402"/>
      <c r="AJ307" s="457">
        <f>AI318-N318</f>
        <v>0</v>
      </c>
    </row>
    <row r="308" spans="1:110" ht="14.1" customHeight="1" x14ac:dyDescent="0.25">
      <c r="A308" s="1715" t="s">
        <v>3673</v>
      </c>
      <c r="B308" s="1716"/>
      <c r="C308" s="1716"/>
      <c r="D308" s="1716"/>
      <c r="E308" s="1716"/>
      <c r="F308" s="1716"/>
      <c r="G308" s="1716"/>
      <c r="H308" s="1716"/>
      <c r="I308" s="1717"/>
      <c r="J308" s="1176"/>
      <c r="K308" s="407"/>
      <c r="L308" s="1067"/>
      <c r="M308" s="1067"/>
      <c r="N308" s="405"/>
      <c r="O308" s="565"/>
      <c r="P308" s="565"/>
      <c r="Q308" s="565"/>
      <c r="R308" s="407"/>
      <c r="S308" s="566"/>
      <c r="T308" s="407"/>
      <c r="U308" s="452"/>
      <c r="V308" s="461"/>
      <c r="W308" s="863"/>
      <c r="X308" s="463"/>
      <c r="Y308" s="455"/>
      <c r="Z308" s="428"/>
      <c r="AA308" s="456"/>
      <c r="AB308" s="402"/>
      <c r="AC308" s="402"/>
      <c r="AD308" s="1067"/>
      <c r="AE308" s="1067"/>
      <c r="AF308" s="470"/>
      <c r="AG308" s="402"/>
      <c r="AH308" s="1067"/>
      <c r="AI308" s="402"/>
      <c r="AJ308" s="457"/>
    </row>
    <row r="309" spans="1:110" ht="14.1" customHeight="1" x14ac:dyDescent="0.25">
      <c r="A309" s="1066">
        <v>249</v>
      </c>
      <c r="B309" s="1066" t="s">
        <v>1989</v>
      </c>
      <c r="C309" s="1066" t="s">
        <v>3764</v>
      </c>
      <c r="D309" s="446">
        <v>28189</v>
      </c>
      <c r="E309" s="446">
        <v>41897</v>
      </c>
      <c r="F309" s="1066">
        <f>DATEDIF(D309,E309,"Y")</f>
        <v>37</v>
      </c>
      <c r="G309" s="428" t="s">
        <v>1990</v>
      </c>
      <c r="H309" s="447" t="s">
        <v>1941</v>
      </c>
      <c r="I309" s="428" t="s">
        <v>1991</v>
      </c>
      <c r="J309" s="428"/>
      <c r="K309" s="1067">
        <v>66000</v>
      </c>
      <c r="L309" s="1067">
        <f t="shared" ref="L309:L314" si="118">K309/100*7.09</f>
        <v>4679.3999999999996</v>
      </c>
      <c r="M309" s="1067">
        <v>34580</v>
      </c>
      <c r="N309" s="402">
        <v>4921.3100000000004</v>
      </c>
      <c r="O309" s="1068">
        <f>K309/100*3.04</f>
        <v>2006.4</v>
      </c>
      <c r="P309" s="1068">
        <f>K309/100*2.87</f>
        <v>1894.2</v>
      </c>
      <c r="Q309" s="1068"/>
      <c r="R309" s="1067"/>
      <c r="S309" s="451">
        <f>N309+O309+P309+Q309</f>
        <v>8821.9100000000017</v>
      </c>
      <c r="T309" s="1067">
        <f>K309-S309</f>
        <v>57178.09</v>
      </c>
      <c r="U309" s="452">
        <v>100010330028774</v>
      </c>
      <c r="V309" s="501" t="s">
        <v>3190</v>
      </c>
      <c r="W309" s="863">
        <f>+T309</f>
        <v>57178.09</v>
      </c>
      <c r="X309" s="463" t="s">
        <v>4122</v>
      </c>
      <c r="Y309" s="455"/>
      <c r="Z309" s="428">
        <v>0</v>
      </c>
      <c r="AA309" s="456">
        <v>0</v>
      </c>
      <c r="AB309" s="402">
        <f>O309+P309+Q309</f>
        <v>3900.6000000000004</v>
      </c>
      <c r="AC309" s="402">
        <f>K309-AB309</f>
        <v>62099.4</v>
      </c>
      <c r="AD309" s="1067">
        <v>49990.33</v>
      </c>
      <c r="AE309" s="1067">
        <f>+AC309-AD309</f>
        <v>12109.07</v>
      </c>
      <c r="AF309" s="462">
        <v>0.2</v>
      </c>
      <c r="AG309" s="402">
        <f>AE309*20%</f>
        <v>2421.8139999999999</v>
      </c>
      <c r="AH309" s="1067">
        <v>2499.5</v>
      </c>
      <c r="AI309" s="402">
        <f>AG309+AH309</f>
        <v>4921.3140000000003</v>
      </c>
      <c r="AJ309" s="457" t="e">
        <f>#REF!-#REF!</f>
        <v>#REF!</v>
      </c>
    </row>
    <row r="310" spans="1:110" ht="14.1" customHeight="1" x14ac:dyDescent="0.25">
      <c r="A310" s="1066">
        <v>250</v>
      </c>
      <c r="B310" s="1066" t="s">
        <v>1992</v>
      </c>
      <c r="C310" s="1066" t="s">
        <v>3763</v>
      </c>
      <c r="D310" s="446">
        <v>29495</v>
      </c>
      <c r="E310" s="446">
        <v>41897</v>
      </c>
      <c r="F310" s="1066">
        <f>DATEDIF(D310,E310,"Y")</f>
        <v>33</v>
      </c>
      <c r="G310" s="428" t="s">
        <v>1993</v>
      </c>
      <c r="H310" s="447" t="s">
        <v>1941</v>
      </c>
      <c r="I310" s="428" t="s">
        <v>1994</v>
      </c>
      <c r="J310" s="428"/>
      <c r="K310" s="1067">
        <v>33000</v>
      </c>
      <c r="L310" s="1067">
        <f t="shared" si="118"/>
        <v>2339.6999999999998</v>
      </c>
      <c r="M310" s="1067">
        <f>K310</f>
        <v>33000</v>
      </c>
      <c r="N310" s="402"/>
      <c r="O310" s="1068">
        <f>K310/100*3.04</f>
        <v>1003.2</v>
      </c>
      <c r="P310" s="1068">
        <f>K310/100*2.87</f>
        <v>947.1</v>
      </c>
      <c r="Q310" s="1068"/>
      <c r="R310" s="1067"/>
      <c r="S310" s="451">
        <f>N310+O310+P310+Q310</f>
        <v>1950.3000000000002</v>
      </c>
      <c r="T310" s="1067">
        <f>K310-S310</f>
        <v>31049.7</v>
      </c>
      <c r="U310" s="452">
        <v>100010330028774</v>
      </c>
      <c r="V310" s="461" t="s">
        <v>3191</v>
      </c>
      <c r="W310" s="863">
        <f>+T310</f>
        <v>31049.7</v>
      </c>
      <c r="X310" s="463" t="s">
        <v>4153</v>
      </c>
      <c r="Y310" s="455"/>
      <c r="Z310" s="428">
        <v>0</v>
      </c>
      <c r="AA310" s="456">
        <v>0</v>
      </c>
      <c r="AB310" s="402">
        <f>O310+P310+Q310</f>
        <v>1950.3000000000002</v>
      </c>
      <c r="AC310" s="402">
        <f>K310-AB310</f>
        <v>31049.7</v>
      </c>
      <c r="AD310" s="1067"/>
      <c r="AE310" s="428"/>
      <c r="AF310" s="428"/>
      <c r="AG310" s="402">
        <f>AE310*15%</f>
        <v>0</v>
      </c>
      <c r="AH310" s="1067"/>
      <c r="AI310" s="402">
        <f>AG310+AH310</f>
        <v>0</v>
      </c>
      <c r="AJ310" s="457" t="e">
        <f>#REF!-#REF!</f>
        <v>#REF!</v>
      </c>
    </row>
    <row r="311" spans="1:110" ht="14.1" customHeight="1" x14ac:dyDescent="0.25">
      <c r="A311" s="1066">
        <v>251</v>
      </c>
      <c r="B311" s="1066" t="s">
        <v>1995</v>
      </c>
      <c r="C311" s="1066" t="s">
        <v>3763</v>
      </c>
      <c r="D311" s="446">
        <v>24932</v>
      </c>
      <c r="E311" s="446">
        <v>41897</v>
      </c>
      <c r="F311" s="1066">
        <f>DATEDIF(D311,E311,"Y")</f>
        <v>46</v>
      </c>
      <c r="G311" s="428" t="s">
        <v>4334</v>
      </c>
      <c r="H311" s="447" t="s">
        <v>1941</v>
      </c>
      <c r="I311" s="428" t="s">
        <v>1994</v>
      </c>
      <c r="J311" s="428"/>
      <c r="K311" s="1067">
        <v>33000</v>
      </c>
      <c r="L311" s="1067">
        <f t="shared" si="118"/>
        <v>2339.6999999999998</v>
      </c>
      <c r="M311" s="1067">
        <f>K311</f>
        <v>33000</v>
      </c>
      <c r="N311" s="402"/>
      <c r="O311" s="1068">
        <f>K311/100*3.04</f>
        <v>1003.2</v>
      </c>
      <c r="P311" s="1068">
        <f>K311/100*2.87</f>
        <v>947.1</v>
      </c>
      <c r="Q311" s="1068"/>
      <c r="R311" s="1067"/>
      <c r="S311" s="451">
        <f>N311+O311+P311+Q311</f>
        <v>1950.3000000000002</v>
      </c>
      <c r="T311" s="1067">
        <f>K311-S311</f>
        <v>31049.7</v>
      </c>
      <c r="U311" s="452">
        <v>100010330028774</v>
      </c>
      <c r="V311" s="474">
        <v>200010330616410</v>
      </c>
      <c r="W311" s="863">
        <f>+T311</f>
        <v>31049.7</v>
      </c>
      <c r="X311" s="463" t="s">
        <v>4123</v>
      </c>
      <c r="Y311" s="455"/>
      <c r="Z311" s="428">
        <v>0</v>
      </c>
      <c r="AA311" s="456">
        <v>0</v>
      </c>
      <c r="AB311" s="402">
        <f>O311+P311+Q311</f>
        <v>1950.3000000000002</v>
      </c>
      <c r="AC311" s="402">
        <f>K311-AB311</f>
        <v>31049.7</v>
      </c>
      <c r="AD311" s="1067"/>
      <c r="AE311" s="428"/>
      <c r="AF311" s="428"/>
      <c r="AG311" s="402">
        <f>AE311*15%</f>
        <v>0</v>
      </c>
      <c r="AH311" s="1067"/>
      <c r="AI311" s="402">
        <f>AG311+AH311</f>
        <v>0</v>
      </c>
      <c r="AJ311" s="457">
        <f>AI318-N318</f>
        <v>0</v>
      </c>
    </row>
    <row r="312" spans="1:110" ht="14.1" customHeight="1" x14ac:dyDescent="0.25">
      <c r="A312" s="1066">
        <v>252</v>
      </c>
      <c r="B312" s="1066" t="s">
        <v>4480</v>
      </c>
      <c r="C312" s="1066" t="s">
        <v>3763</v>
      </c>
      <c r="D312" s="446"/>
      <c r="E312" s="446">
        <v>41897</v>
      </c>
      <c r="F312" s="1066"/>
      <c r="G312" s="428" t="s">
        <v>4481</v>
      </c>
      <c r="H312" s="447" t="s">
        <v>1941</v>
      </c>
      <c r="I312" s="428" t="s">
        <v>4482</v>
      </c>
      <c r="J312" s="428"/>
      <c r="K312" s="1067">
        <v>26400</v>
      </c>
      <c r="L312" s="1067">
        <f t="shared" si="118"/>
        <v>1871.76</v>
      </c>
      <c r="M312" s="1067">
        <f>K312</f>
        <v>26400</v>
      </c>
      <c r="N312" s="402">
        <v>217.32</v>
      </c>
      <c r="O312" s="1068">
        <f>K312/100*3.04</f>
        <v>802.56000000000006</v>
      </c>
      <c r="P312" s="1068">
        <f>K312/100*2.87</f>
        <v>757.68000000000006</v>
      </c>
      <c r="Q312" s="1068"/>
      <c r="R312" s="1067"/>
      <c r="S312" s="451">
        <f>N312+O312+P312+Q312</f>
        <v>1777.5600000000002</v>
      </c>
      <c r="T312" s="1067">
        <f>K312-S312</f>
        <v>24622.44</v>
      </c>
      <c r="U312" s="452">
        <v>100010330028774</v>
      </c>
      <c r="V312" s="461">
        <v>200010330800378</v>
      </c>
      <c r="W312" s="1266">
        <f>+T312</f>
        <v>24622.44</v>
      </c>
      <c r="X312" s="463" t="s">
        <v>4483</v>
      </c>
      <c r="Y312" s="455"/>
      <c r="Z312" s="428">
        <v>0</v>
      </c>
      <c r="AA312" s="456">
        <v>0</v>
      </c>
      <c r="AB312" s="402">
        <f>O312+P312+Q312</f>
        <v>1560.2400000000002</v>
      </c>
      <c r="AC312" s="402">
        <f>K312-AB312</f>
        <v>24839.759999999998</v>
      </c>
      <c r="AD312" s="1067"/>
      <c r="AE312" s="428"/>
      <c r="AF312" s="428"/>
      <c r="AG312" s="402">
        <f>AE312*15%</f>
        <v>0</v>
      </c>
      <c r="AH312" s="1067"/>
      <c r="AI312" s="402">
        <f>AG312+AH312</f>
        <v>0</v>
      </c>
      <c r="AJ312" s="457">
        <f>AI325-N325</f>
        <v>0</v>
      </c>
    </row>
    <row r="313" spans="1:110" ht="14.1" customHeight="1" x14ac:dyDescent="0.25">
      <c r="A313" s="1066">
        <v>253</v>
      </c>
      <c r="B313" s="444" t="s">
        <v>1932</v>
      </c>
      <c r="C313" s="444" t="s">
        <v>3763</v>
      </c>
      <c r="D313" s="445">
        <v>32419</v>
      </c>
      <c r="E313" s="446">
        <v>41897</v>
      </c>
      <c r="F313" s="1066">
        <f>DATEDIF(D313,E313,"Y")</f>
        <v>25</v>
      </c>
      <c r="G313" s="429" t="s">
        <v>1933</v>
      </c>
      <c r="H313" s="447" t="s">
        <v>1941</v>
      </c>
      <c r="I313" s="429" t="s">
        <v>4510</v>
      </c>
      <c r="J313" s="429"/>
      <c r="K313" s="402">
        <v>22000</v>
      </c>
      <c r="L313" s="1067">
        <f t="shared" si="118"/>
        <v>1559.8</v>
      </c>
      <c r="M313" s="1067">
        <f>K313</f>
        <v>22000</v>
      </c>
      <c r="N313" s="402"/>
      <c r="O313" s="1068">
        <f>K313/100*3.04</f>
        <v>668.8</v>
      </c>
      <c r="P313" s="1068">
        <f>K313/100*2.87</f>
        <v>631.4</v>
      </c>
      <c r="Q313" s="1068"/>
      <c r="R313" s="1067"/>
      <c r="S313" s="451">
        <f>N313+O313+P313+Q313</f>
        <v>1300.1999999999998</v>
      </c>
      <c r="T313" s="1067">
        <f>K313-S313</f>
        <v>20699.8</v>
      </c>
      <c r="U313" s="452">
        <v>100010330028774</v>
      </c>
      <c r="V313" s="461" t="s">
        <v>3160</v>
      </c>
      <c r="W313" s="863">
        <f>+T313</f>
        <v>20699.8</v>
      </c>
      <c r="X313" s="454">
        <v>22300788514</v>
      </c>
      <c r="Y313" s="455"/>
      <c r="Z313" s="428">
        <v>0</v>
      </c>
      <c r="AA313" s="456">
        <v>0</v>
      </c>
      <c r="AB313" s="402">
        <f>O313+P313+Q313</f>
        <v>1300.1999999999998</v>
      </c>
      <c r="AC313" s="402">
        <f>K313-AB313</f>
        <v>20699.8</v>
      </c>
      <c r="AD313" s="1067"/>
      <c r="AE313" s="1067"/>
      <c r="AF313" s="428"/>
      <c r="AG313" s="402">
        <f>AE313*15%</f>
        <v>0</v>
      </c>
      <c r="AH313" s="1067"/>
      <c r="AI313" s="402">
        <f>AG313+AH313</f>
        <v>0</v>
      </c>
      <c r="AJ313" s="457">
        <f>AI16-N16</f>
        <v>203.71599999999967</v>
      </c>
    </row>
    <row r="314" spans="1:110" ht="14.1" customHeight="1" x14ac:dyDescent="0.25">
      <c r="A314" s="1066">
        <v>254</v>
      </c>
      <c r="B314" s="1066" t="s">
        <v>4523</v>
      </c>
      <c r="C314" s="1066" t="s">
        <v>3764</v>
      </c>
      <c r="D314" s="446"/>
      <c r="E314" s="446"/>
      <c r="F314" s="1066"/>
      <c r="G314" s="428" t="s">
        <v>4524</v>
      </c>
      <c r="H314" s="447" t="s">
        <v>1941</v>
      </c>
      <c r="I314" s="428" t="s">
        <v>4525</v>
      </c>
      <c r="J314" s="428"/>
      <c r="K314" s="1067">
        <v>11000</v>
      </c>
      <c r="L314" s="1067">
        <f t="shared" si="118"/>
        <v>779.9</v>
      </c>
      <c r="M314" s="1067">
        <f>K314</f>
        <v>11000</v>
      </c>
      <c r="N314" s="1067"/>
      <c r="O314" s="402"/>
      <c r="P314" s="1068">
        <f>K314/100*3.04</f>
        <v>334.4</v>
      </c>
      <c r="Q314" s="1068">
        <f>K314/100*2.87</f>
        <v>315.7</v>
      </c>
      <c r="R314" s="1068"/>
      <c r="S314" s="1067"/>
      <c r="T314" s="451">
        <f>O314+P314+Q314+R314</f>
        <v>650.09999999999991</v>
      </c>
      <c r="U314" s="1067">
        <f>K314-T314</f>
        <v>10349.9</v>
      </c>
      <c r="V314" s="452">
        <v>100010330028774</v>
      </c>
      <c r="W314" s="461"/>
      <c r="X314" s="545">
        <f>+U314</f>
        <v>10349.9</v>
      </c>
      <c r="Y314" s="491" t="s">
        <v>4483</v>
      </c>
      <c r="Z314" s="455"/>
      <c r="AA314" s="428">
        <v>0</v>
      </c>
      <c r="AB314" s="456">
        <v>0</v>
      </c>
      <c r="AC314" s="402">
        <f>P314+Q314+R314</f>
        <v>650.09999999999991</v>
      </c>
      <c r="AD314" s="402">
        <f>K314-AC314</f>
        <v>10349.9</v>
      </c>
      <c r="AE314" s="1067"/>
      <c r="AF314" s="428"/>
      <c r="AG314" s="428"/>
      <c r="AH314" s="402">
        <f>AF314*15%</f>
        <v>0</v>
      </c>
      <c r="AI314" s="1067"/>
      <c r="AJ314" s="402">
        <f>AH314+AI314</f>
        <v>0</v>
      </c>
      <c r="AK314" s="457" t="e">
        <f>#REF!-#REF!</f>
        <v>#REF!</v>
      </c>
    </row>
    <row r="315" spans="1:110" ht="14.1" customHeight="1" x14ac:dyDescent="0.25">
      <c r="A315" s="1712" t="s">
        <v>3656</v>
      </c>
      <c r="B315" s="1713"/>
      <c r="C315" s="1713"/>
      <c r="D315" s="1713"/>
      <c r="E315" s="1713"/>
      <c r="F315" s="1713"/>
      <c r="G315" s="1713"/>
      <c r="H315" s="1713"/>
      <c r="I315" s="1714"/>
      <c r="J315" s="1175"/>
      <c r="K315" s="407">
        <f>+K309+K310+K311+K312+K313+K314</f>
        <v>191400</v>
      </c>
      <c r="L315" s="1067"/>
      <c r="M315" s="1067">
        <v>0</v>
      </c>
      <c r="N315" s="405">
        <f>+N309+N312</f>
        <v>5138.63</v>
      </c>
      <c r="O315" s="407">
        <f t="shared" ref="O315:T315" si="119">SUM(O309:O311)</f>
        <v>4012.8</v>
      </c>
      <c r="P315" s="407">
        <f t="shared" si="119"/>
        <v>3788.4</v>
      </c>
      <c r="Q315" s="565">
        <f t="shared" si="119"/>
        <v>0</v>
      </c>
      <c r="R315" s="407">
        <f t="shared" si="119"/>
        <v>0</v>
      </c>
      <c r="S315" s="566">
        <f t="shared" si="119"/>
        <v>12722.510000000002</v>
      </c>
      <c r="T315" s="407">
        <f t="shared" si="119"/>
        <v>119277.48999999999</v>
      </c>
      <c r="U315" s="452"/>
      <c r="V315" s="474"/>
      <c r="W315" s="863"/>
      <c r="X315" s="463"/>
      <c r="Y315" s="455"/>
      <c r="Z315" s="428"/>
      <c r="AA315" s="456"/>
      <c r="AB315" s="402"/>
      <c r="AC315" s="402"/>
      <c r="AD315" s="1067"/>
      <c r="AE315" s="428"/>
      <c r="AF315" s="428"/>
      <c r="AG315" s="402"/>
      <c r="AH315" s="1067"/>
      <c r="AI315" s="402"/>
      <c r="AJ315" s="457" t="e">
        <f>#REF!-#REF!</f>
        <v>#REF!</v>
      </c>
    </row>
    <row r="316" spans="1:110" ht="14.1" customHeight="1" x14ac:dyDescent="0.25">
      <c r="A316" s="1715" t="s">
        <v>3674</v>
      </c>
      <c r="B316" s="1716"/>
      <c r="C316" s="1716"/>
      <c r="D316" s="1716"/>
      <c r="E316" s="1716"/>
      <c r="F316" s="1716"/>
      <c r="G316" s="1716"/>
      <c r="H316" s="1716"/>
      <c r="I316" s="1717"/>
      <c r="J316" s="1176"/>
      <c r="K316" s="407"/>
      <c r="L316" s="1067"/>
      <c r="M316" s="1067"/>
      <c r="N316" s="405"/>
      <c r="O316" s="565"/>
      <c r="P316" s="565"/>
      <c r="Q316" s="565"/>
      <c r="R316" s="407"/>
      <c r="S316" s="566"/>
      <c r="T316" s="407"/>
      <c r="U316" s="452"/>
      <c r="V316" s="474"/>
      <c r="W316" s="863"/>
      <c r="X316" s="463"/>
      <c r="Y316" s="455"/>
      <c r="Z316" s="428"/>
      <c r="AA316" s="456"/>
      <c r="AB316" s="402"/>
      <c r="AC316" s="402"/>
      <c r="AD316" s="1067"/>
      <c r="AE316" s="428"/>
      <c r="AF316" s="428"/>
      <c r="AG316" s="402"/>
      <c r="AH316" s="1067"/>
      <c r="AI316" s="402"/>
      <c r="AJ316" s="457"/>
    </row>
    <row r="317" spans="1:110" s="1530" customFormat="1" ht="14.1" customHeight="1" x14ac:dyDescent="0.25">
      <c r="A317" s="1513"/>
      <c r="B317" s="1514" t="s">
        <v>5061</v>
      </c>
      <c r="C317" s="1513"/>
      <c r="D317" s="1513"/>
      <c r="E317" s="1513"/>
      <c r="F317" s="1513"/>
      <c r="G317" s="1515" t="s">
        <v>5062</v>
      </c>
      <c r="H317" s="1510" t="s">
        <v>1941</v>
      </c>
      <c r="I317" s="1515" t="s">
        <v>5063</v>
      </c>
      <c r="J317" s="1513"/>
      <c r="K317" s="1516">
        <v>66000</v>
      </c>
      <c r="L317" s="1516"/>
      <c r="M317" s="1516"/>
      <c r="N317" s="1517"/>
      <c r="O317" s="1518"/>
      <c r="P317" s="1518"/>
      <c r="Q317" s="1518"/>
      <c r="R317" s="1519"/>
      <c r="S317" s="1520"/>
      <c r="T317" s="1519"/>
      <c r="U317" s="1521"/>
      <c r="V317" s="1522"/>
      <c r="W317" s="1523"/>
      <c r="X317" s="1524"/>
      <c r="Y317" s="1525"/>
      <c r="Z317" s="1526"/>
      <c r="AA317" s="1527"/>
      <c r="AB317" s="1528"/>
      <c r="AC317" s="1528"/>
      <c r="AD317" s="1516"/>
      <c r="AE317" s="1526"/>
      <c r="AF317" s="1526"/>
      <c r="AG317" s="1528"/>
      <c r="AH317" s="1516"/>
      <c r="AI317" s="1528"/>
      <c r="AJ317" s="1529"/>
      <c r="AL317" s="1531"/>
      <c r="AM317" s="1531"/>
      <c r="AN317" s="1531"/>
      <c r="AO317" s="1531"/>
    </row>
    <row r="318" spans="1:110" ht="14.1" customHeight="1" x14ac:dyDescent="0.25">
      <c r="A318" s="1066">
        <v>255</v>
      </c>
      <c r="B318" s="1066" t="s">
        <v>1998</v>
      </c>
      <c r="C318" s="1066" t="s">
        <v>3763</v>
      </c>
      <c r="D318" s="446">
        <v>30577</v>
      </c>
      <c r="E318" s="446">
        <v>41897</v>
      </c>
      <c r="F318" s="1066">
        <f t="shared" ref="F318:F327" si="120">DATEDIF(D318,E318,"Y")</f>
        <v>30</v>
      </c>
      <c r="G318" s="428" t="s">
        <v>1999</v>
      </c>
      <c r="H318" s="447" t="s">
        <v>1941</v>
      </c>
      <c r="I318" s="428" t="s">
        <v>4455</v>
      </c>
      <c r="J318" s="428"/>
      <c r="K318" s="1067">
        <f>28875*1.1</f>
        <v>31762.500000000004</v>
      </c>
      <c r="L318" s="1067">
        <f t="shared" ref="L318:L342" si="121">K318/100*7.09</f>
        <v>2251.9612500000003</v>
      </c>
      <c r="M318" s="1067">
        <f>K318</f>
        <v>31762.500000000004</v>
      </c>
      <c r="N318" s="402"/>
      <c r="O318" s="1068">
        <f t="shared" ref="O318:O327" si="122">K318/100*3.04</f>
        <v>965.58000000000015</v>
      </c>
      <c r="P318" s="1068">
        <f t="shared" ref="P318:P327" si="123">K318/100*2.87</f>
        <v>911.58375000000024</v>
      </c>
      <c r="Q318" s="1068"/>
      <c r="R318" s="1067"/>
      <c r="S318" s="451">
        <f>N318+O318+P318+Q318</f>
        <v>1877.1637500000004</v>
      </c>
      <c r="T318" s="1067">
        <f t="shared" ref="T318:T327" si="124">K318-S318</f>
        <v>29885.336250000004</v>
      </c>
      <c r="U318" s="452">
        <v>100010330028774</v>
      </c>
      <c r="V318" s="523" t="s">
        <v>3192</v>
      </c>
      <c r="W318" s="863">
        <f t="shared" ref="W318:W327" si="125">+T318</f>
        <v>29885.336250000004</v>
      </c>
      <c r="X318" s="463">
        <v>22300042797</v>
      </c>
      <c r="Y318" s="455"/>
      <c r="Z318" s="428">
        <v>0</v>
      </c>
      <c r="AA318" s="456">
        <v>0</v>
      </c>
      <c r="AB318" s="402">
        <f>O318+P318+Q318</f>
        <v>1877.1637500000004</v>
      </c>
      <c r="AC318" s="402">
        <f>K318-AB318</f>
        <v>29885.336250000004</v>
      </c>
      <c r="AD318" s="1067"/>
      <c r="AE318" s="428"/>
      <c r="AF318" s="428"/>
      <c r="AG318" s="402">
        <f>AE318*15%</f>
        <v>0</v>
      </c>
      <c r="AH318" s="1067"/>
      <c r="AI318" s="402">
        <f>AG318+AH318</f>
        <v>0</v>
      </c>
      <c r="AJ318" s="457" t="e">
        <f>#REF!-#REF!</f>
        <v>#REF!</v>
      </c>
    </row>
    <row r="319" spans="1:110" ht="14.1" customHeight="1" x14ac:dyDescent="0.25">
      <c r="A319" s="1066">
        <v>256</v>
      </c>
      <c r="B319" s="1066" t="s">
        <v>3637</v>
      </c>
      <c r="C319" s="1066" t="s">
        <v>3763</v>
      </c>
      <c r="D319" s="446">
        <v>28503</v>
      </c>
      <c r="E319" s="446">
        <v>41897</v>
      </c>
      <c r="F319" s="1066">
        <f t="shared" si="120"/>
        <v>36</v>
      </c>
      <c r="G319" s="428" t="s">
        <v>3638</v>
      </c>
      <c r="H319" s="447" t="s">
        <v>1941</v>
      </c>
      <c r="I319" s="428" t="s">
        <v>2007</v>
      </c>
      <c r="J319" s="428"/>
      <c r="K319" s="402">
        <v>41800</v>
      </c>
      <c r="L319" s="1067">
        <f t="shared" si="121"/>
        <v>2963.62</v>
      </c>
      <c r="M319" s="1067">
        <v>34580</v>
      </c>
      <c r="N319" s="402">
        <v>900.41</v>
      </c>
      <c r="O319" s="1068">
        <f t="shared" si="122"/>
        <v>1270.72</v>
      </c>
      <c r="P319" s="1068">
        <f t="shared" si="123"/>
        <v>1199.6600000000001</v>
      </c>
      <c r="Q319" s="1068"/>
      <c r="R319" s="1067"/>
      <c r="S319" s="451">
        <f>N319+O319+P319+Q319+R319</f>
        <v>3370.79</v>
      </c>
      <c r="T319" s="1067">
        <f t="shared" si="124"/>
        <v>38429.21</v>
      </c>
      <c r="U319" s="452">
        <v>100010330028774</v>
      </c>
      <c r="V319" s="593" t="s">
        <v>4234</v>
      </c>
      <c r="W319" s="863">
        <f t="shared" si="125"/>
        <v>38429.21</v>
      </c>
      <c r="X319" s="593" t="s">
        <v>4235</v>
      </c>
      <c r="Y319" s="455"/>
      <c r="Z319" s="428"/>
      <c r="AA319" s="456"/>
      <c r="AB319" s="402"/>
      <c r="AC319" s="402"/>
      <c r="AD319" s="1067"/>
      <c r="AE319" s="1067"/>
      <c r="AF319" s="470"/>
      <c r="AG319" s="402"/>
      <c r="AH319" s="1067"/>
      <c r="AI319" s="402"/>
      <c r="AJ319" s="457"/>
    </row>
    <row r="320" spans="1:110" s="1589" customFormat="1" ht="14.1" customHeight="1" x14ac:dyDescent="0.25">
      <c r="A320" s="1570">
        <v>257</v>
      </c>
      <c r="B320" s="1571" t="s">
        <v>2008</v>
      </c>
      <c r="C320" s="1571" t="s">
        <v>3763</v>
      </c>
      <c r="D320" s="1572">
        <v>27360</v>
      </c>
      <c r="E320" s="1573">
        <v>41897</v>
      </c>
      <c r="F320" s="1570">
        <f t="shared" si="120"/>
        <v>39</v>
      </c>
      <c r="G320" s="1574" t="s">
        <v>2009</v>
      </c>
      <c r="H320" s="1575" t="s">
        <v>1941</v>
      </c>
      <c r="I320" s="1574" t="s">
        <v>2007</v>
      </c>
      <c r="J320" s="1574"/>
      <c r="K320" s="1578">
        <v>1393</v>
      </c>
      <c r="L320" s="1577">
        <f t="shared" si="121"/>
        <v>98.7637</v>
      </c>
      <c r="M320" s="1577">
        <v>34580</v>
      </c>
      <c r="N320" s="1578">
        <v>900.41</v>
      </c>
      <c r="O320" s="1579">
        <f t="shared" si="122"/>
        <v>42.347200000000001</v>
      </c>
      <c r="P320" s="1579">
        <f t="shared" si="123"/>
        <v>39.979100000000003</v>
      </c>
      <c r="Q320" s="1579"/>
      <c r="R320" s="1577"/>
      <c r="S320" s="1580">
        <f t="shared" ref="S320:S327" si="126">N320+O320+P320+Q320</f>
        <v>982.73630000000003</v>
      </c>
      <c r="T320" s="1577">
        <f t="shared" si="124"/>
        <v>410.26369999999997</v>
      </c>
      <c r="U320" s="1581">
        <v>100010330028774</v>
      </c>
      <c r="V320" s="1599" t="s">
        <v>3196</v>
      </c>
      <c r="W320" s="1583">
        <f t="shared" si="125"/>
        <v>410.26369999999997</v>
      </c>
      <c r="X320" s="1584" t="s">
        <v>4041</v>
      </c>
      <c r="Y320" s="1585"/>
      <c r="Z320" s="1586">
        <v>0</v>
      </c>
      <c r="AA320" s="1587">
        <v>0</v>
      </c>
      <c r="AB320" s="1578">
        <f t="shared" ref="AB320:AB325" si="127">O320+P320+Q320</f>
        <v>82.326300000000003</v>
      </c>
      <c r="AC320" s="1578">
        <f t="shared" ref="AC320:AC325" si="128">K320-AB320</f>
        <v>1310.6737000000001</v>
      </c>
      <c r="AD320" s="1577">
        <v>33326.910000000003</v>
      </c>
      <c r="AE320" s="1577">
        <f>+AC320-AD320</f>
        <v>-32016.236300000004</v>
      </c>
      <c r="AF320" s="1598">
        <v>0.15</v>
      </c>
      <c r="AG320" s="1578">
        <f t="shared" ref="AG320:AG325" si="129">AE320*15%</f>
        <v>-4802.4354450000001</v>
      </c>
      <c r="AH320" s="1577"/>
      <c r="AI320" s="1578">
        <f t="shared" ref="AI320:AI325" si="130">AG320+AH320</f>
        <v>-4802.4354450000001</v>
      </c>
      <c r="AJ320" s="1588" t="e">
        <f>#REF!-#REF!</f>
        <v>#REF!</v>
      </c>
      <c r="AL320" s="1590"/>
      <c r="AM320" s="1590"/>
      <c r="AN320" s="1590"/>
      <c r="AO320" s="1590"/>
    </row>
    <row r="321" spans="1:98" s="458" customFormat="1" ht="14.1" customHeight="1" x14ac:dyDescent="0.25">
      <c r="A321" s="1066">
        <v>258</v>
      </c>
      <c r="B321" s="1066" t="s">
        <v>5043</v>
      </c>
      <c r="C321" s="1066" t="s">
        <v>3763</v>
      </c>
      <c r="D321" s="446"/>
      <c r="E321" s="446"/>
      <c r="F321" s="1066"/>
      <c r="G321" s="428" t="s">
        <v>5044</v>
      </c>
      <c r="H321" s="447" t="s">
        <v>1941</v>
      </c>
      <c r="I321" s="428" t="s">
        <v>2004</v>
      </c>
      <c r="J321" s="428"/>
      <c r="K321" s="479">
        <v>49500</v>
      </c>
      <c r="L321" s="1067"/>
      <c r="M321" s="1067"/>
      <c r="N321" s="1067"/>
      <c r="O321" s="402"/>
      <c r="P321" s="1068">
        <f>+K321/100*3.04</f>
        <v>1504.8</v>
      </c>
      <c r="Q321" s="1067">
        <f>+K321/100*2.87</f>
        <v>1420.65</v>
      </c>
      <c r="R321" s="1068"/>
      <c r="S321" s="1067"/>
      <c r="T321" s="451"/>
      <c r="U321" s="451">
        <f>+O321+P321+Q321+S321</f>
        <v>2925.45</v>
      </c>
      <c r="V321" s="1067">
        <f>K321-U321</f>
        <v>46574.55</v>
      </c>
      <c r="W321" s="452">
        <v>100010330028774</v>
      </c>
      <c r="X321" s="1257">
        <v>200019600045914</v>
      </c>
      <c r="Y321" s="1050">
        <f>+V321</f>
        <v>46574.55</v>
      </c>
      <c r="Z321" s="454" t="s">
        <v>5335</v>
      </c>
      <c r="AA321" s="6"/>
      <c r="AB321" s="6"/>
      <c r="AC321" s="6"/>
      <c r="AD321" s="6"/>
      <c r="AE321" s="6"/>
      <c r="AF321" s="6"/>
      <c r="AG321" s="6"/>
      <c r="AH321" s="6"/>
      <c r="AI321" s="6"/>
      <c r="AJ321" s="6"/>
      <c r="AK321" s="6"/>
    </row>
    <row r="322" spans="1:98" ht="14.1" customHeight="1" x14ac:dyDescent="0.25">
      <c r="A322" s="1066">
        <v>259</v>
      </c>
      <c r="B322" s="444" t="s">
        <v>2015</v>
      </c>
      <c r="C322" s="640" t="s">
        <v>3764</v>
      </c>
      <c r="D322" s="641">
        <v>31912</v>
      </c>
      <c r="E322" s="446">
        <v>41897</v>
      </c>
      <c r="F322" s="1066">
        <f t="shared" si="120"/>
        <v>27</v>
      </c>
      <c r="G322" s="642" t="s">
        <v>2016</v>
      </c>
      <c r="H322" s="447" t="s">
        <v>1941</v>
      </c>
      <c r="I322" s="429" t="s">
        <v>2014</v>
      </c>
      <c r="J322" s="429"/>
      <c r="K322" s="402">
        <f>23100*1.1</f>
        <v>25410.000000000004</v>
      </c>
      <c r="L322" s="1067">
        <f t="shared" si="121"/>
        <v>1801.5690000000002</v>
      </c>
      <c r="M322" s="1067">
        <f t="shared" ref="M322:M327" si="131">K322</f>
        <v>25410.000000000004</v>
      </c>
      <c r="N322" s="616"/>
      <c r="O322" s="1068">
        <f t="shared" si="122"/>
        <v>772.46400000000006</v>
      </c>
      <c r="P322" s="1068">
        <f t="shared" si="123"/>
        <v>729.26700000000005</v>
      </c>
      <c r="Q322" s="619">
        <v>844.89</v>
      </c>
      <c r="R322" s="1067"/>
      <c r="S322" s="451">
        <f t="shared" si="126"/>
        <v>2346.6210000000001</v>
      </c>
      <c r="T322" s="1067">
        <f t="shared" si="124"/>
        <v>23063.379000000004</v>
      </c>
      <c r="U322" s="452">
        <v>100010330028774</v>
      </c>
      <c r="V322" s="490" t="s">
        <v>3198</v>
      </c>
      <c r="W322" s="863">
        <f t="shared" si="125"/>
        <v>23063.379000000004</v>
      </c>
      <c r="X322" s="454">
        <v>22900148747</v>
      </c>
      <c r="Y322" s="455"/>
      <c r="Z322" s="428">
        <v>0</v>
      </c>
      <c r="AA322" s="456">
        <v>0</v>
      </c>
      <c r="AB322" s="402">
        <f t="shared" si="127"/>
        <v>2346.6210000000001</v>
      </c>
      <c r="AC322" s="402">
        <f t="shared" si="128"/>
        <v>23063.379000000004</v>
      </c>
      <c r="AD322" s="1067"/>
      <c r="AE322" s="428"/>
      <c r="AF322" s="428"/>
      <c r="AG322" s="402">
        <f t="shared" si="129"/>
        <v>0</v>
      </c>
      <c r="AH322" s="1067"/>
      <c r="AI322" s="402">
        <f t="shared" si="130"/>
        <v>0</v>
      </c>
      <c r="AJ322" s="457" t="e">
        <f>#REF!-#REF!</f>
        <v>#REF!</v>
      </c>
    </row>
    <row r="323" spans="1:98" ht="14.1" customHeight="1" x14ac:dyDescent="0.25">
      <c r="A323" s="1066">
        <v>260</v>
      </c>
      <c r="B323" s="1066" t="s">
        <v>2017</v>
      </c>
      <c r="C323" s="1066" t="s">
        <v>3763</v>
      </c>
      <c r="D323" s="446">
        <v>33224</v>
      </c>
      <c r="E323" s="446">
        <v>41897</v>
      </c>
      <c r="F323" s="1066">
        <f t="shared" si="120"/>
        <v>23</v>
      </c>
      <c r="G323" s="428" t="s">
        <v>2018</v>
      </c>
      <c r="H323" s="447" t="s">
        <v>1941</v>
      </c>
      <c r="I323" s="428" t="s">
        <v>2014</v>
      </c>
      <c r="J323" s="428"/>
      <c r="K323" s="402">
        <f>23100*1.1</f>
        <v>25410.000000000004</v>
      </c>
      <c r="L323" s="1067">
        <f t="shared" si="121"/>
        <v>1801.5690000000002</v>
      </c>
      <c r="M323" s="1067">
        <f t="shared" si="131"/>
        <v>25410.000000000004</v>
      </c>
      <c r="N323" s="402"/>
      <c r="O323" s="1068">
        <f t="shared" si="122"/>
        <v>772.46400000000006</v>
      </c>
      <c r="P323" s="1068">
        <f t="shared" si="123"/>
        <v>729.26700000000005</v>
      </c>
      <c r="Q323" s="1068"/>
      <c r="R323" s="1067"/>
      <c r="S323" s="451">
        <f t="shared" si="126"/>
        <v>1501.7310000000002</v>
      </c>
      <c r="T323" s="1067">
        <f t="shared" si="124"/>
        <v>23908.269000000004</v>
      </c>
      <c r="U323" s="452">
        <v>100010330028774</v>
      </c>
      <c r="V323" s="523" t="s">
        <v>3199</v>
      </c>
      <c r="W323" s="863">
        <f t="shared" si="125"/>
        <v>23908.269000000004</v>
      </c>
      <c r="X323" s="463">
        <v>40220458802</v>
      </c>
      <c r="Y323" s="455"/>
      <c r="Z323" s="428">
        <v>0</v>
      </c>
      <c r="AA323" s="456">
        <v>0</v>
      </c>
      <c r="AB323" s="402">
        <f t="shared" si="127"/>
        <v>1501.7310000000002</v>
      </c>
      <c r="AC323" s="402">
        <f t="shared" si="128"/>
        <v>23908.269000000004</v>
      </c>
      <c r="AD323" s="1067"/>
      <c r="AE323" s="428"/>
      <c r="AF323" s="428"/>
      <c r="AG323" s="402">
        <f t="shared" si="129"/>
        <v>0</v>
      </c>
      <c r="AH323" s="1067"/>
      <c r="AI323" s="402">
        <f t="shared" si="130"/>
        <v>0</v>
      </c>
      <c r="AJ323" s="457">
        <f>AI336-N336</f>
        <v>0</v>
      </c>
    </row>
    <row r="324" spans="1:98" ht="14.1" customHeight="1" x14ac:dyDescent="0.25">
      <c r="A324" s="1066">
        <v>261</v>
      </c>
      <c r="B324" s="1066" t="s">
        <v>2021</v>
      </c>
      <c r="C324" s="1066" t="s">
        <v>3763</v>
      </c>
      <c r="D324" s="446">
        <v>30199</v>
      </c>
      <c r="E324" s="446">
        <v>41897</v>
      </c>
      <c r="F324" s="1066">
        <f t="shared" si="120"/>
        <v>32</v>
      </c>
      <c r="G324" s="428" t="s">
        <v>2022</v>
      </c>
      <c r="H324" s="447" t="s">
        <v>1941</v>
      </c>
      <c r="I324" s="428" t="s">
        <v>2014</v>
      </c>
      <c r="J324" s="428"/>
      <c r="K324" s="402">
        <f>23100*1.1</f>
        <v>25410.000000000004</v>
      </c>
      <c r="L324" s="1067">
        <f t="shared" si="121"/>
        <v>1801.5690000000002</v>
      </c>
      <c r="M324" s="1067">
        <f t="shared" si="131"/>
        <v>25410.000000000004</v>
      </c>
      <c r="N324" s="402"/>
      <c r="O324" s="1068">
        <f t="shared" si="122"/>
        <v>772.46400000000006</v>
      </c>
      <c r="P324" s="1068">
        <f t="shared" si="123"/>
        <v>729.26700000000005</v>
      </c>
      <c r="Q324" s="1068"/>
      <c r="R324" s="1067"/>
      <c r="S324" s="451">
        <f t="shared" si="126"/>
        <v>1501.7310000000002</v>
      </c>
      <c r="T324" s="1067">
        <f t="shared" si="124"/>
        <v>23908.269000000004</v>
      </c>
      <c r="U324" s="452">
        <v>100010330028774</v>
      </c>
      <c r="V324" s="523" t="s">
        <v>3201</v>
      </c>
      <c r="W324" s="863">
        <f t="shared" si="125"/>
        <v>23908.269000000004</v>
      </c>
      <c r="X324" s="463" t="s">
        <v>4124</v>
      </c>
      <c r="Y324" s="455"/>
      <c r="Z324" s="428">
        <v>0</v>
      </c>
      <c r="AA324" s="456">
        <v>0</v>
      </c>
      <c r="AB324" s="402">
        <f t="shared" si="127"/>
        <v>1501.7310000000002</v>
      </c>
      <c r="AC324" s="402">
        <f t="shared" si="128"/>
        <v>23908.269000000004</v>
      </c>
      <c r="AD324" s="1067"/>
      <c r="AE324" s="428"/>
      <c r="AF324" s="428"/>
      <c r="AG324" s="402">
        <f t="shared" si="129"/>
        <v>0</v>
      </c>
      <c r="AH324" s="1067"/>
      <c r="AI324" s="402">
        <f t="shared" si="130"/>
        <v>0</v>
      </c>
      <c r="AJ324" s="457">
        <f>AI337-N337</f>
        <v>0</v>
      </c>
    </row>
    <row r="325" spans="1:98" ht="14.1" customHeight="1" x14ac:dyDescent="0.25">
      <c r="A325" s="1066">
        <v>262</v>
      </c>
      <c r="B325" s="1066" t="s">
        <v>2023</v>
      </c>
      <c r="C325" s="1066" t="s">
        <v>3764</v>
      </c>
      <c r="D325" s="446">
        <v>28526</v>
      </c>
      <c r="E325" s="446">
        <v>41897</v>
      </c>
      <c r="F325" s="1066">
        <f t="shared" si="120"/>
        <v>36</v>
      </c>
      <c r="G325" s="428" t="s">
        <v>2024</v>
      </c>
      <c r="H325" s="447" t="s">
        <v>1941</v>
      </c>
      <c r="I325" s="428" t="s">
        <v>2014</v>
      </c>
      <c r="J325" s="428"/>
      <c r="K325" s="402">
        <f>23100*1.1</f>
        <v>25410.000000000004</v>
      </c>
      <c r="L325" s="1067">
        <f t="shared" si="121"/>
        <v>1801.5690000000002</v>
      </c>
      <c r="M325" s="1067">
        <f t="shared" si="131"/>
        <v>25410.000000000004</v>
      </c>
      <c r="N325" s="402"/>
      <c r="O325" s="1068">
        <f t="shared" si="122"/>
        <v>772.46400000000006</v>
      </c>
      <c r="P325" s="1068">
        <f t="shared" si="123"/>
        <v>729.26700000000005</v>
      </c>
      <c r="Q325" s="1068"/>
      <c r="R325" s="1067"/>
      <c r="S325" s="451">
        <f t="shared" si="126"/>
        <v>1501.7310000000002</v>
      </c>
      <c r="T325" s="1067">
        <f t="shared" si="124"/>
        <v>23908.269000000004</v>
      </c>
      <c r="U325" s="452">
        <v>100010330028774</v>
      </c>
      <c r="V325" s="523" t="s">
        <v>3202</v>
      </c>
      <c r="W325" s="863">
        <f t="shared" si="125"/>
        <v>23908.269000000004</v>
      </c>
      <c r="X325" s="463" t="s">
        <v>4038</v>
      </c>
      <c r="Y325" s="455"/>
      <c r="Z325" s="428">
        <v>0</v>
      </c>
      <c r="AA325" s="456">
        <v>0</v>
      </c>
      <c r="AB325" s="402">
        <f t="shared" si="127"/>
        <v>1501.7310000000002</v>
      </c>
      <c r="AC325" s="402">
        <f t="shared" si="128"/>
        <v>23908.269000000004</v>
      </c>
      <c r="AD325" s="1067"/>
      <c r="AE325" s="428"/>
      <c r="AF325" s="428"/>
      <c r="AG325" s="402">
        <f t="shared" si="129"/>
        <v>0</v>
      </c>
      <c r="AH325" s="1067"/>
      <c r="AI325" s="402">
        <f t="shared" si="130"/>
        <v>0</v>
      </c>
      <c r="AJ325" s="457" t="e">
        <f>#REF!-#REF!</f>
        <v>#REF!</v>
      </c>
    </row>
    <row r="326" spans="1:98" ht="14.1" customHeight="1" x14ac:dyDescent="0.25">
      <c r="A326" s="1066">
        <v>263</v>
      </c>
      <c r="B326" s="1066" t="s">
        <v>3574</v>
      </c>
      <c r="C326" s="1066" t="s">
        <v>3763</v>
      </c>
      <c r="D326" s="446">
        <v>33525</v>
      </c>
      <c r="E326" s="446">
        <v>41897</v>
      </c>
      <c r="F326" s="1066">
        <f t="shared" si="120"/>
        <v>22</v>
      </c>
      <c r="G326" s="428" t="s">
        <v>3575</v>
      </c>
      <c r="H326" s="447" t="s">
        <v>1941</v>
      </c>
      <c r="I326" s="428" t="s">
        <v>2014</v>
      </c>
      <c r="J326" s="428"/>
      <c r="K326" s="402">
        <v>25410</v>
      </c>
      <c r="L326" s="1067">
        <f t="shared" si="121"/>
        <v>1801.569</v>
      </c>
      <c r="M326" s="1067">
        <f t="shared" si="131"/>
        <v>25410</v>
      </c>
      <c r="N326" s="402"/>
      <c r="O326" s="1068">
        <f t="shared" si="122"/>
        <v>772.46399999999994</v>
      </c>
      <c r="P326" s="1068">
        <f t="shared" si="123"/>
        <v>729.26700000000005</v>
      </c>
      <c r="Q326" s="1068"/>
      <c r="R326" s="1067"/>
      <c r="S326" s="451">
        <f t="shared" si="126"/>
        <v>1501.731</v>
      </c>
      <c r="T326" s="1067">
        <f t="shared" si="124"/>
        <v>23908.269</v>
      </c>
      <c r="U326" s="452">
        <v>100010330028774</v>
      </c>
      <c r="V326" s="643" t="s">
        <v>3606</v>
      </c>
      <c r="W326" s="863">
        <f t="shared" si="125"/>
        <v>23908.269</v>
      </c>
      <c r="X326" s="463" t="s">
        <v>4239</v>
      </c>
      <c r="Y326" s="455"/>
      <c r="Z326" s="428"/>
      <c r="AA326" s="456"/>
      <c r="AB326" s="402"/>
      <c r="AC326" s="402"/>
      <c r="AD326" s="1067"/>
      <c r="AE326" s="428"/>
      <c r="AF326" s="428"/>
      <c r="AG326" s="402"/>
      <c r="AH326" s="1067"/>
      <c r="AI326" s="402"/>
      <c r="AJ326" s="457"/>
    </row>
    <row r="327" spans="1:98" ht="14.1" customHeight="1" x14ac:dyDescent="0.25">
      <c r="A327" s="1066">
        <v>264</v>
      </c>
      <c r="B327" s="1066" t="s">
        <v>4452</v>
      </c>
      <c r="C327" s="1066" t="s">
        <v>3764</v>
      </c>
      <c r="D327" s="446">
        <v>26858</v>
      </c>
      <c r="E327" s="446">
        <v>41897</v>
      </c>
      <c r="F327" s="1066">
        <f t="shared" si="120"/>
        <v>41</v>
      </c>
      <c r="G327" s="428" t="s">
        <v>4450</v>
      </c>
      <c r="H327" s="447" t="s">
        <v>1941</v>
      </c>
      <c r="I327" s="428" t="s">
        <v>4449</v>
      </c>
      <c r="J327" s="428"/>
      <c r="K327" s="479">
        <v>25410</v>
      </c>
      <c r="L327" s="1067">
        <f t="shared" si="121"/>
        <v>1801.569</v>
      </c>
      <c r="M327" s="1067">
        <f t="shared" si="131"/>
        <v>25410</v>
      </c>
      <c r="N327" s="402"/>
      <c r="O327" s="1068">
        <f t="shared" si="122"/>
        <v>772.46399999999994</v>
      </c>
      <c r="P327" s="1068">
        <f t="shared" si="123"/>
        <v>729.26700000000005</v>
      </c>
      <c r="Q327" s="1068"/>
      <c r="R327" s="1067"/>
      <c r="S327" s="451">
        <f t="shared" si="126"/>
        <v>1501.731</v>
      </c>
      <c r="T327" s="1067">
        <f t="shared" si="124"/>
        <v>23908.269</v>
      </c>
      <c r="U327" s="452">
        <v>100010330028774</v>
      </c>
      <c r="V327" s="480" t="s">
        <v>4454</v>
      </c>
      <c r="W327" s="863">
        <f t="shared" si="125"/>
        <v>23908.269</v>
      </c>
      <c r="X327" s="454" t="s">
        <v>4451</v>
      </c>
      <c r="Y327" s="6"/>
      <c r="Z327" s="6"/>
      <c r="AA327" s="6"/>
      <c r="AB327" s="6"/>
      <c r="AC327" s="6"/>
      <c r="AD327" s="6"/>
      <c r="AE327" s="6"/>
      <c r="AF327" s="6"/>
      <c r="AG327" s="6"/>
      <c r="AH327" s="6"/>
      <c r="AI327" s="6"/>
    </row>
    <row r="328" spans="1:98" ht="14.1" customHeight="1" x14ac:dyDescent="0.25">
      <c r="A328" s="1066">
        <v>265</v>
      </c>
      <c r="B328" s="1066" t="s">
        <v>4462</v>
      </c>
      <c r="C328" s="1066" t="s">
        <v>3763</v>
      </c>
      <c r="D328" s="446">
        <v>26858</v>
      </c>
      <c r="E328" s="446">
        <v>41897</v>
      </c>
      <c r="F328" s="1066">
        <f>DATEDIF(D328,E328,"Y")</f>
        <v>41</v>
      </c>
      <c r="G328" s="428" t="s">
        <v>4463</v>
      </c>
      <c r="H328" s="447" t="s">
        <v>1941</v>
      </c>
      <c r="I328" s="428" t="s">
        <v>2007</v>
      </c>
      <c r="J328" s="428"/>
      <c r="K328" s="1067">
        <v>41800</v>
      </c>
      <c r="L328" s="1067">
        <f>K328/100*7.09</f>
        <v>2963.62</v>
      </c>
      <c r="M328" s="1067">
        <f>K328</f>
        <v>41800</v>
      </c>
      <c r="N328" s="402">
        <v>900.41</v>
      </c>
      <c r="O328" s="1068">
        <f>K328/100*3.04</f>
        <v>1270.72</v>
      </c>
      <c r="P328" s="1068">
        <f>K328/100*2.87</f>
        <v>1199.6600000000001</v>
      </c>
      <c r="Q328" s="1068"/>
      <c r="R328" s="1067"/>
      <c r="S328" s="451">
        <f>N328+O328+P328+Q328</f>
        <v>3370.79</v>
      </c>
      <c r="T328" s="1067">
        <f>K328-S328</f>
        <v>38429.21</v>
      </c>
      <c r="U328" s="452">
        <v>100010330028774</v>
      </c>
      <c r="V328" s="461" t="s">
        <v>4464</v>
      </c>
      <c r="W328" s="1266">
        <f>+T328</f>
        <v>38429.21</v>
      </c>
      <c r="X328" s="463" t="s">
        <v>4465</v>
      </c>
      <c r="Y328" s="455"/>
      <c r="Z328" s="428">
        <v>0</v>
      </c>
      <c r="AA328" s="456">
        <v>0</v>
      </c>
      <c r="AB328" s="402">
        <f>O328+P328+Q328</f>
        <v>2470.38</v>
      </c>
      <c r="AC328" s="402">
        <f>K328-AB328</f>
        <v>39329.620000000003</v>
      </c>
      <c r="AD328" s="1067"/>
      <c r="AE328" s="428"/>
      <c r="AF328" s="428"/>
      <c r="AG328" s="402">
        <f>AE328*15%</f>
        <v>0</v>
      </c>
      <c r="AH328" s="1067"/>
      <c r="AI328" s="402">
        <f>AG328+AH328</f>
        <v>0</v>
      </c>
      <c r="AJ328" s="457">
        <f>AI408-N408</f>
        <v>0</v>
      </c>
    </row>
    <row r="329" spans="1:98" ht="14.1" customHeight="1" x14ac:dyDescent="0.25">
      <c r="A329" s="1066">
        <v>266</v>
      </c>
      <c r="B329" s="1066" t="s">
        <v>4954</v>
      </c>
      <c r="C329" s="1066"/>
      <c r="D329" s="784"/>
      <c r="E329" s="446"/>
      <c r="F329" s="609"/>
      <c r="G329" s="428" t="s">
        <v>4953</v>
      </c>
      <c r="H329" s="447" t="s">
        <v>1941</v>
      </c>
      <c r="I329" s="428" t="s">
        <v>2007</v>
      </c>
      <c r="J329" s="428"/>
      <c r="K329" s="448">
        <v>38000</v>
      </c>
      <c r="L329" s="1067"/>
      <c r="M329" s="1067"/>
      <c r="N329" s="402"/>
      <c r="O329" s="1068"/>
      <c r="P329" s="1068"/>
      <c r="Q329" s="1068"/>
      <c r="R329" s="1068"/>
      <c r="S329" s="451"/>
      <c r="T329" s="451"/>
      <c r="U329" s="452"/>
      <c r="V329" s="461"/>
      <c r="W329" s="1266"/>
      <c r="X329" s="463"/>
      <c r="Y329" s="455"/>
      <c r="Z329" s="540"/>
      <c r="AA329" s="631"/>
      <c r="AB329" s="533"/>
      <c r="AC329" s="533"/>
      <c r="AD329" s="632"/>
      <c r="AE329" s="540"/>
      <c r="AF329" s="540"/>
      <c r="AG329" s="533"/>
      <c r="AH329" s="632"/>
      <c r="AI329" s="533"/>
      <c r="AJ329" s="457"/>
    </row>
    <row r="330" spans="1:98" ht="14.1" customHeight="1" x14ac:dyDescent="0.25">
      <c r="A330" s="1066">
        <v>267</v>
      </c>
      <c r="B330" s="525" t="s">
        <v>5138</v>
      </c>
      <c r="C330" s="1066" t="s">
        <v>3763</v>
      </c>
      <c r="D330" s="526"/>
      <c r="E330" s="446"/>
      <c r="F330" s="1066"/>
      <c r="G330" s="526" t="s">
        <v>5139</v>
      </c>
      <c r="H330" s="447" t="s">
        <v>1941</v>
      </c>
      <c r="I330" s="428" t="s">
        <v>2007</v>
      </c>
      <c r="J330" s="428"/>
      <c r="K330" s="448">
        <v>38000</v>
      </c>
      <c r="L330" s="1067"/>
      <c r="M330" s="1067"/>
      <c r="N330" s="402"/>
      <c r="O330" s="1068"/>
      <c r="P330" s="1068"/>
      <c r="Q330" s="1068"/>
      <c r="R330" s="1068"/>
      <c r="S330" s="451"/>
      <c r="T330" s="451"/>
      <c r="U330" s="452"/>
      <c r="V330" s="461"/>
      <c r="W330" s="1266"/>
      <c r="X330" s="463"/>
      <c r="Y330" s="455"/>
      <c r="Z330" s="540"/>
      <c r="AA330" s="631"/>
      <c r="AB330" s="533"/>
      <c r="AC330" s="533"/>
      <c r="AD330" s="632"/>
      <c r="AE330" s="540"/>
      <c r="AF330" s="540"/>
      <c r="AG330" s="533"/>
      <c r="AH330" s="632"/>
      <c r="AI330" s="533"/>
      <c r="AJ330" s="457"/>
    </row>
    <row r="331" spans="1:98" ht="14.1" customHeight="1" x14ac:dyDescent="0.25">
      <c r="A331" s="1066">
        <v>268</v>
      </c>
      <c r="B331" s="1066" t="s">
        <v>4904</v>
      </c>
      <c r="C331" s="1066"/>
      <c r="D331" s="784"/>
      <c r="E331" s="446"/>
      <c r="F331" s="609"/>
      <c r="G331" s="428" t="s">
        <v>4905</v>
      </c>
      <c r="H331" s="447" t="s">
        <v>1941</v>
      </c>
      <c r="I331" s="428" t="s">
        <v>2007</v>
      </c>
      <c r="J331" s="428"/>
      <c r="K331" s="448">
        <v>38000</v>
      </c>
      <c r="L331" s="1067"/>
      <c r="M331" s="1067"/>
      <c r="N331" s="402"/>
      <c r="O331" s="1068"/>
      <c r="P331" s="1068"/>
      <c r="Q331" s="1068"/>
      <c r="R331" s="1068"/>
      <c r="S331" s="451"/>
      <c r="T331" s="451"/>
      <c r="U331" s="452"/>
      <c r="V331" s="461"/>
      <c r="W331" s="1266"/>
      <c r="X331" s="463"/>
      <c r="Y331" s="455"/>
      <c r="Z331" s="540"/>
      <c r="AA331" s="631"/>
      <c r="AB331" s="533"/>
      <c r="AC331" s="533"/>
      <c r="AD331" s="632"/>
      <c r="AE331" s="540"/>
      <c r="AF331" s="540"/>
      <c r="AG331" s="533"/>
      <c r="AH331" s="632"/>
      <c r="AI331" s="533"/>
      <c r="AJ331" s="457"/>
    </row>
    <row r="332" spans="1:98" ht="14.1" customHeight="1" x14ac:dyDescent="0.25">
      <c r="A332" s="1066">
        <v>269</v>
      </c>
      <c r="B332" s="1066" t="s">
        <v>4544</v>
      </c>
      <c r="C332" s="1066" t="s">
        <v>3763</v>
      </c>
      <c r="D332" s="446"/>
      <c r="E332" s="446"/>
      <c r="F332" s="1066"/>
      <c r="G332" s="428" t="s">
        <v>4543</v>
      </c>
      <c r="H332" s="447" t="s">
        <v>1941</v>
      </c>
      <c r="I332" s="428" t="s">
        <v>2007</v>
      </c>
      <c r="J332" s="428"/>
      <c r="K332" s="479">
        <v>38000</v>
      </c>
      <c r="L332" s="1067"/>
      <c r="M332" s="1067"/>
      <c r="N332" s="1067"/>
      <c r="O332" s="402"/>
      <c r="P332" s="1068">
        <f>+K332/100*3.04</f>
        <v>1155.2</v>
      </c>
      <c r="Q332" s="1068">
        <f>+K332/100*2.87</f>
        <v>1090.6000000000001</v>
      </c>
      <c r="R332" s="1068"/>
      <c r="S332" s="1067"/>
      <c r="T332" s="451">
        <f>O332+P332+Q332+R332</f>
        <v>2245.8000000000002</v>
      </c>
      <c r="U332" s="1067">
        <f>K332-T332</f>
        <v>35754.199999999997</v>
      </c>
      <c r="V332" s="452">
        <v>100010330028774</v>
      </c>
      <c r="W332" s="461">
        <v>200010330813938</v>
      </c>
      <c r="X332" s="545">
        <f>+U332</f>
        <v>35754.199999999997</v>
      </c>
      <c r="Y332" s="520">
        <v>2301158701</v>
      </c>
      <c r="Z332" s="6"/>
      <c r="AA332" s="6"/>
      <c r="AB332" s="6"/>
      <c r="AC332" s="6"/>
      <c r="AD332" s="6"/>
      <c r="AE332" s="6"/>
      <c r="AF332" s="6"/>
      <c r="AG332" s="6"/>
      <c r="AH332" s="6"/>
      <c r="AI332" s="6"/>
      <c r="AO332" s="6"/>
    </row>
    <row r="333" spans="1:98" ht="14.1" customHeight="1" x14ac:dyDescent="0.25">
      <c r="A333" s="1066">
        <v>270</v>
      </c>
      <c r="B333" s="1066" t="s">
        <v>4992</v>
      </c>
      <c r="C333" s="1066"/>
      <c r="D333" s="784"/>
      <c r="E333" s="446"/>
      <c r="F333" s="609"/>
      <c r="G333" s="428" t="s">
        <v>4993</v>
      </c>
      <c r="H333" s="447" t="s">
        <v>1941</v>
      </c>
      <c r="I333" s="428" t="s">
        <v>2007</v>
      </c>
      <c r="J333" s="428"/>
      <c r="K333" s="448">
        <v>38000</v>
      </c>
      <c r="L333" s="1067">
        <f>K333/100*7.09</f>
        <v>2694.2</v>
      </c>
      <c r="M333" s="1067">
        <v>3800</v>
      </c>
      <c r="N333" s="1067"/>
      <c r="O333" s="467">
        <f>K333/100*3.04</f>
        <v>1155.2</v>
      </c>
      <c r="P333" s="1068">
        <f>K333/100*2.87</f>
        <v>1090.6000000000001</v>
      </c>
      <c r="Q333" s="1067">
        <f>+K333/100*2.87</f>
        <v>1090.6000000000001</v>
      </c>
      <c r="R333" s="1067"/>
      <c r="S333" s="451"/>
      <c r="T333" s="451">
        <f>O333+P333+Q333+R333</f>
        <v>3336.4000000000005</v>
      </c>
      <c r="U333" s="456"/>
      <c r="V333" s="402"/>
      <c r="W333" s="402"/>
      <c r="X333" s="1067"/>
      <c r="Y333" s="428"/>
      <c r="Z333" s="428"/>
      <c r="AA333" s="402"/>
      <c r="AB333" s="1067"/>
      <c r="AC333" s="537"/>
      <c r="AD333" s="537"/>
      <c r="AE333" s="537"/>
      <c r="AF333" s="537"/>
      <c r="AG333" s="537"/>
      <c r="AH333" s="537"/>
      <c r="AI333" s="537"/>
      <c r="AJ333" s="537"/>
      <c r="AK333" s="537"/>
      <c r="AP333" s="537"/>
      <c r="AQ333" s="537"/>
      <c r="AR333" s="537"/>
      <c r="AS333" s="537"/>
      <c r="AT333" s="537"/>
      <c r="AU333" s="537"/>
      <c r="AV333" s="537"/>
      <c r="AW333" s="537"/>
      <c r="AX333" s="537"/>
      <c r="AY333" s="537"/>
      <c r="AZ333" s="537"/>
      <c r="BA333" s="537"/>
      <c r="BB333" s="537"/>
      <c r="BC333" s="537"/>
      <c r="BD333" s="537"/>
      <c r="BE333" s="537"/>
      <c r="BF333" s="537"/>
      <c r="BG333" s="537"/>
      <c r="BH333" s="537"/>
      <c r="BI333" s="537"/>
      <c r="BJ333" s="537"/>
      <c r="BK333" s="537"/>
      <c r="BL333" s="537"/>
      <c r="BM333" s="537"/>
      <c r="BN333" s="537"/>
      <c r="BO333" s="537"/>
      <c r="BP333" s="537"/>
      <c r="BQ333" s="537"/>
      <c r="BR333" s="537"/>
      <c r="BS333" s="537"/>
      <c r="BT333" s="537"/>
      <c r="BU333" s="537"/>
      <c r="BV333" s="537"/>
      <c r="BW333" s="537"/>
      <c r="BX333" s="537"/>
      <c r="BY333" s="537"/>
      <c r="BZ333" s="537"/>
      <c r="CA333" s="537"/>
      <c r="CB333" s="537"/>
      <c r="CC333" s="537"/>
      <c r="CD333" s="537"/>
      <c r="CE333" s="537"/>
      <c r="CF333" s="537"/>
      <c r="CG333" s="537"/>
      <c r="CH333" s="537"/>
      <c r="CI333" s="537"/>
      <c r="CJ333" s="537"/>
      <c r="CK333" s="537"/>
      <c r="CL333" s="537"/>
      <c r="CM333" s="537"/>
      <c r="CN333" s="537"/>
      <c r="CO333" s="537"/>
      <c r="CP333" s="537"/>
      <c r="CQ333" s="537"/>
      <c r="CR333" s="537"/>
      <c r="CS333" s="537"/>
      <c r="CT333" s="537"/>
    </row>
    <row r="334" spans="1:98" ht="14.1" customHeight="1" x14ac:dyDescent="0.25">
      <c r="A334" s="1066">
        <v>271</v>
      </c>
      <c r="B334" s="444" t="s">
        <v>1900</v>
      </c>
      <c r="C334" s="444" t="s">
        <v>3764</v>
      </c>
      <c r="D334" s="445"/>
      <c r="E334" s="446">
        <v>41897</v>
      </c>
      <c r="F334" s="1066"/>
      <c r="G334" s="429" t="s">
        <v>1901</v>
      </c>
      <c r="H334" s="447" t="s">
        <v>1941</v>
      </c>
      <c r="I334" s="429" t="s">
        <v>2014</v>
      </c>
      <c r="J334" s="429"/>
      <c r="K334" s="1067">
        <v>25410</v>
      </c>
      <c r="L334" s="1067">
        <f t="shared" si="121"/>
        <v>1801.569</v>
      </c>
      <c r="M334" s="1067">
        <f t="shared" ref="M334:M341" si="132">K334</f>
        <v>25410</v>
      </c>
      <c r="N334" s="402"/>
      <c r="O334" s="1068">
        <f t="shared" ref="O334:O340" si="133">K334/100*3.04</f>
        <v>772.46399999999994</v>
      </c>
      <c r="P334" s="1068">
        <f t="shared" ref="P334:P340" si="134">K334/100*2.87</f>
        <v>729.26700000000005</v>
      </c>
      <c r="Q334" s="1068"/>
      <c r="R334" s="1067"/>
      <c r="S334" s="451">
        <f>N334+O334+P334+Q334+R334</f>
        <v>1501.731</v>
      </c>
      <c r="T334" s="1067">
        <f t="shared" ref="T334:T340" si="135">K334-S334</f>
        <v>23908.269</v>
      </c>
      <c r="U334" s="452">
        <v>100010330028774</v>
      </c>
      <c r="V334" s="478" t="s">
        <v>3147</v>
      </c>
      <c r="W334" s="863">
        <f t="shared" ref="W334:W340" si="136">+T334</f>
        <v>23908.269</v>
      </c>
      <c r="X334" s="454">
        <v>22300818030</v>
      </c>
      <c r="Y334" s="455"/>
      <c r="Z334" s="428">
        <v>0</v>
      </c>
      <c r="AA334" s="456">
        <v>0</v>
      </c>
      <c r="AB334" s="402">
        <f t="shared" ref="AB334:AB340" si="137">O334+P334+Q334</f>
        <v>1501.731</v>
      </c>
      <c r="AC334" s="402">
        <f t="shared" ref="AC334:AC340" si="138">K334-AB334</f>
        <v>23908.269</v>
      </c>
      <c r="AD334" s="1067"/>
      <c r="AE334" s="428"/>
      <c r="AF334" s="428"/>
      <c r="AG334" s="402">
        <f t="shared" ref="AG334:AG340" si="139">AE334*15%</f>
        <v>0</v>
      </c>
      <c r="AH334" s="1067"/>
      <c r="AI334" s="402">
        <f t="shared" ref="AI334:AI340" si="140">AG334+AH334</f>
        <v>0</v>
      </c>
      <c r="AJ334" s="457">
        <f>AI334-N334</f>
        <v>0</v>
      </c>
    </row>
    <row r="335" spans="1:98" s="1530" customFormat="1" ht="14.1" customHeight="1" x14ac:dyDescent="0.25">
      <c r="A335" s="1504"/>
      <c r="B335" s="1536" t="s">
        <v>5281</v>
      </c>
      <c r="C335" s="1506"/>
      <c r="D335" s="1537"/>
      <c r="E335" s="1508"/>
      <c r="F335" s="1504"/>
      <c r="G335" s="1538" t="s">
        <v>5286</v>
      </c>
      <c r="H335" s="1510" t="s">
        <v>1941</v>
      </c>
      <c r="I335" s="1515" t="s">
        <v>2007</v>
      </c>
      <c r="J335" s="1511"/>
      <c r="K335" s="1516">
        <v>38000</v>
      </c>
      <c r="L335" s="1516"/>
      <c r="M335" s="1516"/>
      <c r="N335" s="1528"/>
      <c r="O335" s="1539"/>
      <c r="P335" s="1539"/>
      <c r="Q335" s="1539"/>
      <c r="R335" s="1516"/>
      <c r="S335" s="1540"/>
      <c r="T335" s="1516"/>
      <c r="U335" s="1521"/>
      <c r="V335" s="1533"/>
      <c r="W335" s="1523"/>
      <c r="X335" s="1541"/>
      <c r="Y335" s="1525"/>
      <c r="Z335" s="1526"/>
      <c r="AA335" s="1527"/>
      <c r="AB335" s="1528"/>
      <c r="AC335" s="1528"/>
      <c r="AD335" s="1516"/>
      <c r="AE335" s="1526"/>
      <c r="AF335" s="1526"/>
      <c r="AG335" s="1528"/>
      <c r="AH335" s="1516"/>
      <c r="AI335" s="1528"/>
      <c r="AJ335" s="1529"/>
      <c r="AL335" s="1531"/>
      <c r="AM335" s="1531"/>
      <c r="AN335" s="1531"/>
      <c r="AO335" s="1531"/>
    </row>
    <row r="336" spans="1:98" ht="14.1" customHeight="1" x14ac:dyDescent="0.25">
      <c r="A336" s="1066">
        <v>272</v>
      </c>
      <c r="B336" s="1066" t="s">
        <v>2025</v>
      </c>
      <c r="C336" s="1066" t="s">
        <v>3763</v>
      </c>
      <c r="D336" s="446">
        <v>34153</v>
      </c>
      <c r="E336" s="446">
        <v>41897</v>
      </c>
      <c r="F336" s="1066">
        <f>DATEDIF(D336,E336,"Y")</f>
        <v>21</v>
      </c>
      <c r="G336" s="428" t="s">
        <v>2026</v>
      </c>
      <c r="H336" s="447" t="s">
        <v>1941</v>
      </c>
      <c r="I336" s="866" t="s">
        <v>3722</v>
      </c>
      <c r="J336" s="866"/>
      <c r="K336" s="1067">
        <f>15000*1.1</f>
        <v>16500</v>
      </c>
      <c r="L336" s="1067">
        <f t="shared" si="121"/>
        <v>1169.8499999999999</v>
      </c>
      <c r="M336" s="1067">
        <f t="shared" si="132"/>
        <v>16500</v>
      </c>
      <c r="N336" s="402"/>
      <c r="O336" s="1068">
        <f t="shared" si="133"/>
        <v>501.6</v>
      </c>
      <c r="P336" s="1068">
        <f t="shared" si="134"/>
        <v>473.55</v>
      </c>
      <c r="Q336" s="1068"/>
      <c r="R336" s="1067"/>
      <c r="S336" s="451">
        <f>N336+O336+P336+Q336</f>
        <v>975.15000000000009</v>
      </c>
      <c r="T336" s="1067">
        <f t="shared" si="135"/>
        <v>15524.85</v>
      </c>
      <c r="U336" s="452">
        <v>100010330028774</v>
      </c>
      <c r="V336" s="523" t="s">
        <v>3203</v>
      </c>
      <c r="W336" s="863">
        <f t="shared" si="136"/>
        <v>15524.85</v>
      </c>
      <c r="X336" s="463" t="s">
        <v>4037</v>
      </c>
      <c r="Y336" s="455"/>
      <c r="Z336" s="428">
        <v>0</v>
      </c>
      <c r="AA336" s="456">
        <v>0</v>
      </c>
      <c r="AB336" s="402">
        <f t="shared" si="137"/>
        <v>975.15000000000009</v>
      </c>
      <c r="AC336" s="402">
        <f t="shared" si="138"/>
        <v>15524.85</v>
      </c>
      <c r="AD336" s="1067"/>
      <c r="AE336" s="428"/>
      <c r="AF336" s="428"/>
      <c r="AG336" s="402">
        <f t="shared" si="139"/>
        <v>0</v>
      </c>
      <c r="AH336" s="1067"/>
      <c r="AI336" s="402">
        <f t="shared" si="140"/>
        <v>0</v>
      </c>
      <c r="AJ336" s="457">
        <f>AI126-N126</f>
        <v>0</v>
      </c>
    </row>
    <row r="337" spans="1:98" ht="14.1" customHeight="1" x14ac:dyDescent="0.25">
      <c r="A337" s="1066">
        <v>273</v>
      </c>
      <c r="B337" s="864" t="s">
        <v>2029</v>
      </c>
      <c r="C337" s="864" t="s">
        <v>3763</v>
      </c>
      <c r="D337" s="865">
        <v>27572</v>
      </c>
      <c r="E337" s="446">
        <v>41897</v>
      </c>
      <c r="F337" s="1066">
        <f>DATEDIF(D337,E337,"Y")</f>
        <v>39</v>
      </c>
      <c r="G337" s="866" t="s">
        <v>2030</v>
      </c>
      <c r="H337" s="447" t="s">
        <v>1941</v>
      </c>
      <c r="I337" s="866" t="s">
        <v>3722</v>
      </c>
      <c r="J337" s="866"/>
      <c r="K337" s="1067">
        <f>15000*1.1</f>
        <v>16500</v>
      </c>
      <c r="L337" s="1067">
        <f t="shared" si="121"/>
        <v>1169.8499999999999</v>
      </c>
      <c r="M337" s="1067">
        <f t="shared" si="132"/>
        <v>16500</v>
      </c>
      <c r="N337" s="402"/>
      <c r="O337" s="1068">
        <f t="shared" si="133"/>
        <v>501.6</v>
      </c>
      <c r="P337" s="1068">
        <f t="shared" si="134"/>
        <v>473.55</v>
      </c>
      <c r="Q337" s="1068">
        <v>844.89</v>
      </c>
      <c r="R337" s="1067"/>
      <c r="S337" s="451">
        <f>N337+O337+P337+Q337</f>
        <v>1820.04</v>
      </c>
      <c r="T337" s="1067">
        <f t="shared" si="135"/>
        <v>14679.96</v>
      </c>
      <c r="U337" s="452">
        <v>100010330028774</v>
      </c>
      <c r="V337" s="487" t="s">
        <v>3205</v>
      </c>
      <c r="W337" s="863">
        <f t="shared" si="136"/>
        <v>14679.96</v>
      </c>
      <c r="X337" s="1215" t="s">
        <v>4036</v>
      </c>
      <c r="Y337" s="455"/>
      <c r="Z337" s="428">
        <v>0</v>
      </c>
      <c r="AA337" s="456">
        <v>0</v>
      </c>
      <c r="AB337" s="402">
        <f t="shared" si="137"/>
        <v>1820.04</v>
      </c>
      <c r="AC337" s="402">
        <f t="shared" si="138"/>
        <v>14679.96</v>
      </c>
      <c r="AD337" s="1067"/>
      <c r="AE337" s="428"/>
      <c r="AF337" s="428"/>
      <c r="AG337" s="402">
        <f t="shared" si="139"/>
        <v>0</v>
      </c>
      <c r="AH337" s="1067"/>
      <c r="AI337" s="402">
        <f t="shared" si="140"/>
        <v>0</v>
      </c>
      <c r="AJ337" s="457">
        <f>AI339-N339</f>
        <v>0</v>
      </c>
    </row>
    <row r="338" spans="1:98" ht="14.1" customHeight="1" x14ac:dyDescent="0.25">
      <c r="A338" s="1066">
        <v>274</v>
      </c>
      <c r="B338" s="1066" t="s">
        <v>2035</v>
      </c>
      <c r="C338" s="1066" t="s">
        <v>3763</v>
      </c>
      <c r="D338" s="446">
        <v>33394</v>
      </c>
      <c r="E338" s="446">
        <v>41897</v>
      </c>
      <c r="F338" s="1066">
        <f>DATEDIF(D338,E338,"Y")</f>
        <v>23</v>
      </c>
      <c r="G338" s="428" t="s">
        <v>2036</v>
      </c>
      <c r="H338" s="447" t="s">
        <v>1941</v>
      </c>
      <c r="I338" s="428" t="s">
        <v>4772</v>
      </c>
      <c r="J338" s="428"/>
      <c r="K338" s="1067">
        <v>22000</v>
      </c>
      <c r="L338" s="1067">
        <f t="shared" si="121"/>
        <v>1559.8</v>
      </c>
      <c r="M338" s="1067">
        <f t="shared" si="132"/>
        <v>22000</v>
      </c>
      <c r="N338" s="402"/>
      <c r="O338" s="1068">
        <f t="shared" si="133"/>
        <v>668.8</v>
      </c>
      <c r="P338" s="1068">
        <f t="shared" si="134"/>
        <v>631.4</v>
      </c>
      <c r="Q338" s="1068"/>
      <c r="R338" s="1067"/>
      <c r="S338" s="451">
        <f>N338+O338+P338+Q338</f>
        <v>1300.1999999999998</v>
      </c>
      <c r="T338" s="1067">
        <f t="shared" si="135"/>
        <v>20699.8</v>
      </c>
      <c r="U338" s="452">
        <v>100010330028774</v>
      </c>
      <c r="V338" s="485" t="s">
        <v>3208</v>
      </c>
      <c r="W338" s="863">
        <f t="shared" si="136"/>
        <v>20699.8</v>
      </c>
      <c r="X338" s="463">
        <v>40220877670</v>
      </c>
      <c r="Y338" s="455"/>
      <c r="Z338" s="428">
        <v>0</v>
      </c>
      <c r="AA338" s="456">
        <v>0</v>
      </c>
      <c r="AB338" s="402">
        <f t="shared" si="137"/>
        <v>1300.1999999999998</v>
      </c>
      <c r="AC338" s="402">
        <f t="shared" si="138"/>
        <v>20699.8</v>
      </c>
      <c r="AD338" s="1067"/>
      <c r="AE338" s="428"/>
      <c r="AF338" s="428"/>
      <c r="AG338" s="402">
        <f t="shared" si="139"/>
        <v>0</v>
      </c>
      <c r="AH338" s="1067"/>
      <c r="AI338" s="402">
        <f t="shared" si="140"/>
        <v>0</v>
      </c>
      <c r="AJ338" s="457" t="e">
        <f>#REF!-#REF!</f>
        <v>#REF!</v>
      </c>
    </row>
    <row r="339" spans="1:98" ht="14.1" customHeight="1" x14ac:dyDescent="0.25">
      <c r="A339" s="1066">
        <v>275</v>
      </c>
      <c r="B339" s="1066" t="s">
        <v>2037</v>
      </c>
      <c r="C339" s="1066" t="s">
        <v>3764</v>
      </c>
      <c r="D339" s="446">
        <v>32702</v>
      </c>
      <c r="E339" s="446">
        <v>41897</v>
      </c>
      <c r="F339" s="1066">
        <f>DATEDIF(D339,E339,"Y")</f>
        <v>25</v>
      </c>
      <c r="G339" s="428" t="s">
        <v>4602</v>
      </c>
      <c r="H339" s="447" t="s">
        <v>1941</v>
      </c>
      <c r="I339" s="428" t="s">
        <v>1774</v>
      </c>
      <c r="J339" s="428"/>
      <c r="K339" s="1067">
        <f>15000*1.1</f>
        <v>16500</v>
      </c>
      <c r="L339" s="1067">
        <f t="shared" si="121"/>
        <v>1169.8499999999999</v>
      </c>
      <c r="M339" s="1067">
        <f t="shared" si="132"/>
        <v>16500</v>
      </c>
      <c r="N339" s="402"/>
      <c r="O339" s="1068">
        <f t="shared" si="133"/>
        <v>501.6</v>
      </c>
      <c r="P339" s="1068">
        <f t="shared" si="134"/>
        <v>473.55</v>
      </c>
      <c r="Q339" s="1068"/>
      <c r="R339" s="1067"/>
      <c r="S339" s="451">
        <f>N339+O339+P339+Q339</f>
        <v>975.15000000000009</v>
      </c>
      <c r="T339" s="1067">
        <f t="shared" si="135"/>
        <v>15524.85</v>
      </c>
      <c r="U339" s="452">
        <v>100010330028774</v>
      </c>
      <c r="V339" s="474">
        <v>200010330646516</v>
      </c>
      <c r="W339" s="863">
        <f t="shared" si="136"/>
        <v>15524.85</v>
      </c>
      <c r="X339" s="463">
        <v>22301115774</v>
      </c>
      <c r="Y339" s="455"/>
      <c r="Z339" s="428">
        <v>0</v>
      </c>
      <c r="AA339" s="456">
        <v>0</v>
      </c>
      <c r="AB339" s="402">
        <f t="shared" si="137"/>
        <v>975.15000000000009</v>
      </c>
      <c r="AC339" s="402">
        <f t="shared" si="138"/>
        <v>15524.85</v>
      </c>
      <c r="AD339" s="1067"/>
      <c r="AE339" s="428"/>
      <c r="AF339" s="428"/>
      <c r="AG339" s="402">
        <f t="shared" si="139"/>
        <v>0</v>
      </c>
      <c r="AH339" s="1067"/>
      <c r="AI339" s="402">
        <f t="shared" si="140"/>
        <v>0</v>
      </c>
      <c r="AJ339" s="457" t="e">
        <f>#REF!-#REF!</f>
        <v>#REF!</v>
      </c>
    </row>
    <row r="340" spans="1:98" ht="14.1" customHeight="1" x14ac:dyDescent="0.25">
      <c r="A340" s="1066">
        <v>277</v>
      </c>
      <c r="B340" s="444" t="s">
        <v>2828</v>
      </c>
      <c r="C340" s="444" t="s">
        <v>3763</v>
      </c>
      <c r="D340" s="445">
        <v>27945</v>
      </c>
      <c r="E340" s="446">
        <v>41897</v>
      </c>
      <c r="F340" s="1066">
        <f>DATEDIF(D340,E340,"Y")</f>
        <v>38</v>
      </c>
      <c r="G340" s="429" t="s">
        <v>2829</v>
      </c>
      <c r="H340" s="447" t="s">
        <v>1941</v>
      </c>
      <c r="I340" s="866" t="s">
        <v>3722</v>
      </c>
      <c r="J340" s="866"/>
      <c r="K340" s="448">
        <v>16500</v>
      </c>
      <c r="L340" s="1067">
        <f t="shared" si="121"/>
        <v>1169.8499999999999</v>
      </c>
      <c r="M340" s="1067">
        <f t="shared" si="132"/>
        <v>16500</v>
      </c>
      <c r="N340" s="402"/>
      <c r="O340" s="467">
        <f t="shared" si="133"/>
        <v>501.6</v>
      </c>
      <c r="P340" s="467">
        <f t="shared" si="134"/>
        <v>473.55</v>
      </c>
      <c r="Q340" s="467"/>
      <c r="R340" s="402"/>
      <c r="S340" s="451">
        <f>N340+O340+P340+Q340+R340</f>
        <v>975.15000000000009</v>
      </c>
      <c r="T340" s="402">
        <f t="shared" si="135"/>
        <v>15524.85</v>
      </c>
      <c r="U340" s="468">
        <v>100010330028774</v>
      </c>
      <c r="V340" s="845" t="s">
        <v>3531</v>
      </c>
      <c r="W340" s="863">
        <f t="shared" si="136"/>
        <v>15524.85</v>
      </c>
      <c r="X340" s="454" t="s">
        <v>3846</v>
      </c>
      <c r="Y340" s="504"/>
      <c r="Z340" s="429">
        <v>0</v>
      </c>
      <c r="AA340" s="505">
        <v>0</v>
      </c>
      <c r="AB340" s="402">
        <f t="shared" si="137"/>
        <v>975.15000000000009</v>
      </c>
      <c r="AC340" s="402">
        <f t="shared" si="138"/>
        <v>15524.85</v>
      </c>
      <c r="AD340" s="402"/>
      <c r="AE340" s="429"/>
      <c r="AF340" s="429"/>
      <c r="AG340" s="402">
        <f t="shared" si="139"/>
        <v>0</v>
      </c>
      <c r="AH340" s="402"/>
      <c r="AI340" s="402">
        <f t="shared" si="140"/>
        <v>0</v>
      </c>
      <c r="AJ340" s="457" t="e">
        <f>#REF!-#REF!</f>
        <v>#REF!</v>
      </c>
    </row>
    <row r="341" spans="1:98" ht="14.1" customHeight="1" x14ac:dyDescent="0.25">
      <c r="A341" s="1066">
        <v>278</v>
      </c>
      <c r="B341" s="444" t="s">
        <v>4493</v>
      </c>
      <c r="C341" s="444" t="s">
        <v>3764</v>
      </c>
      <c r="D341" s="445"/>
      <c r="E341" s="446"/>
      <c r="F341" s="1066"/>
      <c r="G341" s="429" t="s">
        <v>4494</v>
      </c>
      <c r="H341" s="447" t="s">
        <v>1941</v>
      </c>
      <c r="I341" s="429" t="s">
        <v>4673</v>
      </c>
      <c r="J341" s="429"/>
      <c r="K341" s="1067">
        <v>16500</v>
      </c>
      <c r="L341" s="1067">
        <f t="shared" si="121"/>
        <v>1169.8499999999999</v>
      </c>
      <c r="M341" s="1067">
        <f t="shared" si="132"/>
        <v>16500</v>
      </c>
      <c r="N341" s="1067"/>
      <c r="O341" s="402"/>
      <c r="P341" s="1068">
        <f>K341/100*3.04</f>
        <v>501.6</v>
      </c>
      <c r="Q341" s="1068">
        <f>K341/100*2.87</f>
        <v>473.55</v>
      </c>
      <c r="R341" s="1068"/>
      <c r="S341" s="1067"/>
      <c r="T341" s="451">
        <f>O341+P341+Q341+R341</f>
        <v>975.15000000000009</v>
      </c>
      <c r="U341" s="1067">
        <f>K341-T341</f>
        <v>15524.85</v>
      </c>
      <c r="V341" s="452">
        <v>100010330028774</v>
      </c>
      <c r="W341" s="460" t="s">
        <v>4272</v>
      </c>
      <c r="X341" s="545">
        <f>+U341</f>
        <v>15524.85</v>
      </c>
      <c r="Y341" s="492" t="s">
        <v>4296</v>
      </c>
      <c r="Z341" s="455"/>
      <c r="AA341" s="428"/>
      <c r="AB341" s="456"/>
      <c r="AC341" s="402">
        <f>P341+Q341+R341</f>
        <v>975.15000000000009</v>
      </c>
      <c r="AD341" s="402">
        <f>K341-AC341</f>
        <v>15524.85</v>
      </c>
      <c r="AE341" s="1067"/>
      <c r="AF341" s="428"/>
      <c r="AG341" s="428"/>
      <c r="AH341" s="402"/>
      <c r="AI341" s="1067"/>
      <c r="AJ341" s="402"/>
      <c r="AK341" s="457"/>
    </row>
    <row r="342" spans="1:98" ht="14.1" customHeight="1" x14ac:dyDescent="0.25">
      <c r="A342" s="1066">
        <v>279</v>
      </c>
      <c r="B342" s="1066" t="s">
        <v>4768</v>
      </c>
      <c r="C342" s="1066" t="s">
        <v>3763</v>
      </c>
      <c r="D342" s="784"/>
      <c r="E342" s="446"/>
      <c r="F342" s="609">
        <f>DATEDIF(D342,E342,"Y")</f>
        <v>0</v>
      </c>
      <c r="G342" s="428" t="s">
        <v>4790</v>
      </c>
      <c r="H342" s="447" t="s">
        <v>1941</v>
      </c>
      <c r="I342" s="428" t="s">
        <v>4673</v>
      </c>
      <c r="J342" s="428"/>
      <c r="K342" s="448">
        <v>16500</v>
      </c>
      <c r="L342" s="1067">
        <f t="shared" si="121"/>
        <v>1169.8499999999999</v>
      </c>
      <c r="M342" s="1067">
        <v>39420</v>
      </c>
      <c r="N342" s="1067"/>
      <c r="O342" s="402">
        <v>364.1</v>
      </c>
      <c r="P342" s="1068">
        <f>K342/100*3.04</f>
        <v>501.6</v>
      </c>
      <c r="Q342" s="1068">
        <f>+K342/100*2.87</f>
        <v>473.55</v>
      </c>
      <c r="R342" s="1067"/>
      <c r="S342" s="451"/>
      <c r="T342" s="451">
        <f>O342+P342+Q342+R342</f>
        <v>1339.25</v>
      </c>
      <c r="U342" s="1067">
        <f>K342-T342</f>
        <v>15160.75</v>
      </c>
      <c r="V342" s="452">
        <v>100010330028774</v>
      </c>
      <c r="W342" s="461"/>
      <c r="X342" s="545">
        <f>+U342</f>
        <v>15160.75</v>
      </c>
      <c r="Y342" s="529"/>
      <c r="Z342" s="455"/>
      <c r="AA342" s="428">
        <v>0</v>
      </c>
      <c r="AB342" s="456">
        <v>0</v>
      </c>
      <c r="AC342" s="402">
        <f>P342+Q342+R342</f>
        <v>975.15000000000009</v>
      </c>
      <c r="AD342" s="402">
        <f>K342-AC342</f>
        <v>15524.85</v>
      </c>
      <c r="AE342" s="1067"/>
      <c r="AF342" s="428"/>
      <c r="AG342" s="428"/>
      <c r="AH342" s="402">
        <f>AF342*15%</f>
        <v>0</v>
      </c>
      <c r="AI342" s="1067"/>
      <c r="AJ342" s="402">
        <f>AH342+AI342</f>
        <v>0</v>
      </c>
      <c r="AK342" s="457" t="e">
        <f>#REF!-#REF!</f>
        <v>#REF!</v>
      </c>
      <c r="AM342" s="6"/>
      <c r="AN342" s="6"/>
      <c r="AO342" s="6"/>
    </row>
    <row r="343" spans="1:98" ht="14.1" customHeight="1" x14ac:dyDescent="0.25">
      <c r="A343" s="1066">
        <v>280</v>
      </c>
      <c r="B343" s="1066" t="s">
        <v>4971</v>
      </c>
      <c r="C343" s="1066"/>
      <c r="D343" s="784"/>
      <c r="E343" s="446"/>
      <c r="F343" s="609"/>
      <c r="G343" s="428" t="s">
        <v>4972</v>
      </c>
      <c r="H343" s="447" t="s">
        <v>1941</v>
      </c>
      <c r="I343" s="428" t="s">
        <v>4799</v>
      </c>
      <c r="J343" s="428"/>
      <c r="K343" s="479">
        <v>16500</v>
      </c>
      <c r="L343" s="1067">
        <f>K343/100*7.09</f>
        <v>1169.8499999999999</v>
      </c>
      <c r="M343" s="1067">
        <v>16500</v>
      </c>
      <c r="N343" s="1067"/>
      <c r="O343" s="1068">
        <f>K343/100*3.04</f>
        <v>501.6</v>
      </c>
      <c r="P343" s="1068">
        <f>K343/100*2.87</f>
        <v>473.55</v>
      </c>
      <c r="Q343" s="1067">
        <f>+K343/100*2.87</f>
        <v>473.55</v>
      </c>
      <c r="R343" s="1067"/>
      <c r="S343" s="451"/>
      <c r="T343" s="451">
        <f>O343+P343+Q343+R343</f>
        <v>1448.7</v>
      </c>
      <c r="U343" s="6"/>
      <c r="V343" s="6"/>
      <c r="W343" s="6"/>
      <c r="X343" s="6"/>
      <c r="Y343" s="6"/>
      <c r="Z343" s="6"/>
      <c r="AA343" s="6"/>
      <c r="AB343" s="6"/>
      <c r="AC343" s="537"/>
      <c r="AD343" s="537"/>
      <c r="AE343" s="537"/>
      <c r="AF343" s="537"/>
      <c r="AG343" s="537"/>
      <c r="AH343" s="537"/>
      <c r="AI343" s="537"/>
      <c r="AJ343" s="537"/>
      <c r="AK343" s="537"/>
      <c r="AP343" s="537"/>
      <c r="AQ343" s="537"/>
      <c r="AR343" s="537"/>
      <c r="AS343" s="537"/>
      <c r="AT343" s="537"/>
      <c r="AU343" s="537"/>
      <c r="AV343" s="537"/>
      <c r="AW343" s="537"/>
      <c r="AX343" s="537"/>
      <c r="AY343" s="537"/>
      <c r="AZ343" s="537"/>
      <c r="BA343" s="537"/>
      <c r="BB343" s="537"/>
      <c r="BC343" s="537"/>
      <c r="BD343" s="537"/>
      <c r="BE343" s="537"/>
      <c r="BF343" s="537"/>
      <c r="BG343" s="537"/>
      <c r="BH343" s="537"/>
      <c r="BI343" s="537"/>
      <c r="BJ343" s="537"/>
      <c r="BK343" s="537"/>
      <c r="BL343" s="537"/>
      <c r="BM343" s="537"/>
      <c r="BN343" s="537"/>
      <c r="BO343" s="537"/>
      <c r="BP343" s="537"/>
      <c r="BQ343" s="537"/>
      <c r="BR343" s="537"/>
      <c r="BS343" s="537"/>
      <c r="BT343" s="537"/>
      <c r="BU343" s="537"/>
      <c r="BV343" s="537"/>
      <c r="BW343" s="537"/>
      <c r="BX343" s="537"/>
      <c r="BY343" s="537"/>
      <c r="BZ343" s="537"/>
      <c r="CA343" s="537"/>
      <c r="CB343" s="537"/>
      <c r="CC343" s="537"/>
      <c r="CD343" s="537"/>
      <c r="CE343" s="537"/>
      <c r="CF343" s="537"/>
      <c r="CG343" s="537"/>
      <c r="CH343" s="537"/>
      <c r="CI343" s="537"/>
      <c r="CJ343" s="537"/>
      <c r="CK343" s="537"/>
      <c r="CL343" s="537"/>
      <c r="CM343" s="537"/>
      <c r="CN343" s="537"/>
      <c r="CO343" s="537"/>
      <c r="CP343" s="537"/>
      <c r="CQ343" s="537"/>
      <c r="CR343" s="537"/>
      <c r="CS343" s="537"/>
      <c r="CT343" s="537"/>
    </row>
    <row r="344" spans="1:98" ht="14.1" customHeight="1" x14ac:dyDescent="0.25">
      <c r="A344" s="1712" t="s">
        <v>3656</v>
      </c>
      <c r="B344" s="1713"/>
      <c r="C344" s="1713"/>
      <c r="D344" s="1713"/>
      <c r="E344" s="1713"/>
      <c r="F344" s="1713"/>
      <c r="G344" s="1713"/>
      <c r="H344" s="1713"/>
      <c r="I344" s="1714"/>
      <c r="J344" s="1175"/>
      <c r="K344" s="407">
        <f>SUM(K317:K343)</f>
        <v>775625.5</v>
      </c>
      <c r="L344" s="1067"/>
      <c r="M344" s="1067">
        <v>0</v>
      </c>
      <c r="N344" s="405">
        <f>SUM(N318:N327)</f>
        <v>1800.82</v>
      </c>
      <c r="O344" s="407">
        <f>SUM(O318:O327)</f>
        <v>6913.4312</v>
      </c>
      <c r="P344" s="407">
        <f>SUM(P318:P327)</f>
        <v>8031.6248499999992</v>
      </c>
      <c r="Q344" s="565">
        <f>SUM(Q318:Q339)</f>
        <v>5291.630000000001</v>
      </c>
      <c r="R344" s="405">
        <f>SUM(R327:R327)</f>
        <v>0</v>
      </c>
      <c r="S344" s="407">
        <f>SUM(S318:S327)</f>
        <v>16085.966049999999</v>
      </c>
      <c r="T344" s="566">
        <f>SUM(T318:T327)</f>
        <v>211329.53395000001</v>
      </c>
      <c r="U344" s="452"/>
      <c r="V344" s="485"/>
      <c r="W344" s="863"/>
      <c r="X344" s="463"/>
      <c r="Y344" s="455"/>
      <c r="Z344" s="428"/>
      <c r="AA344" s="456"/>
      <c r="AB344" s="402"/>
      <c r="AC344" s="402"/>
      <c r="AD344" s="1067"/>
      <c r="AE344" s="428"/>
      <c r="AF344" s="428"/>
      <c r="AG344" s="402"/>
      <c r="AH344" s="1067"/>
      <c r="AI344" s="402"/>
      <c r="AJ344" s="457">
        <f>AI349-N349</f>
        <v>-4.0000000003601599E-3</v>
      </c>
    </row>
    <row r="345" spans="1:98" ht="14.1" customHeight="1" x14ac:dyDescent="0.25">
      <c r="A345" s="1715" t="s">
        <v>3675</v>
      </c>
      <c r="B345" s="1716"/>
      <c r="C345" s="1716"/>
      <c r="D345" s="1716"/>
      <c r="E345" s="1716"/>
      <c r="F345" s="1716"/>
      <c r="G345" s="1716"/>
      <c r="H345" s="1716"/>
      <c r="I345" s="1717"/>
      <c r="J345" s="1176"/>
      <c r="K345" s="407"/>
      <c r="L345" s="1067"/>
      <c r="M345" s="1067"/>
      <c r="N345" s="405"/>
      <c r="O345" s="565"/>
      <c r="P345" s="565"/>
      <c r="Q345" s="565"/>
      <c r="R345" s="407"/>
      <c r="S345" s="566"/>
      <c r="T345" s="407"/>
      <c r="U345" s="452"/>
      <c r="V345" s="485"/>
      <c r="W345" s="863"/>
      <c r="X345" s="463"/>
      <c r="Y345" s="455"/>
      <c r="Z345" s="428"/>
      <c r="AA345" s="456"/>
      <c r="AB345" s="402"/>
      <c r="AC345" s="402"/>
      <c r="AD345" s="1067"/>
      <c r="AE345" s="428"/>
      <c r="AF345" s="428"/>
      <c r="AG345" s="402"/>
      <c r="AH345" s="1067"/>
      <c r="AI345" s="402"/>
      <c r="AJ345" s="457"/>
    </row>
    <row r="346" spans="1:98" ht="14.1" customHeight="1" x14ac:dyDescent="0.25">
      <c r="A346" s="1066">
        <v>281</v>
      </c>
      <c r="B346" s="444" t="s">
        <v>2901</v>
      </c>
      <c r="C346" s="444" t="s">
        <v>3764</v>
      </c>
      <c r="D346" s="445">
        <v>29829</v>
      </c>
      <c r="E346" s="446">
        <v>41897</v>
      </c>
      <c r="F346" s="1066">
        <f>DATEDIF(D346,E346,"Y")</f>
        <v>33</v>
      </c>
      <c r="G346" s="429" t="s">
        <v>3647</v>
      </c>
      <c r="H346" s="447" t="s">
        <v>1941</v>
      </c>
      <c r="I346" s="429" t="s">
        <v>2044</v>
      </c>
      <c r="J346" s="429"/>
      <c r="K346" s="402">
        <v>66000</v>
      </c>
      <c r="L346" s="1067">
        <f>K346/100*7.09</f>
        <v>4679.3999999999996</v>
      </c>
      <c r="M346" s="1067">
        <v>34580</v>
      </c>
      <c r="N346" s="402">
        <v>1733.68</v>
      </c>
      <c r="O346" s="1068">
        <f>K346/100*3.04</f>
        <v>2006.4</v>
      </c>
      <c r="P346" s="1068">
        <f>K346/100*2.87</f>
        <v>1894.2</v>
      </c>
      <c r="Q346" s="1068">
        <v>1689.78</v>
      </c>
      <c r="R346" s="1067"/>
      <c r="S346" s="451">
        <f>N346+O346+P346+Q346</f>
        <v>7324.0599999999995</v>
      </c>
      <c r="T346" s="1067">
        <f>K346-S346</f>
        <v>58675.94</v>
      </c>
      <c r="U346" s="452">
        <v>100010330028774</v>
      </c>
      <c r="V346" s="643" t="s">
        <v>3221</v>
      </c>
      <c r="W346" s="863">
        <f>+T346</f>
        <v>58675.94</v>
      </c>
      <c r="X346" s="644" t="s">
        <v>3222</v>
      </c>
      <c r="Y346" s="455"/>
      <c r="Z346" s="428">
        <v>0</v>
      </c>
      <c r="AA346" s="456">
        <v>0</v>
      </c>
      <c r="AB346" s="402">
        <f>O346+P346+Q346</f>
        <v>5590.38</v>
      </c>
      <c r="AC346" s="402">
        <f>K346-AB346</f>
        <v>60409.62</v>
      </c>
      <c r="AD346" s="1067">
        <v>33326.910000000003</v>
      </c>
      <c r="AE346" s="1067">
        <f>+AC346-AD346</f>
        <v>27082.71</v>
      </c>
      <c r="AF346" s="470">
        <v>0.15</v>
      </c>
      <c r="AG346" s="402">
        <f>AE346*15%</f>
        <v>4062.4064999999996</v>
      </c>
      <c r="AH346" s="1067"/>
      <c r="AI346" s="402">
        <f>AG346+AH346</f>
        <v>4062.4064999999996</v>
      </c>
      <c r="AJ346" s="457">
        <f>AI362-N362</f>
        <v>0</v>
      </c>
    </row>
    <row r="347" spans="1:98" ht="14.1" customHeight="1" x14ac:dyDescent="0.25">
      <c r="A347" s="1066">
        <v>282</v>
      </c>
      <c r="B347" s="444" t="s">
        <v>2045</v>
      </c>
      <c r="C347" s="444" t="s">
        <v>3763</v>
      </c>
      <c r="D347" s="445">
        <v>33093</v>
      </c>
      <c r="E347" s="446">
        <v>41897</v>
      </c>
      <c r="F347" s="1066">
        <f t="shared" ref="F347:F354" si="141">DATEDIF(D347,E347,"Y")</f>
        <v>24</v>
      </c>
      <c r="G347" s="429" t="s">
        <v>2046</v>
      </c>
      <c r="H347" s="447" t="s">
        <v>1941</v>
      </c>
      <c r="I347" s="429" t="s">
        <v>2047</v>
      </c>
      <c r="J347" s="429"/>
      <c r="K347" s="402">
        <v>22000</v>
      </c>
      <c r="L347" s="1067">
        <f t="shared" ref="L347:L354" si="142">K347/100*7.09</f>
        <v>1559.8</v>
      </c>
      <c r="M347" s="1067">
        <f>K347</f>
        <v>22000</v>
      </c>
      <c r="N347" s="402"/>
      <c r="O347" s="1068">
        <f t="shared" ref="O347:O355" si="143">K347/100*3.04</f>
        <v>668.8</v>
      </c>
      <c r="P347" s="1068">
        <f t="shared" ref="P347:P354" si="144">K347/100*2.87</f>
        <v>631.4</v>
      </c>
      <c r="Q347" s="1068"/>
      <c r="R347" s="1067"/>
      <c r="S347" s="451">
        <f t="shared" ref="S347:S354" si="145">N347+O347+P347+Q347</f>
        <v>1300.1999999999998</v>
      </c>
      <c r="T347" s="1067">
        <f t="shared" ref="T347:T354" si="146">K347-S347</f>
        <v>20699.8</v>
      </c>
      <c r="U347" s="452">
        <v>100010330028774</v>
      </c>
      <c r="V347" s="490" t="s">
        <v>3212</v>
      </c>
      <c r="W347" s="863">
        <f t="shared" ref="W347:W354" si="147">+T347</f>
        <v>20699.8</v>
      </c>
      <c r="X347" s="454">
        <v>22301027664</v>
      </c>
      <c r="Y347" s="455"/>
      <c r="Z347" s="428">
        <v>0</v>
      </c>
      <c r="AA347" s="456">
        <v>0</v>
      </c>
      <c r="AB347" s="402">
        <f t="shared" ref="AB347:AB354" si="148">O347+P347+Q347</f>
        <v>1300.1999999999998</v>
      </c>
      <c r="AC347" s="402">
        <f t="shared" ref="AC347:AC354" si="149">K347-AB347</f>
        <v>20699.8</v>
      </c>
      <c r="AD347" s="1067"/>
      <c r="AE347" s="428"/>
      <c r="AF347" s="428"/>
      <c r="AG347" s="402">
        <f t="shared" ref="AG347:AG354" si="150">AE347*15%</f>
        <v>0</v>
      </c>
      <c r="AH347" s="1067"/>
      <c r="AI347" s="402">
        <f t="shared" ref="AI347:AI354" si="151">AG347+AH347</f>
        <v>0</v>
      </c>
      <c r="AJ347" s="457">
        <f>AI351-N351</f>
        <v>0.22249999999985448</v>
      </c>
    </row>
    <row r="348" spans="1:98" ht="14.1" customHeight="1" x14ac:dyDescent="0.25">
      <c r="A348" s="1066">
        <v>283</v>
      </c>
      <c r="B348" s="1066" t="s">
        <v>2048</v>
      </c>
      <c r="C348" s="1066" t="s">
        <v>3764</v>
      </c>
      <c r="D348" s="446">
        <v>27455</v>
      </c>
      <c r="E348" s="446">
        <v>41897</v>
      </c>
      <c r="F348" s="1066">
        <f t="shared" si="141"/>
        <v>39</v>
      </c>
      <c r="G348" s="428" t="s">
        <v>2049</v>
      </c>
      <c r="H348" s="447" t="s">
        <v>1941</v>
      </c>
      <c r="I348" s="428" t="s">
        <v>2050</v>
      </c>
      <c r="J348" s="428"/>
      <c r="K348" s="402">
        <v>49500</v>
      </c>
      <c r="L348" s="1067">
        <f t="shared" si="142"/>
        <v>3509.5499999999997</v>
      </c>
      <c r="M348" s="1067">
        <v>34580</v>
      </c>
      <c r="N348" s="402">
        <v>1987.15</v>
      </c>
      <c r="O348" s="1068">
        <f t="shared" si="143"/>
        <v>1504.8</v>
      </c>
      <c r="P348" s="1068">
        <f t="shared" si="144"/>
        <v>1420.65</v>
      </c>
      <c r="Q348" s="1068"/>
      <c r="R348" s="1067"/>
      <c r="S348" s="451">
        <f t="shared" si="145"/>
        <v>4912.6000000000004</v>
      </c>
      <c r="T348" s="1067">
        <f t="shared" si="146"/>
        <v>44587.4</v>
      </c>
      <c r="U348" s="452">
        <v>100010330028774</v>
      </c>
      <c r="V348" s="523" t="s">
        <v>3213</v>
      </c>
      <c r="W348" s="863">
        <f t="shared" si="147"/>
        <v>44587.4</v>
      </c>
      <c r="X348" s="463" t="s">
        <v>4034</v>
      </c>
      <c r="Y348" s="455"/>
      <c r="Z348" s="428">
        <v>0</v>
      </c>
      <c r="AA348" s="456">
        <v>0</v>
      </c>
      <c r="AB348" s="402">
        <f t="shared" si="148"/>
        <v>2925.45</v>
      </c>
      <c r="AC348" s="402">
        <f t="shared" si="149"/>
        <v>46574.55</v>
      </c>
      <c r="AD348" s="1067">
        <v>33326.910000000003</v>
      </c>
      <c r="AE348" s="1067">
        <f t="shared" ref="AE348:AE354" si="152">+AC348-AD348</f>
        <v>13247.64</v>
      </c>
      <c r="AF348" s="470">
        <v>0.15</v>
      </c>
      <c r="AG348" s="402">
        <f t="shared" si="150"/>
        <v>1987.1459999999997</v>
      </c>
      <c r="AH348" s="1067"/>
      <c r="AI348" s="402">
        <f t="shared" si="151"/>
        <v>1987.1459999999997</v>
      </c>
      <c r="AJ348" s="457">
        <f>AI352-N352</f>
        <v>-4.0000000003601599E-3</v>
      </c>
    </row>
    <row r="349" spans="1:98" ht="14.1" customHeight="1" x14ac:dyDescent="0.25">
      <c r="A349" s="1066">
        <v>284</v>
      </c>
      <c r="B349" s="1066" t="s">
        <v>2051</v>
      </c>
      <c r="C349" s="1066" t="s">
        <v>3764</v>
      </c>
      <c r="D349" s="446">
        <v>30019</v>
      </c>
      <c r="E349" s="446">
        <v>41897</v>
      </c>
      <c r="F349" s="1066">
        <f t="shared" si="141"/>
        <v>32</v>
      </c>
      <c r="G349" s="428" t="s">
        <v>2052</v>
      </c>
      <c r="H349" s="447" t="s">
        <v>1941</v>
      </c>
      <c r="I349" s="428" t="s">
        <v>2050</v>
      </c>
      <c r="J349" s="428"/>
      <c r="K349" s="402">
        <v>49500</v>
      </c>
      <c r="L349" s="1067">
        <f t="shared" si="142"/>
        <v>3509.5499999999997</v>
      </c>
      <c r="M349" s="1067">
        <v>34580</v>
      </c>
      <c r="N349" s="402">
        <v>1987.15</v>
      </c>
      <c r="O349" s="1068">
        <f t="shared" si="143"/>
        <v>1504.8</v>
      </c>
      <c r="P349" s="1068">
        <f t="shared" si="144"/>
        <v>1420.65</v>
      </c>
      <c r="Q349" s="1068"/>
      <c r="R349" s="1067"/>
      <c r="S349" s="451">
        <f t="shared" si="145"/>
        <v>4912.6000000000004</v>
      </c>
      <c r="T349" s="1067">
        <f t="shared" si="146"/>
        <v>44587.4</v>
      </c>
      <c r="U349" s="452">
        <v>100010330028774</v>
      </c>
      <c r="V349" s="523" t="s">
        <v>3214</v>
      </c>
      <c r="W349" s="863">
        <f t="shared" si="147"/>
        <v>44587.4</v>
      </c>
      <c r="X349" s="463" t="s">
        <v>4033</v>
      </c>
      <c r="Y349" s="455"/>
      <c r="Z349" s="428">
        <v>0</v>
      </c>
      <c r="AA349" s="456">
        <v>0</v>
      </c>
      <c r="AB349" s="402">
        <f t="shared" si="148"/>
        <v>2925.45</v>
      </c>
      <c r="AC349" s="402">
        <f t="shared" si="149"/>
        <v>46574.55</v>
      </c>
      <c r="AD349" s="1067">
        <v>33326.910000000003</v>
      </c>
      <c r="AE349" s="1067">
        <f t="shared" si="152"/>
        <v>13247.64</v>
      </c>
      <c r="AF349" s="470">
        <v>0.15</v>
      </c>
      <c r="AG349" s="402">
        <f t="shared" si="150"/>
        <v>1987.1459999999997</v>
      </c>
      <c r="AH349" s="1067"/>
      <c r="AI349" s="402">
        <f t="shared" si="151"/>
        <v>1987.1459999999997</v>
      </c>
      <c r="AJ349" s="457" t="e">
        <f>#REF!-#REF!</f>
        <v>#REF!</v>
      </c>
    </row>
    <row r="350" spans="1:98" ht="14.1" customHeight="1" x14ac:dyDescent="0.25">
      <c r="A350" s="1066">
        <v>285</v>
      </c>
      <c r="B350" s="1066" t="s">
        <v>2053</v>
      </c>
      <c r="C350" s="1066" t="s">
        <v>3764</v>
      </c>
      <c r="D350" s="446">
        <v>24626</v>
      </c>
      <c r="E350" s="446">
        <v>41897</v>
      </c>
      <c r="F350" s="1066">
        <f t="shared" si="141"/>
        <v>47</v>
      </c>
      <c r="G350" s="429" t="s">
        <v>2054</v>
      </c>
      <c r="H350" s="447" t="s">
        <v>1941</v>
      </c>
      <c r="I350" s="428" t="s">
        <v>2050</v>
      </c>
      <c r="J350" s="428"/>
      <c r="K350" s="402">
        <v>49500</v>
      </c>
      <c r="L350" s="1067">
        <f t="shared" si="142"/>
        <v>3509.5499999999997</v>
      </c>
      <c r="M350" s="1067">
        <v>34580</v>
      </c>
      <c r="N350" s="402">
        <v>1987.15</v>
      </c>
      <c r="O350" s="1068">
        <f t="shared" si="143"/>
        <v>1504.8</v>
      </c>
      <c r="P350" s="1068">
        <f t="shared" si="144"/>
        <v>1420.65</v>
      </c>
      <c r="Q350" s="1068"/>
      <c r="R350" s="1067"/>
      <c r="S350" s="451">
        <f t="shared" si="145"/>
        <v>4912.6000000000004</v>
      </c>
      <c r="T350" s="1067">
        <f t="shared" si="146"/>
        <v>44587.4</v>
      </c>
      <c r="U350" s="452">
        <v>100010330028774</v>
      </c>
      <c r="V350" s="523" t="s">
        <v>3215</v>
      </c>
      <c r="W350" s="863">
        <f t="shared" si="147"/>
        <v>44587.4</v>
      </c>
      <c r="X350" s="463" t="s">
        <v>4155</v>
      </c>
      <c r="Y350" s="455"/>
      <c r="Z350" s="428">
        <v>0</v>
      </c>
      <c r="AA350" s="456">
        <v>0</v>
      </c>
      <c r="AB350" s="402">
        <f t="shared" si="148"/>
        <v>2925.45</v>
      </c>
      <c r="AC350" s="402">
        <f t="shared" si="149"/>
        <v>46574.55</v>
      </c>
      <c r="AD350" s="1067">
        <v>33326.910000000003</v>
      </c>
      <c r="AE350" s="1067">
        <f t="shared" si="152"/>
        <v>13247.64</v>
      </c>
      <c r="AF350" s="470">
        <v>0.15</v>
      </c>
      <c r="AG350" s="402">
        <f t="shared" si="150"/>
        <v>1987.1459999999997</v>
      </c>
      <c r="AH350" s="1067"/>
      <c r="AI350" s="402">
        <f t="shared" si="151"/>
        <v>1987.1459999999997</v>
      </c>
      <c r="AJ350" s="457" t="e">
        <f>#REF!-#REF!</f>
        <v>#REF!</v>
      </c>
    </row>
    <row r="351" spans="1:98" ht="14.1" customHeight="1" x14ac:dyDescent="0.25">
      <c r="A351" s="1066">
        <v>286</v>
      </c>
      <c r="B351" s="444" t="s">
        <v>2055</v>
      </c>
      <c r="C351" s="444" t="s">
        <v>3763</v>
      </c>
      <c r="D351" s="445">
        <v>27364</v>
      </c>
      <c r="E351" s="446">
        <v>41897</v>
      </c>
      <c r="F351" s="1066">
        <f t="shared" si="141"/>
        <v>39</v>
      </c>
      <c r="G351" s="429" t="s">
        <v>2056</v>
      </c>
      <c r="H351" s="447" t="s">
        <v>1941</v>
      </c>
      <c r="I351" s="429" t="s">
        <v>2057</v>
      </c>
      <c r="J351" s="429"/>
      <c r="K351" s="402">
        <v>49500</v>
      </c>
      <c r="L351" s="1067">
        <f t="shared" si="142"/>
        <v>3509.5499999999997</v>
      </c>
      <c r="M351" s="1067">
        <v>34580</v>
      </c>
      <c r="N351" s="402">
        <v>1860.19</v>
      </c>
      <c r="O351" s="1068">
        <f t="shared" si="143"/>
        <v>1504.8</v>
      </c>
      <c r="P351" s="1068">
        <f t="shared" si="144"/>
        <v>1420.65</v>
      </c>
      <c r="Q351" s="1068">
        <v>844.89</v>
      </c>
      <c r="R351" s="1067"/>
      <c r="S351" s="451">
        <f t="shared" si="145"/>
        <v>5630.53</v>
      </c>
      <c r="T351" s="1067">
        <f t="shared" si="146"/>
        <v>43869.47</v>
      </c>
      <c r="U351" s="452">
        <v>100010330028774</v>
      </c>
      <c r="V351" s="487" t="s">
        <v>3216</v>
      </c>
      <c r="W351" s="863">
        <f t="shared" si="147"/>
        <v>43869.47</v>
      </c>
      <c r="X351" s="454" t="s">
        <v>4032</v>
      </c>
      <c r="Y351" s="455"/>
      <c r="Z351" s="428">
        <v>0</v>
      </c>
      <c r="AA351" s="456">
        <v>0</v>
      </c>
      <c r="AB351" s="402">
        <f t="shared" si="148"/>
        <v>3770.3399999999997</v>
      </c>
      <c r="AC351" s="402">
        <f t="shared" si="149"/>
        <v>45729.66</v>
      </c>
      <c r="AD351" s="1067">
        <v>33326.910000000003</v>
      </c>
      <c r="AE351" s="1067">
        <f t="shared" si="152"/>
        <v>12402.75</v>
      </c>
      <c r="AF351" s="470">
        <v>0.15</v>
      </c>
      <c r="AG351" s="402">
        <f t="shared" si="150"/>
        <v>1860.4124999999999</v>
      </c>
      <c r="AH351" s="1067"/>
      <c r="AI351" s="402">
        <f t="shared" si="151"/>
        <v>1860.4124999999999</v>
      </c>
      <c r="AJ351" s="457">
        <f>AI353-N353</f>
        <v>-4.0000000003601599E-3</v>
      </c>
    </row>
    <row r="352" spans="1:98" ht="14.1" customHeight="1" x14ac:dyDescent="0.25">
      <c r="A352" s="1066">
        <v>287</v>
      </c>
      <c r="B352" s="444" t="s">
        <v>2058</v>
      </c>
      <c r="C352" s="444" t="s">
        <v>3763</v>
      </c>
      <c r="D352" s="445">
        <v>28163</v>
      </c>
      <c r="E352" s="446">
        <v>41897</v>
      </c>
      <c r="F352" s="1066">
        <f t="shared" si="141"/>
        <v>37</v>
      </c>
      <c r="G352" s="429" t="s">
        <v>2059</v>
      </c>
      <c r="H352" s="447" t="s">
        <v>1941</v>
      </c>
      <c r="I352" s="429" t="s">
        <v>2057</v>
      </c>
      <c r="J352" s="429"/>
      <c r="K352" s="402">
        <v>49500</v>
      </c>
      <c r="L352" s="1067">
        <f t="shared" si="142"/>
        <v>3509.5499999999997</v>
      </c>
      <c r="M352" s="1067">
        <v>34580</v>
      </c>
      <c r="N352" s="402">
        <v>1987.15</v>
      </c>
      <c r="O352" s="1068">
        <f t="shared" si="143"/>
        <v>1504.8</v>
      </c>
      <c r="P352" s="1068">
        <f t="shared" si="144"/>
        <v>1420.65</v>
      </c>
      <c r="Q352" s="1068"/>
      <c r="R352" s="1067"/>
      <c r="S352" s="451">
        <f t="shared" si="145"/>
        <v>4912.6000000000004</v>
      </c>
      <c r="T352" s="1067">
        <f t="shared" si="146"/>
        <v>44587.4</v>
      </c>
      <c r="U352" s="452">
        <v>100010330028774</v>
      </c>
      <c r="V352" s="487" t="s">
        <v>3217</v>
      </c>
      <c r="W352" s="863">
        <f t="shared" si="147"/>
        <v>44587.4</v>
      </c>
      <c r="X352" s="454" t="s">
        <v>4031</v>
      </c>
      <c r="Y352" s="455"/>
      <c r="Z352" s="428">
        <v>0</v>
      </c>
      <c r="AA352" s="456">
        <v>0</v>
      </c>
      <c r="AB352" s="402">
        <f t="shared" si="148"/>
        <v>2925.45</v>
      </c>
      <c r="AC352" s="402">
        <f t="shared" si="149"/>
        <v>46574.55</v>
      </c>
      <c r="AD352" s="1067">
        <v>33326.910000000003</v>
      </c>
      <c r="AE352" s="1067">
        <f t="shared" si="152"/>
        <v>13247.64</v>
      </c>
      <c r="AF352" s="470">
        <v>0.15</v>
      </c>
      <c r="AG352" s="402">
        <f t="shared" si="150"/>
        <v>1987.1459999999997</v>
      </c>
      <c r="AH352" s="1067"/>
      <c r="AI352" s="402">
        <f t="shared" si="151"/>
        <v>1987.1459999999997</v>
      </c>
      <c r="AJ352" s="457"/>
    </row>
    <row r="353" spans="1:110" ht="14.1" customHeight="1" x14ac:dyDescent="0.25">
      <c r="A353" s="1066">
        <v>289</v>
      </c>
      <c r="B353" s="444" t="s">
        <v>2063</v>
      </c>
      <c r="C353" s="444" t="s">
        <v>3763</v>
      </c>
      <c r="D353" s="445">
        <v>28955</v>
      </c>
      <c r="E353" s="446">
        <v>41897</v>
      </c>
      <c r="F353" s="1066">
        <f t="shared" si="141"/>
        <v>35</v>
      </c>
      <c r="G353" s="429" t="s">
        <v>5145</v>
      </c>
      <c r="H353" s="447" t="s">
        <v>1941</v>
      </c>
      <c r="I353" s="429" t="s">
        <v>2057</v>
      </c>
      <c r="J353" s="429"/>
      <c r="K353" s="402">
        <v>49500</v>
      </c>
      <c r="L353" s="1067">
        <f t="shared" si="142"/>
        <v>3509.5499999999997</v>
      </c>
      <c r="M353" s="1067">
        <v>34580</v>
      </c>
      <c r="N353" s="402">
        <v>1987.15</v>
      </c>
      <c r="O353" s="1068">
        <f t="shared" si="143"/>
        <v>1504.8</v>
      </c>
      <c r="P353" s="1068">
        <f t="shared" si="144"/>
        <v>1420.65</v>
      </c>
      <c r="Q353" s="1068"/>
      <c r="R353" s="1067"/>
      <c r="S353" s="451">
        <f t="shared" si="145"/>
        <v>4912.6000000000004</v>
      </c>
      <c r="T353" s="1067">
        <f t="shared" si="146"/>
        <v>44587.4</v>
      </c>
      <c r="U353" s="452">
        <v>100010330028774</v>
      </c>
      <c r="V353" s="487" t="s">
        <v>3220</v>
      </c>
      <c r="W353" s="863">
        <f t="shared" si="147"/>
        <v>44587.4</v>
      </c>
      <c r="X353" s="454" t="s">
        <v>4157</v>
      </c>
      <c r="Y353" s="455"/>
      <c r="Z353" s="428">
        <v>0</v>
      </c>
      <c r="AA353" s="456">
        <v>0</v>
      </c>
      <c r="AB353" s="402">
        <f t="shared" si="148"/>
        <v>2925.45</v>
      </c>
      <c r="AC353" s="402">
        <f t="shared" si="149"/>
        <v>46574.55</v>
      </c>
      <c r="AD353" s="1067">
        <v>33326.910000000003</v>
      </c>
      <c r="AE353" s="1067">
        <f t="shared" si="152"/>
        <v>13247.64</v>
      </c>
      <c r="AF353" s="470">
        <v>0.15</v>
      </c>
      <c r="AG353" s="402">
        <f t="shared" si="150"/>
        <v>1987.1459999999997</v>
      </c>
      <c r="AH353" s="1067"/>
      <c r="AI353" s="402">
        <f t="shared" si="151"/>
        <v>1987.1459999999997</v>
      </c>
      <c r="AJ353" s="457" t="e">
        <f>#REF!-#REF!</f>
        <v>#REF!</v>
      </c>
    </row>
    <row r="354" spans="1:110" ht="14.1" customHeight="1" x14ac:dyDescent="0.25">
      <c r="A354" s="1066">
        <v>290</v>
      </c>
      <c r="B354" s="1066" t="s">
        <v>2065</v>
      </c>
      <c r="C354" s="1066" t="s">
        <v>3764</v>
      </c>
      <c r="D354" s="446">
        <v>29719</v>
      </c>
      <c r="E354" s="446">
        <v>41897</v>
      </c>
      <c r="F354" s="1066">
        <f t="shared" si="141"/>
        <v>33</v>
      </c>
      <c r="G354" s="428" t="s">
        <v>2066</v>
      </c>
      <c r="H354" s="447" t="s">
        <v>1941</v>
      </c>
      <c r="I354" s="428" t="s">
        <v>2050</v>
      </c>
      <c r="J354" s="428"/>
      <c r="K354" s="402">
        <v>49500</v>
      </c>
      <c r="L354" s="1067">
        <f t="shared" si="142"/>
        <v>3509.5499999999997</v>
      </c>
      <c r="M354" s="1067">
        <v>34580</v>
      </c>
      <c r="N354" s="402">
        <v>1987.15</v>
      </c>
      <c r="O354" s="1068">
        <f t="shared" si="143"/>
        <v>1504.8</v>
      </c>
      <c r="P354" s="1068">
        <f t="shared" si="144"/>
        <v>1420.65</v>
      </c>
      <c r="Q354" s="1068"/>
      <c r="R354" s="1067"/>
      <c r="S354" s="451">
        <f t="shared" si="145"/>
        <v>4912.6000000000004</v>
      </c>
      <c r="T354" s="1067">
        <f t="shared" si="146"/>
        <v>44587.4</v>
      </c>
      <c r="U354" s="452">
        <v>100010330028774</v>
      </c>
      <c r="V354" s="523" t="s">
        <v>3223</v>
      </c>
      <c r="W354" s="863">
        <f t="shared" si="147"/>
        <v>44587.4</v>
      </c>
      <c r="X354" s="463" t="s">
        <v>4029</v>
      </c>
      <c r="Y354" s="455"/>
      <c r="Z354" s="428">
        <v>0</v>
      </c>
      <c r="AA354" s="456">
        <v>0</v>
      </c>
      <c r="AB354" s="402">
        <f t="shared" si="148"/>
        <v>2925.45</v>
      </c>
      <c r="AC354" s="402">
        <f t="shared" si="149"/>
        <v>46574.55</v>
      </c>
      <c r="AD354" s="1067">
        <v>33326.910000000003</v>
      </c>
      <c r="AE354" s="1067">
        <f t="shared" si="152"/>
        <v>13247.64</v>
      </c>
      <c r="AF354" s="470">
        <v>0.15</v>
      </c>
      <c r="AG354" s="402">
        <f t="shared" si="150"/>
        <v>1987.1459999999997</v>
      </c>
      <c r="AH354" s="1067"/>
      <c r="AI354" s="402">
        <f t="shared" si="151"/>
        <v>1987.1459999999997</v>
      </c>
      <c r="AJ354" s="457">
        <f>AI361-N361</f>
        <v>1481.9134999999992</v>
      </c>
    </row>
    <row r="355" spans="1:110" ht="14.1" customHeight="1" x14ac:dyDescent="0.25">
      <c r="A355" s="1066">
        <v>291</v>
      </c>
      <c r="B355" s="1066" t="s">
        <v>5096</v>
      </c>
      <c r="C355" s="475" t="s">
        <v>3763</v>
      </c>
      <c r="D355" s="641"/>
      <c r="E355" s="446"/>
      <c r="F355" s="609"/>
      <c r="G355" s="428" t="s">
        <v>4907</v>
      </c>
      <c r="H355" s="447" t="s">
        <v>1941</v>
      </c>
      <c r="I355" s="429" t="s">
        <v>2050</v>
      </c>
      <c r="J355" s="429"/>
      <c r="K355" s="448">
        <v>49500</v>
      </c>
      <c r="L355" s="1067">
        <f>+K355/100*7.09</f>
        <v>3509.5499999999997</v>
      </c>
      <c r="M355" s="1067">
        <v>47308</v>
      </c>
      <c r="N355" s="402"/>
      <c r="O355" s="402">
        <f t="shared" si="143"/>
        <v>1504.8</v>
      </c>
      <c r="P355" s="1068">
        <f>+K355/100*3.04</f>
        <v>1504.8</v>
      </c>
      <c r="Q355" s="1067">
        <f>+K355/100*2.87</f>
        <v>1420.65</v>
      </c>
      <c r="R355" s="1067"/>
      <c r="S355" s="451"/>
      <c r="T355" s="451"/>
      <c r="U355" s="451">
        <f>O355+P355+Q355+R355</f>
        <v>4430.25</v>
      </c>
      <c r="V355" s="1067">
        <f>+K355-U355</f>
        <v>45069.75</v>
      </c>
      <c r="W355" s="452">
        <v>100010330028774</v>
      </c>
      <c r="X355" s="438">
        <v>200010330698975</v>
      </c>
      <c r="Y355" s="545">
        <f>+V355</f>
        <v>45069.75</v>
      </c>
      <c r="Z355" s="529">
        <v>2301246803</v>
      </c>
      <c r="AA355" s="428">
        <v>0</v>
      </c>
      <c r="AB355" s="456">
        <v>0</v>
      </c>
      <c r="AC355" s="402">
        <f>O355+P355+Q355</f>
        <v>4430.25</v>
      </c>
      <c r="AD355" s="402">
        <f>K355-AC355</f>
        <v>45069.75</v>
      </c>
      <c r="AE355" s="1067">
        <v>33326.910000000003</v>
      </c>
      <c r="AF355" s="1067">
        <f>AD355-AE355</f>
        <v>11742.839999999997</v>
      </c>
      <c r="AG355" s="470">
        <v>0.15</v>
      </c>
      <c r="AH355" s="402">
        <f>AF355*15%</f>
        <v>1761.4259999999995</v>
      </c>
      <c r="AI355" s="1067"/>
      <c r="AJ355" s="402">
        <f>AH355+AI355</f>
        <v>1761.4259999999995</v>
      </c>
      <c r="AK355" s="457" t="e">
        <f>#REF!-#REF!</f>
        <v>#REF!</v>
      </c>
      <c r="AL355" s="6"/>
      <c r="AP355" s="537"/>
      <c r="AQ355" s="537"/>
      <c r="AR355" s="537"/>
      <c r="AS355" s="537"/>
      <c r="AT355" s="537"/>
      <c r="AU355" s="537"/>
      <c r="AV355" s="537"/>
      <c r="AW355" s="537"/>
      <c r="AX355" s="537"/>
      <c r="AY355" s="537"/>
      <c r="AZ355" s="537"/>
      <c r="BA355" s="537"/>
      <c r="BB355" s="537"/>
      <c r="BC355" s="537"/>
      <c r="BD355" s="537"/>
      <c r="BE355" s="537"/>
      <c r="BF355" s="537"/>
      <c r="BG355" s="537"/>
      <c r="BH355" s="537"/>
      <c r="BI355" s="537"/>
      <c r="BJ355" s="537"/>
      <c r="BK355" s="537"/>
      <c r="BL355" s="537"/>
      <c r="BM355" s="537"/>
      <c r="BN355" s="537"/>
      <c r="BO355" s="537"/>
      <c r="BP355" s="537"/>
      <c r="BQ355" s="537"/>
      <c r="BR355" s="537"/>
      <c r="BS355" s="537"/>
      <c r="BT355" s="537"/>
      <c r="BU355" s="537"/>
      <c r="BV355" s="537"/>
      <c r="BW355" s="537"/>
      <c r="BX355" s="537"/>
      <c r="BY355" s="537"/>
      <c r="BZ355" s="537"/>
      <c r="CA355" s="537"/>
      <c r="CB355" s="537"/>
      <c r="CC355" s="537"/>
      <c r="CD355" s="537"/>
      <c r="CE355" s="537"/>
      <c r="CF355" s="537"/>
      <c r="CG355" s="537"/>
      <c r="CH355" s="537"/>
      <c r="CI355" s="537"/>
      <c r="CJ355" s="537"/>
      <c r="CK355" s="537"/>
      <c r="CL355" s="537"/>
      <c r="CM355" s="537"/>
      <c r="CN355" s="537"/>
      <c r="CO355" s="537"/>
      <c r="CP355" s="537"/>
      <c r="CQ355" s="537"/>
      <c r="CR355" s="537"/>
      <c r="CS355" s="537"/>
      <c r="CT355" s="537"/>
      <c r="CU355" s="537"/>
      <c r="CV355" s="537"/>
      <c r="CW355" s="537"/>
      <c r="CX355" s="537"/>
      <c r="CY355" s="537"/>
      <c r="CZ355" s="537"/>
      <c r="DA355" s="537"/>
      <c r="DB355" s="537"/>
      <c r="DC355" s="537"/>
      <c r="DD355" s="537"/>
      <c r="DE355" s="537"/>
      <c r="DF355" s="537"/>
    </row>
    <row r="356" spans="1:110" s="458" customFormat="1" ht="14.1" customHeight="1" x14ac:dyDescent="0.25">
      <c r="A356" s="1066">
        <v>292</v>
      </c>
      <c r="B356" s="444" t="s">
        <v>2152</v>
      </c>
      <c r="C356" s="444" t="s">
        <v>3763</v>
      </c>
      <c r="D356" s="445">
        <v>30725</v>
      </c>
      <c r="E356" s="446">
        <v>41897</v>
      </c>
      <c r="F356" s="1066">
        <f>DATEDIF(D356,E356,"Y")</f>
        <v>30</v>
      </c>
      <c r="G356" s="429" t="s">
        <v>2153</v>
      </c>
      <c r="H356" s="447" t="s">
        <v>1941</v>
      </c>
      <c r="I356" s="429" t="s">
        <v>2117</v>
      </c>
      <c r="J356" s="429"/>
      <c r="K356" s="448">
        <v>38500</v>
      </c>
      <c r="L356" s="1067">
        <v>2729.65</v>
      </c>
      <c r="M356" s="1067">
        <v>34580</v>
      </c>
      <c r="N356" s="402">
        <v>434.66</v>
      </c>
      <c r="O356" s="1068">
        <v>1170.4000000000001</v>
      </c>
      <c r="P356" s="1068">
        <v>1104.95</v>
      </c>
      <c r="Q356" s="1068"/>
      <c r="R356" s="1067"/>
      <c r="S356" s="451">
        <f>N356+O356+P356+Q356</f>
        <v>2710.01</v>
      </c>
      <c r="T356" s="1067">
        <f>K356-S356</f>
        <v>35789.99</v>
      </c>
      <c r="U356" s="468">
        <v>100010330028774</v>
      </c>
      <c r="V356" s="490" t="s">
        <v>3268</v>
      </c>
      <c r="W356" s="863">
        <f>+T356</f>
        <v>35789.99</v>
      </c>
      <c r="X356" s="454" t="s">
        <v>4150</v>
      </c>
      <c r="Y356" s="455"/>
      <c r="Z356" s="428">
        <v>0</v>
      </c>
      <c r="AA356" s="456">
        <v>0</v>
      </c>
      <c r="AB356" s="402">
        <v>2275.3500000000004</v>
      </c>
      <c r="AC356" s="402">
        <v>36224.65</v>
      </c>
      <c r="AD356" s="1067">
        <v>33326.910000000003</v>
      </c>
      <c r="AE356" s="1067">
        <f>+AC356-AD356</f>
        <v>2897.739999999998</v>
      </c>
      <c r="AF356" s="470">
        <v>0.15</v>
      </c>
      <c r="AG356" s="402">
        <f>AE356*15%</f>
        <v>434.66099999999966</v>
      </c>
      <c r="AH356" s="1067"/>
      <c r="AI356" s="402">
        <f>AG356+AH356</f>
        <v>434.66099999999966</v>
      </c>
      <c r="AJ356" s="457"/>
      <c r="AL356" s="539"/>
      <c r="AM356" s="539"/>
      <c r="AN356" s="539"/>
      <c r="AO356" s="539"/>
    </row>
    <row r="357" spans="1:110" ht="14.1" customHeight="1" x14ac:dyDescent="0.25">
      <c r="A357" s="1066">
        <v>293</v>
      </c>
      <c r="B357" s="444" t="s">
        <v>2010</v>
      </c>
      <c r="C357" s="444" t="s">
        <v>3763</v>
      </c>
      <c r="D357" s="445">
        <v>27328</v>
      </c>
      <c r="E357" s="446">
        <v>41897</v>
      </c>
      <c r="F357" s="1066">
        <f>DATEDIF(D357,E357,"Y")</f>
        <v>39</v>
      </c>
      <c r="G357" s="429" t="s">
        <v>2011</v>
      </c>
      <c r="H357" s="447" t="s">
        <v>1941</v>
      </c>
      <c r="I357" s="428" t="s">
        <v>2117</v>
      </c>
      <c r="J357" s="428"/>
      <c r="K357" s="448">
        <v>41800</v>
      </c>
      <c r="L357" s="1067">
        <f>K357/100*7.09</f>
        <v>2963.62</v>
      </c>
      <c r="M357" s="1067">
        <v>34580</v>
      </c>
      <c r="N357" s="402">
        <v>900.41</v>
      </c>
      <c r="O357" s="1068">
        <f>K357/100*3.04</f>
        <v>1270.72</v>
      </c>
      <c r="P357" s="1068">
        <f>K357/100*2.87</f>
        <v>1199.6600000000001</v>
      </c>
      <c r="Q357" s="1068"/>
      <c r="R357" s="1067"/>
      <c r="S357" s="451">
        <f>N357+O357+P357+Q357</f>
        <v>3370.79</v>
      </c>
      <c r="T357" s="1067">
        <f>K357-S357</f>
        <v>38429.21</v>
      </c>
      <c r="U357" s="452">
        <v>100010330028774</v>
      </c>
      <c r="V357" s="490" t="s">
        <v>3250</v>
      </c>
      <c r="W357" s="863">
        <f>+T357</f>
        <v>38429.21</v>
      </c>
      <c r="X357" s="454" t="s">
        <v>4168</v>
      </c>
      <c r="Y357" s="455"/>
      <c r="Z357" s="428">
        <v>0</v>
      </c>
      <c r="AA357" s="456">
        <v>0</v>
      </c>
      <c r="AB357" s="402">
        <f>O357+P357+Q357</f>
        <v>2470.38</v>
      </c>
      <c r="AC357" s="402">
        <f>K357-AB357</f>
        <v>39329.620000000003</v>
      </c>
      <c r="AD357" s="1067">
        <v>33326.910000000003</v>
      </c>
      <c r="AE357" s="1067">
        <f>+AC357-AD357</f>
        <v>6002.7099999999991</v>
      </c>
      <c r="AF357" s="470">
        <v>0.15</v>
      </c>
      <c r="AG357" s="402">
        <f>AE357*15%</f>
        <v>900.40649999999982</v>
      </c>
      <c r="AH357" s="1067"/>
      <c r="AI357" s="402">
        <f>AG357+AH357</f>
        <v>900.40649999999982</v>
      </c>
      <c r="AJ357" s="457" t="e">
        <f>#REF!-#REF!</f>
        <v>#REF!</v>
      </c>
    </row>
    <row r="358" spans="1:110" ht="14.1" customHeight="1" x14ac:dyDescent="0.25">
      <c r="A358" s="1066">
        <v>294</v>
      </c>
      <c r="B358" s="444" t="s">
        <v>2133</v>
      </c>
      <c r="C358" s="444" t="s">
        <v>3763</v>
      </c>
      <c r="D358" s="445"/>
      <c r="E358" s="446">
        <v>41897</v>
      </c>
      <c r="F358" s="1066"/>
      <c r="G358" s="429" t="s">
        <v>2134</v>
      </c>
      <c r="H358" s="447" t="s">
        <v>1941</v>
      </c>
      <c r="I358" s="429" t="s">
        <v>2117</v>
      </c>
      <c r="J358" s="429"/>
      <c r="K358" s="448">
        <v>38500</v>
      </c>
      <c r="L358" s="1067">
        <v>2729.65</v>
      </c>
      <c r="M358" s="1067">
        <v>34580</v>
      </c>
      <c r="N358" s="402">
        <v>434.66</v>
      </c>
      <c r="O358" s="1068">
        <v>1170.4000000000001</v>
      </c>
      <c r="P358" s="1068">
        <v>1104.95</v>
      </c>
      <c r="Q358" s="1068"/>
      <c r="R358" s="1067"/>
      <c r="S358" s="451">
        <f>N358+O358+P358+Q358</f>
        <v>2710.01</v>
      </c>
      <c r="T358" s="1067">
        <f>K358-S358</f>
        <v>35789.99</v>
      </c>
      <c r="U358" s="452">
        <v>100010330028774</v>
      </c>
      <c r="V358" s="501" t="s">
        <v>3259</v>
      </c>
      <c r="W358" s="863">
        <f>+T358</f>
        <v>35789.99</v>
      </c>
      <c r="X358" s="454" t="s">
        <v>4002</v>
      </c>
      <c r="Y358" s="455"/>
      <c r="Z358" s="428">
        <v>0</v>
      </c>
      <c r="AA358" s="456">
        <v>0</v>
      </c>
      <c r="AB358" s="402">
        <v>2275.3500000000004</v>
      </c>
      <c r="AC358" s="402">
        <v>36224.65</v>
      </c>
      <c r="AD358" s="1067">
        <v>33326.910000000003</v>
      </c>
      <c r="AE358" s="1067">
        <f>+AC358-AD358</f>
        <v>2897.739999999998</v>
      </c>
      <c r="AF358" s="470">
        <v>0.15</v>
      </c>
      <c r="AG358" s="402">
        <f>AE358*15%</f>
        <v>434.66099999999966</v>
      </c>
      <c r="AH358" s="1067"/>
      <c r="AI358" s="402">
        <f>AG358+AH358</f>
        <v>434.66099999999966</v>
      </c>
      <c r="AJ358" s="457" t="e">
        <v>#REF!</v>
      </c>
    </row>
    <row r="359" spans="1:110" ht="14.1" customHeight="1" x14ac:dyDescent="0.25">
      <c r="A359" s="1712" t="s">
        <v>3656</v>
      </c>
      <c r="B359" s="1713"/>
      <c r="C359" s="1713"/>
      <c r="D359" s="1713"/>
      <c r="E359" s="1713"/>
      <c r="F359" s="1713"/>
      <c r="G359" s="1713"/>
      <c r="H359" s="1713"/>
      <c r="I359" s="1714"/>
      <c r="J359" s="1175"/>
      <c r="K359" s="405">
        <f>SUM(K346:K358)</f>
        <v>602800</v>
      </c>
      <c r="L359" s="1067"/>
      <c r="M359" s="1067">
        <v>0</v>
      </c>
      <c r="N359" s="405">
        <f t="shared" ref="N359:T359" si="153">SUM(N347:N354)</f>
        <v>13783.09</v>
      </c>
      <c r="O359" s="405">
        <f t="shared" si="153"/>
        <v>11202.399999999998</v>
      </c>
      <c r="P359" s="405">
        <f t="shared" si="153"/>
        <v>10575.949999999999</v>
      </c>
      <c r="Q359" s="562">
        <f t="shared" si="153"/>
        <v>844.89</v>
      </c>
      <c r="R359" s="405">
        <f t="shared" si="153"/>
        <v>0</v>
      </c>
      <c r="S359" s="563">
        <f t="shared" si="153"/>
        <v>36406.33</v>
      </c>
      <c r="T359" s="405">
        <f t="shared" si="153"/>
        <v>332093.67000000004</v>
      </c>
      <c r="U359" s="452"/>
      <c r="V359" s="523"/>
      <c r="W359" s="863"/>
      <c r="X359" s="463"/>
      <c r="Y359" s="455"/>
      <c r="Z359" s="428"/>
      <c r="AA359" s="456"/>
      <c r="AB359" s="402"/>
      <c r="AC359" s="402"/>
      <c r="AD359" s="1067"/>
      <c r="AE359" s="1067"/>
      <c r="AF359" s="470"/>
      <c r="AG359" s="402"/>
      <c r="AH359" s="1067"/>
      <c r="AI359" s="402"/>
      <c r="AJ359" s="457">
        <f>AI363-N363</f>
        <v>-4.0000000003601599E-3</v>
      </c>
    </row>
    <row r="360" spans="1:110" ht="14.1" customHeight="1" x14ac:dyDescent="0.25">
      <c r="A360" s="1715" t="s">
        <v>3676</v>
      </c>
      <c r="B360" s="1716"/>
      <c r="C360" s="1716"/>
      <c r="D360" s="1716"/>
      <c r="E360" s="1716"/>
      <c r="F360" s="1716"/>
      <c r="G360" s="1716"/>
      <c r="H360" s="1716"/>
      <c r="I360" s="1717"/>
      <c r="J360" s="1176"/>
      <c r="K360" s="405"/>
      <c r="L360" s="1067"/>
      <c r="M360" s="1067"/>
      <c r="N360" s="405"/>
      <c r="O360" s="562"/>
      <c r="P360" s="562"/>
      <c r="Q360" s="562"/>
      <c r="R360" s="405"/>
      <c r="S360" s="563"/>
      <c r="T360" s="405"/>
      <c r="U360" s="452"/>
      <c r="V360" s="523"/>
      <c r="W360" s="863"/>
      <c r="X360" s="463"/>
      <c r="Y360" s="455"/>
      <c r="Z360" s="428"/>
      <c r="AA360" s="456"/>
      <c r="AB360" s="402"/>
      <c r="AC360" s="402"/>
      <c r="AD360" s="1067"/>
      <c r="AE360" s="1067"/>
      <c r="AF360" s="470"/>
      <c r="AG360" s="402"/>
      <c r="AH360" s="1067"/>
      <c r="AI360" s="402"/>
      <c r="AJ360" s="457"/>
    </row>
    <row r="361" spans="1:110" ht="14.1" customHeight="1" x14ac:dyDescent="0.25">
      <c r="A361" s="444">
        <v>295</v>
      </c>
      <c r="B361" s="1066" t="s">
        <v>2069</v>
      </c>
      <c r="C361" s="1066" t="s">
        <v>3763</v>
      </c>
      <c r="D361" s="446">
        <v>30452</v>
      </c>
      <c r="E361" s="446">
        <v>41897</v>
      </c>
      <c r="F361" s="1066">
        <f t="shared" ref="F361:F376" si="154">DATEDIF(D361,E361,"Y")</f>
        <v>31</v>
      </c>
      <c r="G361" s="428" t="s">
        <v>2070</v>
      </c>
      <c r="H361" s="447" t="s">
        <v>1941</v>
      </c>
      <c r="I361" s="428" t="s">
        <v>4745</v>
      </c>
      <c r="J361" s="428"/>
      <c r="K361" s="402">
        <v>60000</v>
      </c>
      <c r="L361" s="1067">
        <f t="shared" ref="L361:L378" si="155">K361/100*7.09</f>
        <v>4254</v>
      </c>
      <c r="M361" s="1067">
        <v>34580</v>
      </c>
      <c r="N361" s="402">
        <v>1987.15</v>
      </c>
      <c r="O361" s="1068">
        <f t="shared" ref="O361:O378" si="156">K361/100*3.04</f>
        <v>1824</v>
      </c>
      <c r="P361" s="1068">
        <f t="shared" ref="P361:P378" si="157">K361/100*2.87</f>
        <v>1722</v>
      </c>
      <c r="Q361" s="1068"/>
      <c r="R361" s="1067"/>
      <c r="S361" s="451">
        <f t="shared" ref="S361:S378" si="158">N361+O361+P361+Q361+R361</f>
        <v>5533.15</v>
      </c>
      <c r="T361" s="1067">
        <f t="shared" ref="T361:T378" si="159">K361-S361</f>
        <v>54466.85</v>
      </c>
      <c r="U361" s="452">
        <v>100010330028774</v>
      </c>
      <c r="V361" s="523" t="s">
        <v>3225</v>
      </c>
      <c r="W361" s="863">
        <f t="shared" ref="W361:W378" si="160">+T361</f>
        <v>54466.85</v>
      </c>
      <c r="X361" s="463" t="s">
        <v>4159</v>
      </c>
      <c r="Y361" s="455"/>
      <c r="Z361" s="428">
        <v>0</v>
      </c>
      <c r="AA361" s="456">
        <v>0</v>
      </c>
      <c r="AB361" s="402">
        <f t="shared" ref="AB361:AB367" si="161">O361+P361+Q361</f>
        <v>3546</v>
      </c>
      <c r="AC361" s="402">
        <f t="shared" ref="AC361:AC367" si="162">K361-AB361</f>
        <v>56454</v>
      </c>
      <c r="AD361" s="1067">
        <v>33326.910000000003</v>
      </c>
      <c r="AE361" s="1067">
        <f>+AC361-AD361</f>
        <v>23127.089999999997</v>
      </c>
      <c r="AF361" s="470">
        <v>0.15</v>
      </c>
      <c r="AG361" s="402">
        <f t="shared" ref="AG361:AG372" si="163">AE361*15%</f>
        <v>3469.0634999999993</v>
      </c>
      <c r="AH361" s="1067"/>
      <c r="AI361" s="402">
        <f t="shared" ref="AI361:AI372" si="164">AG361+AH361</f>
        <v>3469.0634999999993</v>
      </c>
      <c r="AJ361" s="457" t="e">
        <f>#REF!-#REF!</f>
        <v>#REF!</v>
      </c>
    </row>
    <row r="362" spans="1:110" ht="14.1" customHeight="1" x14ac:dyDescent="0.25">
      <c r="A362" s="1066">
        <v>296</v>
      </c>
      <c r="B362" s="1066" t="s">
        <v>2534</v>
      </c>
      <c r="C362" s="1066" t="s">
        <v>3763</v>
      </c>
      <c r="D362" s="446">
        <v>31503</v>
      </c>
      <c r="E362" s="446">
        <v>41897</v>
      </c>
      <c r="F362" s="1066">
        <f t="shared" si="154"/>
        <v>28</v>
      </c>
      <c r="G362" s="428" t="s">
        <v>2535</v>
      </c>
      <c r="H362" s="447" t="s">
        <v>1941</v>
      </c>
      <c r="I362" s="429" t="s">
        <v>2958</v>
      </c>
      <c r="J362" s="429"/>
      <c r="K362" s="1067">
        <v>22000</v>
      </c>
      <c r="L362" s="1067">
        <f t="shared" si="155"/>
        <v>1559.8</v>
      </c>
      <c r="M362" s="1067">
        <f>K362</f>
        <v>22000</v>
      </c>
      <c r="N362" s="402"/>
      <c r="O362" s="1068">
        <f t="shared" si="156"/>
        <v>668.8</v>
      </c>
      <c r="P362" s="1068">
        <f t="shared" si="157"/>
        <v>631.4</v>
      </c>
      <c r="Q362" s="1068"/>
      <c r="R362" s="1067"/>
      <c r="S362" s="451">
        <f t="shared" si="158"/>
        <v>1300.1999999999998</v>
      </c>
      <c r="T362" s="1067">
        <f t="shared" si="159"/>
        <v>20699.8</v>
      </c>
      <c r="U362" s="452">
        <v>100010330028774</v>
      </c>
      <c r="V362" s="461" t="s">
        <v>3224</v>
      </c>
      <c r="W362" s="863">
        <f t="shared" si="160"/>
        <v>20699.8</v>
      </c>
      <c r="X362" s="463" t="s">
        <v>4158</v>
      </c>
      <c r="Y362" s="455"/>
      <c r="Z362" s="428">
        <v>0</v>
      </c>
      <c r="AA362" s="456">
        <v>0</v>
      </c>
      <c r="AB362" s="402">
        <f t="shared" si="161"/>
        <v>1300.1999999999998</v>
      </c>
      <c r="AC362" s="402">
        <f t="shared" si="162"/>
        <v>20699.8</v>
      </c>
      <c r="AD362" s="1067"/>
      <c r="AE362" s="428"/>
      <c r="AF362" s="428"/>
      <c r="AG362" s="402">
        <f t="shared" si="163"/>
        <v>0</v>
      </c>
      <c r="AH362" s="1067"/>
      <c r="AI362" s="402">
        <f t="shared" si="164"/>
        <v>0</v>
      </c>
      <c r="AJ362" s="457">
        <f>AI364-N364</f>
        <v>-4.0000000003601599E-3</v>
      </c>
    </row>
    <row r="363" spans="1:110" ht="14.1" customHeight="1" x14ac:dyDescent="0.25">
      <c r="A363" s="444">
        <v>297</v>
      </c>
      <c r="B363" s="444" t="s">
        <v>2072</v>
      </c>
      <c r="C363" s="444" t="s">
        <v>3763</v>
      </c>
      <c r="D363" s="445">
        <v>28435</v>
      </c>
      <c r="E363" s="446">
        <v>41897</v>
      </c>
      <c r="F363" s="1066">
        <f t="shared" si="154"/>
        <v>36</v>
      </c>
      <c r="G363" s="429" t="s">
        <v>2073</v>
      </c>
      <c r="H363" s="447" t="s">
        <v>1941</v>
      </c>
      <c r="I363" s="429" t="s">
        <v>2071</v>
      </c>
      <c r="J363" s="429"/>
      <c r="K363" s="402">
        <v>49500</v>
      </c>
      <c r="L363" s="1067">
        <f t="shared" si="155"/>
        <v>3509.5499999999997</v>
      </c>
      <c r="M363" s="1067">
        <v>34580</v>
      </c>
      <c r="N363" s="402">
        <v>1987.15</v>
      </c>
      <c r="O363" s="1068">
        <f t="shared" si="156"/>
        <v>1504.8</v>
      </c>
      <c r="P363" s="1068">
        <f t="shared" si="157"/>
        <v>1420.65</v>
      </c>
      <c r="Q363" s="1068"/>
      <c r="R363" s="1067"/>
      <c r="S363" s="451">
        <f t="shared" si="158"/>
        <v>4912.6000000000004</v>
      </c>
      <c r="T363" s="1067">
        <f t="shared" si="159"/>
        <v>44587.4</v>
      </c>
      <c r="U363" s="452">
        <v>100010330028774</v>
      </c>
      <c r="V363" s="490" t="s">
        <v>3226</v>
      </c>
      <c r="W363" s="863">
        <f t="shared" si="160"/>
        <v>44587.4</v>
      </c>
      <c r="X363" s="454" t="s">
        <v>4027</v>
      </c>
      <c r="Y363" s="455"/>
      <c r="Z363" s="428">
        <v>0</v>
      </c>
      <c r="AA363" s="456">
        <v>0</v>
      </c>
      <c r="AB363" s="402">
        <f t="shared" si="161"/>
        <v>2925.45</v>
      </c>
      <c r="AC363" s="402">
        <f t="shared" si="162"/>
        <v>46574.55</v>
      </c>
      <c r="AD363" s="1067">
        <v>33326.910000000003</v>
      </c>
      <c r="AE363" s="1067">
        <f t="shared" ref="AE363:AE372" si="165">+AC363-AD363</f>
        <v>13247.64</v>
      </c>
      <c r="AF363" s="470">
        <v>0.15</v>
      </c>
      <c r="AG363" s="402">
        <f t="shared" si="163"/>
        <v>1987.1459999999997</v>
      </c>
      <c r="AH363" s="1067"/>
      <c r="AI363" s="402">
        <f t="shared" si="164"/>
        <v>1987.1459999999997</v>
      </c>
      <c r="AJ363" s="457">
        <f>AI366-N366</f>
        <v>-4.0000000003601599E-3</v>
      </c>
    </row>
    <row r="364" spans="1:110" ht="14.1" customHeight="1" x14ac:dyDescent="0.25">
      <c r="A364" s="1066">
        <v>298</v>
      </c>
      <c r="B364" s="444" t="s">
        <v>2074</v>
      </c>
      <c r="C364" s="444" t="s">
        <v>3764</v>
      </c>
      <c r="D364" s="445">
        <v>28055</v>
      </c>
      <c r="E364" s="446">
        <v>41897</v>
      </c>
      <c r="F364" s="1066">
        <f t="shared" si="154"/>
        <v>37</v>
      </c>
      <c r="G364" s="429" t="s">
        <v>2075</v>
      </c>
      <c r="H364" s="447" t="s">
        <v>1941</v>
      </c>
      <c r="I364" s="429" t="s">
        <v>2071</v>
      </c>
      <c r="J364" s="429"/>
      <c r="K364" s="402">
        <v>49500</v>
      </c>
      <c r="L364" s="1067">
        <f t="shared" si="155"/>
        <v>3509.5499999999997</v>
      </c>
      <c r="M364" s="1067">
        <v>34580</v>
      </c>
      <c r="N364" s="402">
        <v>1987.15</v>
      </c>
      <c r="O364" s="1068">
        <f t="shared" si="156"/>
        <v>1504.8</v>
      </c>
      <c r="P364" s="1068">
        <f t="shared" si="157"/>
        <v>1420.65</v>
      </c>
      <c r="Q364" s="1068"/>
      <c r="R364" s="1067"/>
      <c r="S364" s="451">
        <f t="shared" si="158"/>
        <v>4912.6000000000004</v>
      </c>
      <c r="T364" s="1067">
        <f t="shared" si="159"/>
        <v>44587.4</v>
      </c>
      <c r="U364" s="452">
        <v>100010330028774</v>
      </c>
      <c r="V364" s="501" t="s">
        <v>3227</v>
      </c>
      <c r="W364" s="863">
        <f t="shared" si="160"/>
        <v>44587.4</v>
      </c>
      <c r="X364" s="454" t="s">
        <v>4026</v>
      </c>
      <c r="Y364" s="455"/>
      <c r="Z364" s="428">
        <v>0</v>
      </c>
      <c r="AA364" s="456">
        <v>0</v>
      </c>
      <c r="AB364" s="402">
        <f t="shared" si="161"/>
        <v>2925.45</v>
      </c>
      <c r="AC364" s="402">
        <f t="shared" si="162"/>
        <v>46574.55</v>
      </c>
      <c r="AD364" s="1067">
        <v>33326.910000000003</v>
      </c>
      <c r="AE364" s="1067">
        <f t="shared" si="165"/>
        <v>13247.64</v>
      </c>
      <c r="AF364" s="470">
        <v>0.15</v>
      </c>
      <c r="AG364" s="402">
        <f t="shared" si="163"/>
        <v>1987.1459999999997</v>
      </c>
      <c r="AH364" s="1067"/>
      <c r="AI364" s="402">
        <f t="shared" si="164"/>
        <v>1987.1459999999997</v>
      </c>
      <c r="AJ364" s="402"/>
    </row>
    <row r="365" spans="1:110" s="458" customFormat="1" ht="14.1" customHeight="1" x14ac:dyDescent="0.25">
      <c r="A365" s="444">
        <v>299</v>
      </c>
      <c r="B365" s="444" t="s">
        <v>3752</v>
      </c>
      <c r="C365" s="444" t="s">
        <v>3763</v>
      </c>
      <c r="D365" s="445">
        <v>31027</v>
      </c>
      <c r="E365" s="446">
        <v>41897</v>
      </c>
      <c r="F365" s="1066">
        <f t="shared" si="154"/>
        <v>29</v>
      </c>
      <c r="G365" s="429" t="s">
        <v>3753</v>
      </c>
      <c r="H365" s="447" t="s">
        <v>1941</v>
      </c>
      <c r="I365" s="429" t="s">
        <v>2071</v>
      </c>
      <c r="J365" s="429"/>
      <c r="K365" s="402">
        <v>49500</v>
      </c>
      <c r="L365" s="402">
        <f t="shared" si="155"/>
        <v>3509.5499999999997</v>
      </c>
      <c r="M365" s="402">
        <v>34580</v>
      </c>
      <c r="N365" s="402">
        <v>1860.19</v>
      </c>
      <c r="O365" s="467">
        <f t="shared" si="156"/>
        <v>1504.8</v>
      </c>
      <c r="P365" s="467">
        <f t="shared" si="157"/>
        <v>1420.65</v>
      </c>
      <c r="Q365" s="467">
        <v>844.89</v>
      </c>
      <c r="R365" s="402"/>
      <c r="S365" s="451">
        <f t="shared" si="158"/>
        <v>5630.53</v>
      </c>
      <c r="T365" s="402">
        <f t="shared" si="159"/>
        <v>43869.47</v>
      </c>
      <c r="U365" s="452">
        <v>100010330028774</v>
      </c>
      <c r="V365" s="606">
        <v>200010330752109</v>
      </c>
      <c r="W365" s="863">
        <f t="shared" si="160"/>
        <v>43869.47</v>
      </c>
      <c r="X365" s="454" t="s">
        <v>4242</v>
      </c>
      <c r="Y365" s="504"/>
      <c r="Z365" s="429"/>
      <c r="AA365" s="505"/>
      <c r="AB365" s="402">
        <f t="shared" si="161"/>
        <v>3770.3399999999997</v>
      </c>
      <c r="AC365" s="402">
        <f t="shared" si="162"/>
        <v>45729.66</v>
      </c>
      <c r="AD365" s="1067">
        <v>33326.910000000003</v>
      </c>
      <c r="AE365" s="1067">
        <f t="shared" si="165"/>
        <v>12402.75</v>
      </c>
      <c r="AF365" s="470"/>
      <c r="AG365" s="402">
        <f t="shared" si="163"/>
        <v>1860.4124999999999</v>
      </c>
      <c r="AH365" s="402"/>
      <c r="AI365" s="402">
        <f t="shared" si="164"/>
        <v>1860.4124999999999</v>
      </c>
      <c r="AJ365" s="402"/>
      <c r="AL365" s="539"/>
      <c r="AM365" s="539"/>
      <c r="AN365" s="539"/>
      <c r="AO365" s="539"/>
    </row>
    <row r="366" spans="1:110" ht="14.1" customHeight="1" x14ac:dyDescent="0.25">
      <c r="A366" s="1066">
        <v>300</v>
      </c>
      <c r="B366" s="444" t="s">
        <v>2076</v>
      </c>
      <c r="C366" s="444" t="s">
        <v>3763</v>
      </c>
      <c r="D366" s="445">
        <v>27464</v>
      </c>
      <c r="E366" s="446">
        <v>41897</v>
      </c>
      <c r="F366" s="1066">
        <f t="shared" si="154"/>
        <v>39</v>
      </c>
      <c r="G366" s="429" t="s">
        <v>2077</v>
      </c>
      <c r="H366" s="447" t="s">
        <v>1941</v>
      </c>
      <c r="I366" s="429" t="s">
        <v>2071</v>
      </c>
      <c r="J366" s="429"/>
      <c r="K366" s="402">
        <v>49500</v>
      </c>
      <c r="L366" s="1067">
        <f t="shared" si="155"/>
        <v>3509.5499999999997</v>
      </c>
      <c r="M366" s="1067">
        <v>34580</v>
      </c>
      <c r="N366" s="402">
        <v>1987.15</v>
      </c>
      <c r="O366" s="1068">
        <f t="shared" si="156"/>
        <v>1504.8</v>
      </c>
      <c r="P366" s="1068">
        <f t="shared" si="157"/>
        <v>1420.65</v>
      </c>
      <c r="Q366" s="1068"/>
      <c r="R366" s="1067"/>
      <c r="S366" s="451">
        <f t="shared" si="158"/>
        <v>4912.6000000000004</v>
      </c>
      <c r="T366" s="1067">
        <f t="shared" si="159"/>
        <v>44587.4</v>
      </c>
      <c r="U366" s="452">
        <v>100010330028774</v>
      </c>
      <c r="V366" s="490" t="s">
        <v>3228</v>
      </c>
      <c r="W366" s="863">
        <f t="shared" si="160"/>
        <v>44587.4</v>
      </c>
      <c r="X366" s="454" t="s">
        <v>4125</v>
      </c>
      <c r="Y366" s="455"/>
      <c r="Z366" s="428">
        <v>0</v>
      </c>
      <c r="AA366" s="456">
        <v>0</v>
      </c>
      <c r="AB366" s="402">
        <f t="shared" si="161"/>
        <v>2925.45</v>
      </c>
      <c r="AC366" s="402">
        <f t="shared" si="162"/>
        <v>46574.55</v>
      </c>
      <c r="AD366" s="1067">
        <v>33326.910000000003</v>
      </c>
      <c r="AE366" s="1067">
        <f t="shared" si="165"/>
        <v>13247.64</v>
      </c>
      <c r="AF366" s="470">
        <v>0.15</v>
      </c>
      <c r="AG366" s="402">
        <f t="shared" si="163"/>
        <v>1987.1459999999997</v>
      </c>
      <c r="AH366" s="1067"/>
      <c r="AI366" s="402">
        <f t="shared" si="164"/>
        <v>1987.1459999999997</v>
      </c>
      <c r="AJ366" s="402"/>
    </row>
    <row r="367" spans="1:110" ht="14.1" customHeight="1" x14ac:dyDescent="0.25">
      <c r="A367" s="444">
        <v>301</v>
      </c>
      <c r="B367" s="444" t="s">
        <v>2078</v>
      </c>
      <c r="C367" s="444" t="s">
        <v>3764</v>
      </c>
      <c r="D367" s="445">
        <v>28816</v>
      </c>
      <c r="E367" s="446">
        <v>41897</v>
      </c>
      <c r="F367" s="1066">
        <f t="shared" si="154"/>
        <v>35</v>
      </c>
      <c r="G367" s="429" t="s">
        <v>2079</v>
      </c>
      <c r="H367" s="447" t="s">
        <v>1941</v>
      </c>
      <c r="I367" s="429" t="s">
        <v>2071</v>
      </c>
      <c r="J367" s="429"/>
      <c r="K367" s="402">
        <v>49500</v>
      </c>
      <c r="L367" s="1067">
        <f t="shared" si="155"/>
        <v>3509.5499999999997</v>
      </c>
      <c r="M367" s="1067">
        <v>34580</v>
      </c>
      <c r="N367" s="402">
        <v>1987.15</v>
      </c>
      <c r="O367" s="1068">
        <f t="shared" si="156"/>
        <v>1504.8</v>
      </c>
      <c r="P367" s="1068">
        <f t="shared" si="157"/>
        <v>1420.65</v>
      </c>
      <c r="Q367" s="1068"/>
      <c r="R367" s="1067"/>
      <c r="S367" s="451">
        <f t="shared" si="158"/>
        <v>4912.6000000000004</v>
      </c>
      <c r="T367" s="1067">
        <f t="shared" si="159"/>
        <v>44587.4</v>
      </c>
      <c r="U367" s="452">
        <v>100010330028774</v>
      </c>
      <c r="V367" s="501" t="s">
        <v>3229</v>
      </c>
      <c r="W367" s="863">
        <f t="shared" si="160"/>
        <v>44587.4</v>
      </c>
      <c r="X367" s="454" t="s">
        <v>4160</v>
      </c>
      <c r="Y367" s="455"/>
      <c r="Z367" s="428">
        <v>0</v>
      </c>
      <c r="AA367" s="456">
        <v>0</v>
      </c>
      <c r="AB367" s="402">
        <f t="shared" si="161"/>
        <v>2925.45</v>
      </c>
      <c r="AC367" s="402">
        <f t="shared" si="162"/>
        <v>46574.55</v>
      </c>
      <c r="AD367" s="1067">
        <v>33326.910000000003</v>
      </c>
      <c r="AE367" s="1067">
        <f t="shared" si="165"/>
        <v>13247.64</v>
      </c>
      <c r="AF367" s="470">
        <v>0.15</v>
      </c>
      <c r="AG367" s="402">
        <f t="shared" si="163"/>
        <v>1987.1459999999997</v>
      </c>
      <c r="AH367" s="1067"/>
      <c r="AI367" s="402">
        <f t="shared" si="164"/>
        <v>1987.1459999999997</v>
      </c>
      <c r="AJ367" s="457">
        <f>AI378-N378</f>
        <v>0</v>
      </c>
    </row>
    <row r="368" spans="1:110" ht="14.1" customHeight="1" x14ac:dyDescent="0.25">
      <c r="A368" s="1066">
        <v>302</v>
      </c>
      <c r="B368" s="444" t="s">
        <v>2125</v>
      </c>
      <c r="C368" s="444" t="s">
        <v>3764</v>
      </c>
      <c r="D368" s="445">
        <v>27760</v>
      </c>
      <c r="E368" s="446">
        <v>41897</v>
      </c>
      <c r="F368" s="1066">
        <f t="shared" si="154"/>
        <v>38</v>
      </c>
      <c r="G368" s="429" t="s">
        <v>2126</v>
      </c>
      <c r="H368" s="447" t="s">
        <v>1941</v>
      </c>
      <c r="I368" s="429" t="s">
        <v>2117</v>
      </c>
      <c r="J368" s="429"/>
      <c r="K368" s="448">
        <v>38500</v>
      </c>
      <c r="L368" s="1067">
        <f t="shared" si="155"/>
        <v>2729.65</v>
      </c>
      <c r="M368" s="1067">
        <v>34580</v>
      </c>
      <c r="N368" s="402">
        <v>434.66</v>
      </c>
      <c r="O368" s="1068">
        <f t="shared" si="156"/>
        <v>1170.4000000000001</v>
      </c>
      <c r="P368" s="1068">
        <f t="shared" si="157"/>
        <v>1104.95</v>
      </c>
      <c r="Q368" s="1068"/>
      <c r="R368" s="1067"/>
      <c r="S368" s="451">
        <f t="shared" si="158"/>
        <v>2710.01</v>
      </c>
      <c r="T368" s="1067">
        <f t="shared" si="159"/>
        <v>35789.99</v>
      </c>
      <c r="U368" s="452">
        <v>100010330028774</v>
      </c>
      <c r="V368" s="490" t="s">
        <v>3255</v>
      </c>
      <c r="W368" s="863">
        <f t="shared" si="160"/>
        <v>35789.99</v>
      </c>
      <c r="X368" s="454" t="s">
        <v>4025</v>
      </c>
      <c r="Y368" s="455"/>
      <c r="Z368" s="428">
        <v>0</v>
      </c>
      <c r="AA368" s="456">
        <v>0</v>
      </c>
      <c r="AB368" s="402">
        <v>2275.3500000000004</v>
      </c>
      <c r="AC368" s="402">
        <v>36224.65</v>
      </c>
      <c r="AD368" s="1067">
        <v>33326.910000000003</v>
      </c>
      <c r="AE368" s="1067">
        <f t="shared" si="165"/>
        <v>2897.739999999998</v>
      </c>
      <c r="AF368" s="470">
        <v>0.15</v>
      </c>
      <c r="AG368" s="402">
        <f t="shared" si="163"/>
        <v>434.66099999999966</v>
      </c>
      <c r="AH368" s="1067"/>
      <c r="AI368" s="402">
        <f t="shared" si="164"/>
        <v>434.66099999999966</v>
      </c>
      <c r="AJ368" s="457">
        <v>-434.66</v>
      </c>
    </row>
    <row r="369" spans="1:41" ht="14.1" customHeight="1" x14ac:dyDescent="0.25">
      <c r="A369" s="444">
        <v>303</v>
      </c>
      <c r="B369" s="444" t="s">
        <v>2127</v>
      </c>
      <c r="C369" s="444" t="s">
        <v>3763</v>
      </c>
      <c r="D369" s="445">
        <v>30349</v>
      </c>
      <c r="E369" s="446">
        <v>41897</v>
      </c>
      <c r="F369" s="1066">
        <f t="shared" si="154"/>
        <v>31</v>
      </c>
      <c r="G369" s="429" t="s">
        <v>2128</v>
      </c>
      <c r="H369" s="447" t="s">
        <v>1941</v>
      </c>
      <c r="I369" s="429" t="s">
        <v>2117</v>
      </c>
      <c r="J369" s="429"/>
      <c r="K369" s="448">
        <v>38500</v>
      </c>
      <c r="L369" s="1067">
        <f t="shared" si="155"/>
        <v>2729.65</v>
      </c>
      <c r="M369" s="1067">
        <v>34580</v>
      </c>
      <c r="N369" s="402">
        <v>434.66</v>
      </c>
      <c r="O369" s="1068">
        <f t="shared" si="156"/>
        <v>1170.4000000000001</v>
      </c>
      <c r="P369" s="1068">
        <f t="shared" si="157"/>
        <v>1104.95</v>
      </c>
      <c r="Q369" s="1068"/>
      <c r="R369" s="1067"/>
      <c r="S369" s="451">
        <f t="shared" si="158"/>
        <v>2710.01</v>
      </c>
      <c r="T369" s="1067">
        <f t="shared" si="159"/>
        <v>35789.99</v>
      </c>
      <c r="U369" s="452">
        <v>100010330028774</v>
      </c>
      <c r="V369" s="490" t="s">
        <v>3256</v>
      </c>
      <c r="W369" s="863">
        <f t="shared" si="160"/>
        <v>35789.99</v>
      </c>
      <c r="X369" s="454" t="s">
        <v>4161</v>
      </c>
      <c r="Y369" s="455"/>
      <c r="Z369" s="428">
        <v>0</v>
      </c>
      <c r="AA369" s="456">
        <v>0</v>
      </c>
      <c r="AB369" s="402">
        <v>2275.3500000000004</v>
      </c>
      <c r="AC369" s="402">
        <v>36224.65</v>
      </c>
      <c r="AD369" s="1067">
        <v>33326.910000000003</v>
      </c>
      <c r="AE369" s="1067">
        <f t="shared" si="165"/>
        <v>2897.739999999998</v>
      </c>
      <c r="AF369" s="470">
        <v>0.15</v>
      </c>
      <c r="AG369" s="402">
        <f t="shared" si="163"/>
        <v>434.66099999999966</v>
      </c>
      <c r="AH369" s="1067"/>
      <c r="AI369" s="402">
        <f t="shared" si="164"/>
        <v>434.66099999999966</v>
      </c>
      <c r="AJ369" s="457">
        <v>-434.66</v>
      </c>
    </row>
    <row r="370" spans="1:41" ht="14.1" customHeight="1" x14ac:dyDescent="0.25">
      <c r="A370" s="1066">
        <v>304</v>
      </c>
      <c r="B370" s="444" t="s">
        <v>2135</v>
      </c>
      <c r="C370" s="444" t="s">
        <v>3763</v>
      </c>
      <c r="D370" s="445">
        <v>29538</v>
      </c>
      <c r="E370" s="446">
        <v>41897</v>
      </c>
      <c r="F370" s="1066">
        <f t="shared" si="154"/>
        <v>33</v>
      </c>
      <c r="G370" s="429" t="s">
        <v>2136</v>
      </c>
      <c r="H370" s="447" t="s">
        <v>1941</v>
      </c>
      <c r="I370" s="429" t="s">
        <v>2117</v>
      </c>
      <c r="J370" s="429"/>
      <c r="K370" s="448">
        <v>38500</v>
      </c>
      <c r="L370" s="1067">
        <f t="shared" si="155"/>
        <v>2729.65</v>
      </c>
      <c r="M370" s="1067">
        <v>34580</v>
      </c>
      <c r="N370" s="402">
        <v>434.66</v>
      </c>
      <c r="O370" s="1068">
        <f t="shared" si="156"/>
        <v>1170.4000000000001</v>
      </c>
      <c r="P370" s="1068">
        <f t="shared" si="157"/>
        <v>1104.95</v>
      </c>
      <c r="Q370" s="1068"/>
      <c r="R370" s="1067"/>
      <c r="S370" s="451">
        <f t="shared" si="158"/>
        <v>2710.01</v>
      </c>
      <c r="T370" s="1067">
        <f t="shared" si="159"/>
        <v>35789.99</v>
      </c>
      <c r="U370" s="452">
        <v>100010330028774</v>
      </c>
      <c r="V370" s="490" t="s">
        <v>3260</v>
      </c>
      <c r="W370" s="863">
        <f t="shared" si="160"/>
        <v>35789.99</v>
      </c>
      <c r="X370" s="454" t="s">
        <v>4024</v>
      </c>
      <c r="Y370" s="455"/>
      <c r="Z370" s="428">
        <v>0</v>
      </c>
      <c r="AA370" s="456">
        <v>0</v>
      </c>
      <c r="AB370" s="402">
        <v>2275.3500000000004</v>
      </c>
      <c r="AC370" s="402">
        <v>36224.65</v>
      </c>
      <c r="AD370" s="1067">
        <v>33326.910000000003</v>
      </c>
      <c r="AE370" s="1067">
        <f t="shared" si="165"/>
        <v>2897.739999999998</v>
      </c>
      <c r="AF370" s="470">
        <v>0.15</v>
      </c>
      <c r="AG370" s="402">
        <f t="shared" si="163"/>
        <v>434.66099999999966</v>
      </c>
      <c r="AH370" s="1067"/>
      <c r="AI370" s="402">
        <f t="shared" si="164"/>
        <v>434.66099999999966</v>
      </c>
      <c r="AJ370" s="457">
        <v>-434.66</v>
      </c>
    </row>
    <row r="371" spans="1:41" ht="14.1" customHeight="1" x14ac:dyDescent="0.25">
      <c r="A371" s="444">
        <v>305</v>
      </c>
      <c r="B371" s="444" t="s">
        <v>2139</v>
      </c>
      <c r="C371" s="444" t="s">
        <v>3763</v>
      </c>
      <c r="D371" s="445">
        <v>30866</v>
      </c>
      <c r="E371" s="446">
        <v>41897</v>
      </c>
      <c r="F371" s="1066">
        <f t="shared" si="154"/>
        <v>30</v>
      </c>
      <c r="G371" s="429" t="s">
        <v>2140</v>
      </c>
      <c r="H371" s="447" t="s">
        <v>1941</v>
      </c>
      <c r="I371" s="429" t="s">
        <v>2117</v>
      </c>
      <c r="J371" s="429"/>
      <c r="K371" s="448">
        <v>38500</v>
      </c>
      <c r="L371" s="1067">
        <f t="shared" si="155"/>
        <v>2729.65</v>
      </c>
      <c r="M371" s="1067">
        <v>34580</v>
      </c>
      <c r="N371" s="402">
        <v>434.66</v>
      </c>
      <c r="O371" s="1068">
        <f t="shared" si="156"/>
        <v>1170.4000000000001</v>
      </c>
      <c r="P371" s="1068">
        <f t="shared" si="157"/>
        <v>1104.95</v>
      </c>
      <c r="Q371" s="1068"/>
      <c r="R371" s="1067"/>
      <c r="S371" s="451">
        <f t="shared" si="158"/>
        <v>2710.01</v>
      </c>
      <c r="T371" s="1067">
        <f t="shared" si="159"/>
        <v>35789.99</v>
      </c>
      <c r="U371" s="452">
        <v>100010330028774</v>
      </c>
      <c r="V371" s="490" t="s">
        <v>3262</v>
      </c>
      <c r="W371" s="863">
        <f t="shared" si="160"/>
        <v>35789.99</v>
      </c>
      <c r="X371" s="454" t="s">
        <v>4162</v>
      </c>
      <c r="Y371" s="455"/>
      <c r="Z371" s="428">
        <v>0</v>
      </c>
      <c r="AA371" s="456">
        <v>0</v>
      </c>
      <c r="AB371" s="402">
        <v>2275.3500000000004</v>
      </c>
      <c r="AC371" s="402">
        <v>36224.65</v>
      </c>
      <c r="AD371" s="1067">
        <v>33326.910000000003</v>
      </c>
      <c r="AE371" s="1067">
        <f t="shared" si="165"/>
        <v>2897.739999999998</v>
      </c>
      <c r="AF371" s="470">
        <v>0.15</v>
      </c>
      <c r="AG371" s="402">
        <f t="shared" si="163"/>
        <v>434.66099999999966</v>
      </c>
      <c r="AH371" s="1067"/>
      <c r="AI371" s="402">
        <f t="shared" si="164"/>
        <v>434.66099999999966</v>
      </c>
      <c r="AJ371" s="457">
        <v>-434.66</v>
      </c>
    </row>
    <row r="372" spans="1:41" ht="14.1" customHeight="1" x14ac:dyDescent="0.25">
      <c r="A372" s="1066">
        <v>306</v>
      </c>
      <c r="B372" s="444" t="s">
        <v>2118</v>
      </c>
      <c r="C372" s="444" t="s">
        <v>3764</v>
      </c>
      <c r="D372" s="445">
        <v>28972</v>
      </c>
      <c r="E372" s="446">
        <v>41897</v>
      </c>
      <c r="F372" s="1066">
        <f t="shared" si="154"/>
        <v>35</v>
      </c>
      <c r="G372" s="429" t="s">
        <v>2119</v>
      </c>
      <c r="H372" s="447" t="s">
        <v>1941</v>
      </c>
      <c r="I372" s="429" t="s">
        <v>2117</v>
      </c>
      <c r="J372" s="429"/>
      <c r="K372" s="448">
        <v>38500</v>
      </c>
      <c r="L372" s="1067">
        <f t="shared" si="155"/>
        <v>2729.65</v>
      </c>
      <c r="M372" s="1067">
        <v>34580</v>
      </c>
      <c r="N372" s="402">
        <v>434.66</v>
      </c>
      <c r="O372" s="1068">
        <f t="shared" si="156"/>
        <v>1170.4000000000001</v>
      </c>
      <c r="P372" s="1068">
        <f t="shared" si="157"/>
        <v>1104.95</v>
      </c>
      <c r="Q372" s="1068"/>
      <c r="R372" s="1067"/>
      <c r="S372" s="451">
        <f t="shared" si="158"/>
        <v>2710.01</v>
      </c>
      <c r="T372" s="1067">
        <f t="shared" si="159"/>
        <v>35789.99</v>
      </c>
      <c r="U372" s="452">
        <v>100010330028774</v>
      </c>
      <c r="V372" s="501" t="s">
        <v>3271</v>
      </c>
      <c r="W372" s="863">
        <f t="shared" si="160"/>
        <v>35789.99</v>
      </c>
      <c r="X372" s="454" t="s">
        <v>4163</v>
      </c>
      <c r="Y372" s="455"/>
      <c r="Z372" s="428">
        <v>0</v>
      </c>
      <c r="AA372" s="456">
        <v>0</v>
      </c>
      <c r="AB372" s="402">
        <v>2275.3500000000004</v>
      </c>
      <c r="AC372" s="402">
        <v>36224.65</v>
      </c>
      <c r="AD372" s="1067">
        <v>33326.910000000003</v>
      </c>
      <c r="AE372" s="1067">
        <f t="shared" si="165"/>
        <v>2897.739999999998</v>
      </c>
      <c r="AF372" s="470">
        <v>0.15</v>
      </c>
      <c r="AG372" s="402">
        <f t="shared" si="163"/>
        <v>434.66099999999966</v>
      </c>
      <c r="AH372" s="1067"/>
      <c r="AI372" s="402">
        <f t="shared" si="164"/>
        <v>434.66099999999966</v>
      </c>
    </row>
    <row r="373" spans="1:41" ht="14.1" customHeight="1" x14ac:dyDescent="0.25">
      <c r="A373" s="444">
        <v>307</v>
      </c>
      <c r="B373" s="444" t="s">
        <v>3640</v>
      </c>
      <c r="C373" s="444" t="s">
        <v>3763</v>
      </c>
      <c r="D373" s="445">
        <v>30739</v>
      </c>
      <c r="E373" s="446">
        <v>41897</v>
      </c>
      <c r="F373" s="1066">
        <f t="shared" si="154"/>
        <v>30</v>
      </c>
      <c r="G373" s="429" t="s">
        <v>3641</v>
      </c>
      <c r="H373" s="447" t="s">
        <v>1941</v>
      </c>
      <c r="I373" s="429" t="s">
        <v>2117</v>
      </c>
      <c r="J373" s="429"/>
      <c r="K373" s="448">
        <v>35000</v>
      </c>
      <c r="L373" s="1067">
        <f t="shared" si="155"/>
        <v>2481.5</v>
      </c>
      <c r="M373" s="1067">
        <v>34580</v>
      </c>
      <c r="N373" s="402">
        <v>0</v>
      </c>
      <c r="O373" s="1068">
        <f t="shared" si="156"/>
        <v>1064</v>
      </c>
      <c r="P373" s="1068">
        <f t="shared" si="157"/>
        <v>1004.5</v>
      </c>
      <c r="Q373" s="1068"/>
      <c r="R373" s="1067"/>
      <c r="S373" s="451">
        <f t="shared" si="158"/>
        <v>2068.5</v>
      </c>
      <c r="T373" s="1067">
        <f t="shared" si="159"/>
        <v>32931.5</v>
      </c>
      <c r="U373" s="452">
        <v>100010330028774</v>
      </c>
      <c r="V373" s="593" t="s">
        <v>4244</v>
      </c>
      <c r="W373" s="863">
        <f t="shared" si="160"/>
        <v>32931.5</v>
      </c>
      <c r="X373" s="645" t="s">
        <v>4243</v>
      </c>
      <c r="Y373" s="455"/>
      <c r="Z373" s="428"/>
      <c r="AA373" s="456"/>
      <c r="AB373" s="402"/>
      <c r="AC373" s="402"/>
      <c r="AD373" s="1067"/>
      <c r="AE373" s="1067"/>
      <c r="AF373" s="470"/>
      <c r="AG373" s="402"/>
      <c r="AH373" s="1067"/>
      <c r="AI373" s="402"/>
    </row>
    <row r="374" spans="1:41" s="1530" customFormat="1" ht="14.1" customHeight="1" x14ac:dyDescent="0.25">
      <c r="A374" s="1506"/>
      <c r="B374" s="1514" t="s">
        <v>5253</v>
      </c>
      <c r="C374" s="1506"/>
      <c r="D374" s="1537"/>
      <c r="E374" s="1508"/>
      <c r="F374" s="1504"/>
      <c r="G374" s="1515" t="s">
        <v>5273</v>
      </c>
      <c r="H374" s="1510" t="s">
        <v>1941</v>
      </c>
      <c r="I374" s="1511" t="s">
        <v>2117</v>
      </c>
      <c r="J374" s="1511"/>
      <c r="K374" s="1512">
        <v>35000</v>
      </c>
      <c r="L374" s="1516">
        <f t="shared" si="155"/>
        <v>2481.5</v>
      </c>
      <c r="M374" s="1516"/>
      <c r="N374" s="1528"/>
      <c r="O374" s="1539">
        <f t="shared" si="156"/>
        <v>1064</v>
      </c>
      <c r="P374" s="1539">
        <f t="shared" si="157"/>
        <v>1004.5</v>
      </c>
      <c r="Q374" s="1539"/>
      <c r="R374" s="1516"/>
      <c r="S374" s="1540"/>
      <c r="T374" s="1516"/>
      <c r="U374" s="1521"/>
      <c r="V374" s="1547"/>
      <c r="W374" s="1523"/>
      <c r="X374" s="1548"/>
      <c r="Y374" s="1525"/>
      <c r="Z374" s="1526"/>
      <c r="AA374" s="1527"/>
      <c r="AB374" s="1528"/>
      <c r="AC374" s="1528"/>
      <c r="AD374" s="1516"/>
      <c r="AE374" s="1516"/>
      <c r="AF374" s="1535"/>
      <c r="AG374" s="1528"/>
      <c r="AH374" s="1516"/>
      <c r="AI374" s="1528"/>
      <c r="AL374" s="1531"/>
      <c r="AM374" s="1531"/>
      <c r="AN374" s="1531"/>
      <c r="AO374" s="1531"/>
    </row>
    <row r="375" spans="1:41" ht="14.1" customHeight="1" x14ac:dyDescent="0.25">
      <c r="A375" s="1066">
        <v>308</v>
      </c>
      <c r="B375" s="444" t="s">
        <v>2911</v>
      </c>
      <c r="C375" s="444" t="s">
        <v>3763</v>
      </c>
      <c r="D375" s="445">
        <v>27772</v>
      </c>
      <c r="E375" s="446">
        <v>41897</v>
      </c>
      <c r="F375" s="1066">
        <f t="shared" si="154"/>
        <v>38</v>
      </c>
      <c r="G375" s="429" t="s">
        <v>3751</v>
      </c>
      <c r="H375" s="447" t="s">
        <v>1941</v>
      </c>
      <c r="I375" s="429" t="s">
        <v>2910</v>
      </c>
      <c r="J375" s="429"/>
      <c r="K375" s="402">
        <f>17325*1.1</f>
        <v>19057.5</v>
      </c>
      <c r="L375" s="1067">
        <f t="shared" si="155"/>
        <v>1351.1767499999999</v>
      </c>
      <c r="M375" s="1067">
        <f>K375</f>
        <v>19057.5</v>
      </c>
      <c r="N375" s="402">
        <v>0</v>
      </c>
      <c r="O375" s="1068">
        <f t="shared" si="156"/>
        <v>579.34799999999996</v>
      </c>
      <c r="P375" s="1068">
        <f t="shared" si="157"/>
        <v>546.95024999999998</v>
      </c>
      <c r="Q375" s="1068"/>
      <c r="R375" s="1067"/>
      <c r="S375" s="451">
        <f t="shared" si="158"/>
        <v>1126.2982499999998</v>
      </c>
      <c r="T375" s="1067">
        <f t="shared" si="159"/>
        <v>17931.20175</v>
      </c>
      <c r="U375" s="452">
        <v>100010330028774</v>
      </c>
      <c r="V375" s="500" t="s">
        <v>3230</v>
      </c>
      <c r="W375" s="863">
        <f t="shared" si="160"/>
        <v>17931.20175</v>
      </c>
      <c r="X375" s="644" t="s">
        <v>3231</v>
      </c>
      <c r="Y375" s="522"/>
      <c r="Z375" s="455"/>
      <c r="AA375" s="428"/>
      <c r="AB375" s="402">
        <f>O375+P375+Q375</f>
        <v>1126.2982499999998</v>
      </c>
      <c r="AC375" s="402">
        <f>K375-AB375</f>
        <v>17931.20175</v>
      </c>
      <c r="AD375" s="1067">
        <v>0</v>
      </c>
      <c r="AE375" s="1067"/>
      <c r="AF375" s="1067"/>
      <c r="AG375" s="470"/>
      <c r="AH375" s="402"/>
      <c r="AI375" s="1067"/>
      <c r="AJ375" s="457"/>
    </row>
    <row r="376" spans="1:41" ht="14.1" customHeight="1" x14ac:dyDescent="0.25">
      <c r="A376" s="444">
        <v>309</v>
      </c>
      <c r="B376" s="444" t="s">
        <v>2912</v>
      </c>
      <c r="C376" s="444" t="s">
        <v>3764</v>
      </c>
      <c r="D376" s="445">
        <v>29110</v>
      </c>
      <c r="E376" s="446">
        <v>41897</v>
      </c>
      <c r="F376" s="1066">
        <f t="shared" si="154"/>
        <v>35</v>
      </c>
      <c r="G376" s="429" t="s">
        <v>2913</v>
      </c>
      <c r="H376" s="447" t="s">
        <v>1941</v>
      </c>
      <c r="I376" s="429" t="s">
        <v>2910</v>
      </c>
      <c r="J376" s="429"/>
      <c r="K376" s="402">
        <f>17325*1.1</f>
        <v>19057.5</v>
      </c>
      <c r="L376" s="1067">
        <f t="shared" si="155"/>
        <v>1351.1767499999999</v>
      </c>
      <c r="M376" s="1067">
        <f>K376</f>
        <v>19057.5</v>
      </c>
      <c r="N376" s="402">
        <v>0</v>
      </c>
      <c r="O376" s="1068">
        <f t="shared" si="156"/>
        <v>579.34799999999996</v>
      </c>
      <c r="P376" s="1068">
        <f t="shared" si="157"/>
        <v>546.95024999999998</v>
      </c>
      <c r="Q376" s="1068"/>
      <c r="R376" s="1067"/>
      <c r="S376" s="451">
        <f t="shared" si="158"/>
        <v>1126.2982499999998</v>
      </c>
      <c r="T376" s="1067">
        <f t="shared" si="159"/>
        <v>17931.20175</v>
      </c>
      <c r="U376" s="452">
        <v>100010330028774</v>
      </c>
      <c r="V376" s="500" t="s">
        <v>3232</v>
      </c>
      <c r="W376" s="863">
        <f t="shared" si="160"/>
        <v>17931.20175</v>
      </c>
      <c r="X376" s="644" t="s">
        <v>3233</v>
      </c>
      <c r="Y376" s="522"/>
      <c r="Z376" s="455"/>
      <c r="AA376" s="428"/>
      <c r="AB376" s="402">
        <f>O376+P376+Q376</f>
        <v>1126.2982499999998</v>
      </c>
      <c r="AC376" s="402">
        <f>K376-AB376</f>
        <v>17931.20175</v>
      </c>
      <c r="AD376" s="1067">
        <v>0</v>
      </c>
      <c r="AE376" s="1067"/>
      <c r="AF376" s="1067"/>
      <c r="AG376" s="470"/>
      <c r="AH376" s="402"/>
      <c r="AI376" s="1067"/>
      <c r="AJ376" s="457">
        <f>AI387-N387</f>
        <v>3.9999999999054126E-3</v>
      </c>
    </row>
    <row r="377" spans="1:41" ht="14.1" customHeight="1" x14ac:dyDescent="0.25">
      <c r="A377" s="1066">
        <v>310</v>
      </c>
      <c r="B377" s="444" t="s">
        <v>4354</v>
      </c>
      <c r="C377" s="444" t="s">
        <v>3764</v>
      </c>
      <c r="D377" s="445"/>
      <c r="E377" s="446"/>
      <c r="F377" s="1066"/>
      <c r="G377" s="429" t="s">
        <v>4355</v>
      </c>
      <c r="H377" s="447" t="s">
        <v>1941</v>
      </c>
      <c r="I377" s="429" t="s">
        <v>2910</v>
      </c>
      <c r="J377" s="429"/>
      <c r="K377" s="402">
        <v>19057.5</v>
      </c>
      <c r="L377" s="1067">
        <f t="shared" si="155"/>
        <v>1351.1767499999999</v>
      </c>
      <c r="M377" s="1067">
        <f>K377</f>
        <v>19057.5</v>
      </c>
      <c r="N377" s="402"/>
      <c r="O377" s="1068">
        <f t="shared" si="156"/>
        <v>579.34799999999996</v>
      </c>
      <c r="P377" s="1068">
        <f t="shared" si="157"/>
        <v>546.95024999999998</v>
      </c>
      <c r="Q377" s="1068"/>
      <c r="R377" s="1067"/>
      <c r="S377" s="451">
        <f t="shared" si="158"/>
        <v>1126.2982499999998</v>
      </c>
      <c r="T377" s="1067">
        <f t="shared" si="159"/>
        <v>17931.20175</v>
      </c>
      <c r="U377" s="452">
        <v>100010330028774</v>
      </c>
      <c r="V377" s="499" t="s">
        <v>4361</v>
      </c>
      <c r="W377" s="863">
        <f t="shared" si="160"/>
        <v>17931.20175</v>
      </c>
      <c r="X377" s="646" t="s">
        <v>4356</v>
      </c>
      <c r="Y377" s="522"/>
      <c r="Z377" s="455"/>
      <c r="AA377" s="428"/>
      <c r="AB377" s="402"/>
      <c r="AC377" s="402"/>
      <c r="AD377" s="1067"/>
      <c r="AE377" s="1067"/>
      <c r="AF377" s="1067"/>
      <c r="AG377" s="470"/>
      <c r="AH377" s="402"/>
      <c r="AI377" s="1067"/>
      <c r="AJ377" s="457"/>
    </row>
    <row r="378" spans="1:41" ht="14.1" customHeight="1" x14ac:dyDescent="0.25">
      <c r="A378" s="444">
        <v>311</v>
      </c>
      <c r="B378" s="444" t="s">
        <v>2663</v>
      </c>
      <c r="C378" s="444" t="s">
        <v>3764</v>
      </c>
      <c r="D378" s="445">
        <v>25005</v>
      </c>
      <c r="E378" s="446">
        <v>41897</v>
      </c>
      <c r="F378" s="1066">
        <f>DATEDIF(D378,E378,"Y")</f>
        <v>46</v>
      </c>
      <c r="G378" s="429" t="s">
        <v>2664</v>
      </c>
      <c r="H378" s="447" t="s">
        <v>1941</v>
      </c>
      <c r="I378" s="429" t="s">
        <v>2910</v>
      </c>
      <c r="J378" s="429"/>
      <c r="K378" s="402">
        <f>17325*1.1</f>
        <v>19057.5</v>
      </c>
      <c r="L378" s="1067">
        <f t="shared" si="155"/>
        <v>1351.1767499999999</v>
      </c>
      <c r="M378" s="1067">
        <f>K378</f>
        <v>19057.5</v>
      </c>
      <c r="N378" s="402">
        <v>0</v>
      </c>
      <c r="O378" s="1068">
        <f t="shared" si="156"/>
        <v>579.34799999999996</v>
      </c>
      <c r="P378" s="1068">
        <f t="shared" si="157"/>
        <v>546.95024999999998</v>
      </c>
      <c r="Q378" s="1068"/>
      <c r="R378" s="1067"/>
      <c r="S378" s="451">
        <f t="shared" si="158"/>
        <v>1126.2982499999998</v>
      </c>
      <c r="T378" s="1067">
        <f t="shared" si="159"/>
        <v>17931.20175</v>
      </c>
      <c r="U378" s="452">
        <v>100010330028774</v>
      </c>
      <c r="V378" s="485" t="s">
        <v>3234</v>
      </c>
      <c r="W378" s="863">
        <f t="shared" si="160"/>
        <v>17931.20175</v>
      </c>
      <c r="X378" s="454" t="s">
        <v>4023</v>
      </c>
      <c r="Y378" s="455"/>
      <c r="Z378" s="428">
        <v>0</v>
      </c>
      <c r="AA378" s="456">
        <v>0</v>
      </c>
      <c r="AB378" s="402">
        <f>O378+P378+Q378</f>
        <v>1126.2982499999998</v>
      </c>
      <c r="AC378" s="402">
        <f>K378-AB378</f>
        <v>17931.20175</v>
      </c>
      <c r="AD378" s="1067">
        <v>0</v>
      </c>
      <c r="AE378" s="1067"/>
      <c r="AF378" s="428"/>
      <c r="AG378" s="402">
        <f>AE378*15%</f>
        <v>0</v>
      </c>
      <c r="AH378" s="1067"/>
      <c r="AI378" s="402">
        <f>AG378+AH378</f>
        <v>0</v>
      </c>
      <c r="AJ378" s="457">
        <f>AI388-N388</f>
        <v>-4.0000000003601599E-3</v>
      </c>
    </row>
    <row r="379" spans="1:41" ht="14.1" customHeight="1" x14ac:dyDescent="0.25">
      <c r="A379" s="1066">
        <v>312</v>
      </c>
      <c r="B379" s="444" t="s">
        <v>4514</v>
      </c>
      <c r="C379" s="475" t="s">
        <v>3763</v>
      </c>
      <c r="D379" s="476"/>
      <c r="E379" s="446"/>
      <c r="F379" s="1066"/>
      <c r="G379" s="477" t="s">
        <v>4515</v>
      </c>
      <c r="H379" s="447" t="s">
        <v>1941</v>
      </c>
      <c r="I379" s="429" t="s">
        <v>2117</v>
      </c>
      <c r="J379" s="429"/>
      <c r="K379" s="448">
        <v>35000</v>
      </c>
      <c r="L379" s="1067"/>
      <c r="M379" s="1067"/>
      <c r="N379" s="402"/>
      <c r="O379" s="402"/>
      <c r="P379" s="1068">
        <f>+K379/100*3.04</f>
        <v>1064</v>
      </c>
      <c r="Q379" s="1068">
        <f>+K379/100*2.87</f>
        <v>1004.5</v>
      </c>
      <c r="R379" s="1068"/>
      <c r="S379" s="1067"/>
      <c r="T379" s="451">
        <f>O379+P379+Q379+R379</f>
        <v>2068.5</v>
      </c>
      <c r="U379" s="1067">
        <f>K379-T379</f>
        <v>32931.5</v>
      </c>
      <c r="V379" s="468">
        <v>100010330028774</v>
      </c>
      <c r="W379" s="490"/>
      <c r="X379" s="545">
        <f>+U379</f>
        <v>32931.5</v>
      </c>
      <c r="Y379" s="454" t="s">
        <v>4516</v>
      </c>
      <c r="Z379" s="428"/>
      <c r="AA379" s="456"/>
      <c r="AB379" s="402"/>
      <c r="AC379" s="402"/>
      <c r="AD379" s="1067"/>
      <c r="AE379" s="1067"/>
      <c r="AF379" s="470"/>
      <c r="AG379" s="402"/>
      <c r="AH379" s="1067"/>
      <c r="AI379" s="402"/>
      <c r="AJ379" s="457"/>
    </row>
    <row r="380" spans="1:41" ht="14.1" customHeight="1" x14ac:dyDescent="0.25">
      <c r="A380" s="444">
        <v>313</v>
      </c>
      <c r="B380" s="444" t="s">
        <v>4666</v>
      </c>
      <c r="C380" s="475" t="s">
        <v>3763</v>
      </c>
      <c r="D380" s="476"/>
      <c r="E380" s="446">
        <v>41897</v>
      </c>
      <c r="F380" s="1066"/>
      <c r="G380" s="477" t="s">
        <v>4665</v>
      </c>
      <c r="H380" s="447" t="s">
        <v>1941</v>
      </c>
      <c r="I380" s="429" t="s">
        <v>2071</v>
      </c>
      <c r="J380" s="429"/>
      <c r="K380" s="448">
        <v>45000</v>
      </c>
      <c r="L380" s="1067">
        <f>K380/100*7.09</f>
        <v>3190.5</v>
      </c>
      <c r="M380" s="1067">
        <v>34580</v>
      </c>
      <c r="N380" s="402"/>
      <c r="O380" s="402"/>
      <c r="P380" s="1068">
        <f>+K380/100*3.04</f>
        <v>1368</v>
      </c>
      <c r="Q380" s="1068">
        <f>+K380/100*2.87</f>
        <v>1291.5</v>
      </c>
      <c r="R380" s="1068"/>
      <c r="S380" s="1067"/>
      <c r="T380" s="451">
        <f>O380+P380+Q380+R380</f>
        <v>2659.5</v>
      </c>
      <c r="U380" s="1067">
        <f>+K380-T380</f>
        <v>42340.5</v>
      </c>
      <c r="V380" s="452">
        <v>100010330028774</v>
      </c>
      <c r="W380" s="490">
        <v>200010330813941</v>
      </c>
      <c r="X380" s="545">
        <f>+U380</f>
        <v>42340.5</v>
      </c>
      <c r="Y380" s="454" t="s">
        <v>4505</v>
      </c>
      <c r="Z380" s="428">
        <v>0</v>
      </c>
      <c r="AA380" s="456">
        <v>0</v>
      </c>
      <c r="AB380" s="402">
        <f>O380+P380+Q380</f>
        <v>2659.5</v>
      </c>
      <c r="AC380" s="402">
        <f>K380-AB380</f>
        <v>42340.5</v>
      </c>
      <c r="AD380" s="1067">
        <v>33326.910000000003</v>
      </c>
      <c r="AE380" s="1067">
        <f>AC380-AD380</f>
        <v>9013.5899999999965</v>
      </c>
      <c r="AF380" s="470">
        <v>0.15</v>
      </c>
      <c r="AG380" s="402">
        <f>AE380*15%</f>
        <v>1352.0384999999994</v>
      </c>
      <c r="AH380" s="1067"/>
      <c r="AI380" s="402">
        <f>AG380+AH380</f>
        <v>1352.0384999999994</v>
      </c>
      <c r="AJ380" s="457">
        <f>AI394-N394</f>
        <v>-4.0000000003601599E-3</v>
      </c>
    </row>
    <row r="381" spans="1:41" ht="14.1" customHeight="1" x14ac:dyDescent="0.25">
      <c r="A381" s="1066">
        <v>314</v>
      </c>
      <c r="B381" s="444" t="s">
        <v>4707</v>
      </c>
      <c r="C381" s="475" t="s">
        <v>3763</v>
      </c>
      <c r="D381" s="641"/>
      <c r="E381" s="446"/>
      <c r="F381" s="609"/>
      <c r="G381" s="477" t="s">
        <v>4708</v>
      </c>
      <c r="H381" s="447" t="s">
        <v>1941</v>
      </c>
      <c r="I381" s="429" t="s">
        <v>2117</v>
      </c>
      <c r="J381" s="429"/>
      <c r="K381" s="448">
        <v>35000</v>
      </c>
      <c r="L381" s="1067">
        <f>+K381/100*7.09</f>
        <v>2481.5</v>
      </c>
      <c r="M381" s="1067">
        <v>35000</v>
      </c>
      <c r="N381" s="402"/>
      <c r="O381" s="402"/>
      <c r="P381" s="1068">
        <f>+K381/100*3.04</f>
        <v>1064</v>
      </c>
      <c r="Q381" s="1068">
        <f>+K381/100*2.87</f>
        <v>1004.5</v>
      </c>
      <c r="R381" s="1067"/>
      <c r="S381" s="451"/>
      <c r="T381" s="451">
        <f>O381+P381+Q381+R381</f>
        <v>2068.5</v>
      </c>
      <c r="U381" s="1067">
        <f>K381-T381</f>
        <v>32931.5</v>
      </c>
      <c r="V381" s="468">
        <v>100010330028774</v>
      </c>
      <c r="W381" s="815"/>
      <c r="X381" s="545">
        <f>+U381</f>
        <v>32931.5</v>
      </c>
      <c r="Y381" s="454"/>
      <c r="Z381" s="428"/>
      <c r="AA381" s="456"/>
      <c r="AB381" s="402"/>
      <c r="AC381" s="402"/>
      <c r="AD381" s="1067"/>
      <c r="AE381" s="1067"/>
      <c r="AF381" s="470"/>
      <c r="AG381" s="402"/>
      <c r="AH381" s="1067"/>
      <c r="AI381" s="402"/>
      <c r="AJ381" s="457"/>
      <c r="AM381" s="6"/>
      <c r="AN381" s="6"/>
      <c r="AO381" s="6"/>
    </row>
    <row r="382" spans="1:41" ht="14.1" customHeight="1" x14ac:dyDescent="0.25">
      <c r="A382" s="444">
        <v>315</v>
      </c>
      <c r="B382" s="444" t="s">
        <v>4727</v>
      </c>
      <c r="C382" s="475" t="s">
        <v>3763</v>
      </c>
      <c r="D382" s="641"/>
      <c r="E382" s="446"/>
      <c r="F382" s="609"/>
      <c r="G382" s="477" t="s">
        <v>4728</v>
      </c>
      <c r="H382" s="447" t="s">
        <v>1941</v>
      </c>
      <c r="I382" s="429" t="s">
        <v>2117</v>
      </c>
      <c r="J382" s="429"/>
      <c r="K382" s="448">
        <v>35000</v>
      </c>
      <c r="L382" s="1067">
        <f>+K382/100*7.09</f>
        <v>2481.5</v>
      </c>
      <c r="M382" s="1067">
        <v>35000</v>
      </c>
      <c r="N382" s="402"/>
      <c r="O382" s="402"/>
      <c r="P382" s="1068">
        <f>+K382/100*3.04</f>
        <v>1064</v>
      </c>
      <c r="Q382" s="1068">
        <f>+K382/100*2.87</f>
        <v>1004.5</v>
      </c>
      <c r="R382" s="1067"/>
      <c r="S382" s="451"/>
      <c r="T382" s="451">
        <f>O382+P382+Q382+R382</f>
        <v>2068.5</v>
      </c>
      <c r="U382" s="1067">
        <f>K382-T382</f>
        <v>32931.5</v>
      </c>
      <c r="V382" s="468">
        <v>100010330028774</v>
      </c>
      <c r="W382" s="471" t="s">
        <v>4741</v>
      </c>
      <c r="X382" s="545">
        <f>+U382</f>
        <v>32931.5</v>
      </c>
      <c r="Y382" s="454"/>
      <c r="Z382" s="428"/>
      <c r="AA382" s="456"/>
      <c r="AB382" s="402"/>
      <c r="AC382" s="402"/>
      <c r="AD382" s="1067"/>
      <c r="AE382" s="1067"/>
      <c r="AF382" s="470"/>
      <c r="AG382" s="402"/>
      <c r="AH382" s="1067"/>
      <c r="AI382" s="402"/>
      <c r="AJ382" s="457"/>
      <c r="AM382" s="6"/>
      <c r="AN382" s="6"/>
      <c r="AO382" s="6"/>
    </row>
    <row r="383" spans="1:41" ht="14.1" customHeight="1" x14ac:dyDescent="0.25">
      <c r="A383" s="1066">
        <v>316</v>
      </c>
      <c r="B383" s="444" t="s">
        <v>5143</v>
      </c>
      <c r="C383" s="475" t="s">
        <v>3763</v>
      </c>
      <c r="D383" s="641"/>
      <c r="E383" s="446"/>
      <c r="F383" s="609"/>
      <c r="G383" s="477" t="s">
        <v>4903</v>
      </c>
      <c r="H383" s="447" t="s">
        <v>1941</v>
      </c>
      <c r="I383" s="429" t="s">
        <v>2071</v>
      </c>
      <c r="J383" s="429"/>
      <c r="K383" s="448">
        <v>45000</v>
      </c>
      <c r="L383" s="1067">
        <f>+K383/100*7.09</f>
        <v>3190.5</v>
      </c>
      <c r="M383" s="1067">
        <v>39420</v>
      </c>
      <c r="N383" s="402"/>
      <c r="O383" s="402">
        <v>1235</v>
      </c>
      <c r="P383" s="1068">
        <f>+K383/100*3.04</f>
        <v>1368</v>
      </c>
      <c r="Q383" s="1068">
        <f>+K383/100*2.87</f>
        <v>1291.5</v>
      </c>
      <c r="R383" s="1067"/>
      <c r="S383" s="451"/>
      <c r="T383" s="451">
        <f>O383+P383+Q383+R383</f>
        <v>3894.5</v>
      </c>
      <c r="U383" s="1067">
        <f>+K383-T383</f>
        <v>41105.5</v>
      </c>
      <c r="V383" s="452">
        <v>100010330028774</v>
      </c>
      <c r="W383" s="517"/>
      <c r="X383" s="545">
        <f>+U383</f>
        <v>41105.5</v>
      </c>
      <c r="Y383" s="518"/>
      <c r="Z383" s="428">
        <v>0</v>
      </c>
      <c r="AA383" s="456">
        <v>0</v>
      </c>
      <c r="AB383" s="402">
        <f>O383+P383+Q383</f>
        <v>3894.5</v>
      </c>
      <c r="AC383" s="402">
        <f>K383-AB383</f>
        <v>41105.5</v>
      </c>
      <c r="AD383" s="1067">
        <v>33326.910000000003</v>
      </c>
      <c r="AE383" s="1067">
        <f>AC383-AD383</f>
        <v>7778.5899999999965</v>
      </c>
      <c r="AF383" s="470">
        <v>0.15</v>
      </c>
      <c r="AG383" s="402">
        <f>AE383*15%</f>
        <v>1166.7884999999994</v>
      </c>
      <c r="AH383" s="1067"/>
      <c r="AI383" s="402">
        <f>AG383+AH383</f>
        <v>1166.7884999999994</v>
      </c>
      <c r="AJ383" s="457">
        <f>AI313-N313</f>
        <v>0</v>
      </c>
      <c r="AM383" s="6"/>
      <c r="AN383" s="6"/>
      <c r="AO383" s="6"/>
    </row>
    <row r="384" spans="1:41" ht="14.1" customHeight="1" x14ac:dyDescent="0.25">
      <c r="A384" s="444">
        <v>317</v>
      </c>
      <c r="B384" s="525" t="s">
        <v>5072</v>
      </c>
      <c r="C384" s="1066" t="s">
        <v>3763</v>
      </c>
      <c r="D384" s="526"/>
      <c r="E384" s="465"/>
      <c r="F384" s="464"/>
      <c r="G384" s="526" t="s">
        <v>5073</v>
      </c>
      <c r="H384" s="447" t="s">
        <v>1941</v>
      </c>
      <c r="I384" s="428" t="s">
        <v>2071</v>
      </c>
      <c r="J384" s="428"/>
      <c r="K384" s="448">
        <v>45000</v>
      </c>
      <c r="L384" s="1067"/>
      <c r="M384" s="1067"/>
      <c r="N384" s="1067">
        <v>47308</v>
      </c>
      <c r="O384" s="1067">
        <v>47308</v>
      </c>
      <c r="P384" s="402">
        <v>1148.43</v>
      </c>
      <c r="Q384" s="1068">
        <f>K384/100*3.04</f>
        <v>1368</v>
      </c>
      <c r="R384" s="1068">
        <f>K384/100*2.87</f>
        <v>1291.5</v>
      </c>
      <c r="S384" s="1068"/>
      <c r="T384" s="1068"/>
      <c r="U384" s="1068"/>
      <c r="V384" s="1067">
        <f>P384+Q384+R384+S384+T384</f>
        <v>3807.9300000000003</v>
      </c>
      <c r="W384" s="451">
        <f>K384-V384</f>
        <v>41192.07</v>
      </c>
      <c r="X384" s="402"/>
      <c r="Y384" s="402"/>
      <c r="Z384" s="1067"/>
      <c r="AA384" s="1067"/>
      <c r="AB384" s="470"/>
      <c r="AC384" s="402"/>
      <c r="AD384" s="1067"/>
      <c r="AE384" s="402"/>
      <c r="AF384" s="6"/>
      <c r="AG384" s="6"/>
      <c r="AH384" s="6"/>
      <c r="AI384" s="6"/>
      <c r="AL384" s="6"/>
      <c r="AM384" s="6"/>
      <c r="AN384" s="6"/>
      <c r="AO384" s="6"/>
    </row>
    <row r="385" spans="1:36" ht="14.1" customHeight="1" x14ac:dyDescent="0.25">
      <c r="A385" s="1712" t="s">
        <v>3656</v>
      </c>
      <c r="B385" s="1713"/>
      <c r="C385" s="1713"/>
      <c r="D385" s="1713"/>
      <c r="E385" s="1713"/>
      <c r="F385" s="1713"/>
      <c r="G385" s="1713"/>
      <c r="H385" s="1713"/>
      <c r="I385" s="1714"/>
      <c r="J385" s="1175"/>
      <c r="K385" s="405">
        <f>SUM(K361:K384)</f>
        <v>908230</v>
      </c>
      <c r="L385" s="1067"/>
      <c r="M385" s="1067">
        <v>0</v>
      </c>
      <c r="N385" s="405">
        <f t="shared" ref="N385:T385" ca="1" si="166">SUM(N237:N378)</f>
        <v>18890.55</v>
      </c>
      <c r="O385" s="405">
        <f t="shared" ca="1" si="166"/>
        <v>20937.391999999993</v>
      </c>
      <c r="P385" s="405">
        <f t="shared" ca="1" si="166"/>
        <v>19766.551000000007</v>
      </c>
      <c r="Q385" s="562">
        <f t="shared" si="166"/>
        <v>61563.160000000011</v>
      </c>
      <c r="R385" s="405">
        <f t="shared" ca="1" si="166"/>
        <v>0</v>
      </c>
      <c r="S385" s="563">
        <f t="shared" ca="1" si="166"/>
        <v>60439.383000000009</v>
      </c>
      <c r="T385" s="405">
        <f t="shared" ca="1" si="166"/>
        <v>628290.61700000009</v>
      </c>
      <c r="U385" s="452"/>
      <c r="V385" s="523"/>
      <c r="W385" s="863"/>
      <c r="X385" s="454"/>
      <c r="Y385" s="455"/>
      <c r="Z385" s="428"/>
      <c r="AA385" s="456"/>
      <c r="AB385" s="402"/>
      <c r="AC385" s="402"/>
      <c r="AD385" s="1067"/>
      <c r="AE385" s="1067"/>
      <c r="AF385" s="470"/>
      <c r="AG385" s="402"/>
      <c r="AH385" s="1067"/>
      <c r="AI385" s="402"/>
      <c r="AJ385" s="457">
        <f>AI389-N389</f>
        <v>-4.0000000003601599E-3</v>
      </c>
    </row>
    <row r="386" spans="1:36" ht="14.1" customHeight="1" x14ac:dyDescent="0.25">
      <c r="A386" s="1715" t="s">
        <v>3677</v>
      </c>
      <c r="B386" s="1716"/>
      <c r="C386" s="1716"/>
      <c r="D386" s="1716"/>
      <c r="E386" s="1716"/>
      <c r="F386" s="1716"/>
      <c r="G386" s="1716"/>
      <c r="H386" s="1716"/>
      <c r="I386" s="1717"/>
      <c r="J386" s="1176"/>
      <c r="K386" s="405"/>
      <c r="L386" s="1067"/>
      <c r="M386" s="1067"/>
      <c r="N386" s="405"/>
      <c r="O386" s="562"/>
      <c r="P386" s="562"/>
      <c r="Q386" s="562"/>
      <c r="R386" s="405"/>
      <c r="S386" s="563"/>
      <c r="T386" s="405"/>
      <c r="U386" s="452"/>
      <c r="V386" s="523"/>
      <c r="W386" s="863"/>
      <c r="X386" s="454"/>
      <c r="Y386" s="455"/>
      <c r="Z386" s="428"/>
      <c r="AA386" s="456"/>
      <c r="AB386" s="402"/>
      <c r="AC386" s="402"/>
      <c r="AD386" s="1067"/>
      <c r="AE386" s="1067"/>
      <c r="AF386" s="470"/>
      <c r="AG386" s="402"/>
      <c r="AH386" s="1067"/>
      <c r="AI386" s="402"/>
      <c r="AJ386" s="457"/>
    </row>
    <row r="387" spans="1:36" ht="14.1" customHeight="1" x14ac:dyDescent="0.25">
      <c r="A387" s="1066">
        <v>318</v>
      </c>
      <c r="B387" s="1066" t="s">
        <v>2082</v>
      </c>
      <c r="C387" s="1066" t="s">
        <v>3763</v>
      </c>
      <c r="D387" s="446">
        <v>27308</v>
      </c>
      <c r="E387" s="446">
        <v>41897</v>
      </c>
      <c r="F387" s="1066">
        <f t="shared" ref="F387:F397" si="167">DATEDIF(D387,E387,"Y")</f>
        <v>39</v>
      </c>
      <c r="G387" s="428" t="s">
        <v>2083</v>
      </c>
      <c r="H387" s="447" t="s">
        <v>1941</v>
      </c>
      <c r="I387" s="428" t="s">
        <v>2084</v>
      </c>
      <c r="J387" s="428"/>
      <c r="K387" s="1067">
        <v>66000</v>
      </c>
      <c r="L387" s="1067">
        <f t="shared" ref="L387:L400" si="168">K387/100*7.09</f>
        <v>4679.3999999999996</v>
      </c>
      <c r="M387" s="1067">
        <v>34580</v>
      </c>
      <c r="N387" s="402">
        <v>4921.3100000000004</v>
      </c>
      <c r="O387" s="1068">
        <f t="shared" ref="O387:O400" si="169">K387/100*3.04</f>
        <v>2006.4</v>
      </c>
      <c r="P387" s="1068">
        <f t="shared" ref="P387:P400" si="170">K387/100*2.87</f>
        <v>1894.2</v>
      </c>
      <c r="Q387" s="1068"/>
      <c r="R387" s="1067"/>
      <c r="S387" s="451">
        <f t="shared" ref="S387:S399" si="171">N387+O387+P387+Q387</f>
        <v>8821.9100000000017</v>
      </c>
      <c r="T387" s="1067">
        <f t="shared" ref="T387:T400" si="172">K387-S387</f>
        <v>57178.09</v>
      </c>
      <c r="U387" s="452">
        <v>100010330028774</v>
      </c>
      <c r="V387" s="474">
        <v>200010330646419</v>
      </c>
      <c r="W387" s="863">
        <f t="shared" ref="W387:W400" si="173">+T387</f>
        <v>57178.09</v>
      </c>
      <c r="X387" s="463" t="s">
        <v>4164</v>
      </c>
      <c r="Y387" s="455"/>
      <c r="Z387" s="428">
        <v>0</v>
      </c>
      <c r="AA387" s="456">
        <v>0</v>
      </c>
      <c r="AB387" s="402">
        <f t="shared" ref="AB387:AB400" si="174">O387+P387+Q387</f>
        <v>3900.6000000000004</v>
      </c>
      <c r="AC387" s="402">
        <f t="shared" ref="AC387:AC400" si="175">K387-AB387</f>
        <v>62099.4</v>
      </c>
      <c r="AD387" s="1067">
        <v>49990.33</v>
      </c>
      <c r="AE387" s="1067">
        <f t="shared" ref="AE387:AE399" si="176">+AC387-AD387</f>
        <v>12109.07</v>
      </c>
      <c r="AF387" s="462">
        <v>0.2</v>
      </c>
      <c r="AG387" s="402">
        <f>AE387*20%</f>
        <v>2421.8139999999999</v>
      </c>
      <c r="AH387" s="1067">
        <v>2499.5</v>
      </c>
      <c r="AI387" s="402">
        <f t="shared" ref="AI387:AI400" si="177">AG387+AH387</f>
        <v>4921.3140000000003</v>
      </c>
      <c r="AJ387" s="457">
        <f>AI390-N390</f>
        <v>-4.0000000003601599E-3</v>
      </c>
    </row>
    <row r="388" spans="1:36" ht="14.1" customHeight="1" x14ac:dyDescent="0.25">
      <c r="A388" s="1066">
        <v>319</v>
      </c>
      <c r="B388" s="444" t="s">
        <v>2085</v>
      </c>
      <c r="C388" s="444" t="s">
        <v>3763</v>
      </c>
      <c r="D388" s="445">
        <v>27850</v>
      </c>
      <c r="E388" s="446">
        <v>41897</v>
      </c>
      <c r="F388" s="1066">
        <f t="shared" si="167"/>
        <v>38</v>
      </c>
      <c r="G388" s="429" t="s">
        <v>2086</v>
      </c>
      <c r="H388" s="447" t="s">
        <v>1941</v>
      </c>
      <c r="I388" s="429" t="s">
        <v>2087</v>
      </c>
      <c r="J388" s="429"/>
      <c r="K388" s="402">
        <v>49500</v>
      </c>
      <c r="L388" s="1067">
        <f t="shared" si="168"/>
        <v>3509.5499999999997</v>
      </c>
      <c r="M388" s="1067">
        <v>34580</v>
      </c>
      <c r="N388" s="402">
        <v>1987.15</v>
      </c>
      <c r="O388" s="1068">
        <f t="shared" si="169"/>
        <v>1504.8</v>
      </c>
      <c r="P388" s="1068">
        <f t="shared" si="170"/>
        <v>1420.65</v>
      </c>
      <c r="Q388" s="1068"/>
      <c r="R388" s="1067"/>
      <c r="S388" s="451">
        <f t="shared" si="171"/>
        <v>4912.6000000000004</v>
      </c>
      <c r="T388" s="1067">
        <f t="shared" si="172"/>
        <v>44587.4</v>
      </c>
      <c r="U388" s="452">
        <v>100010330028774</v>
      </c>
      <c r="V388" s="487" t="s">
        <v>3236</v>
      </c>
      <c r="W388" s="863">
        <f t="shared" si="173"/>
        <v>44587.4</v>
      </c>
      <c r="X388" s="454" t="s">
        <v>4022</v>
      </c>
      <c r="Y388" s="455"/>
      <c r="Z388" s="428">
        <v>0</v>
      </c>
      <c r="AA388" s="456">
        <v>0</v>
      </c>
      <c r="AB388" s="402">
        <f t="shared" si="174"/>
        <v>2925.45</v>
      </c>
      <c r="AC388" s="402">
        <f t="shared" si="175"/>
        <v>46574.55</v>
      </c>
      <c r="AD388" s="1067">
        <v>33326.910000000003</v>
      </c>
      <c r="AE388" s="1067">
        <f t="shared" si="176"/>
        <v>13247.64</v>
      </c>
      <c r="AF388" s="470">
        <v>0.15</v>
      </c>
      <c r="AG388" s="402">
        <f t="shared" ref="AG388:AG400" si="178">AE388*15%</f>
        <v>1987.1459999999997</v>
      </c>
      <c r="AH388" s="1067"/>
      <c r="AI388" s="402">
        <f t="shared" si="177"/>
        <v>1987.1459999999997</v>
      </c>
      <c r="AJ388" s="457">
        <f>AI391-N391</f>
        <v>-4.0000000003601599E-3</v>
      </c>
    </row>
    <row r="389" spans="1:36" ht="14.1" customHeight="1" x14ac:dyDescent="0.25">
      <c r="A389" s="1066">
        <v>320</v>
      </c>
      <c r="B389" s="444" t="s">
        <v>2090</v>
      </c>
      <c r="C389" s="444" t="s">
        <v>3763</v>
      </c>
      <c r="D389" s="445">
        <v>28559</v>
      </c>
      <c r="E389" s="446">
        <v>41897</v>
      </c>
      <c r="F389" s="1066">
        <f t="shared" si="167"/>
        <v>36</v>
      </c>
      <c r="G389" s="429" t="s">
        <v>2091</v>
      </c>
      <c r="H389" s="447" t="s">
        <v>1941</v>
      </c>
      <c r="I389" s="429" t="s">
        <v>2087</v>
      </c>
      <c r="J389" s="429"/>
      <c r="K389" s="402">
        <v>49500</v>
      </c>
      <c r="L389" s="1067">
        <f t="shared" si="168"/>
        <v>3509.5499999999997</v>
      </c>
      <c r="M389" s="1067">
        <v>34580</v>
      </c>
      <c r="N389" s="402">
        <v>1987.15</v>
      </c>
      <c r="O389" s="1068">
        <f t="shared" si="169"/>
        <v>1504.8</v>
      </c>
      <c r="P389" s="1068">
        <f t="shared" si="170"/>
        <v>1420.65</v>
      </c>
      <c r="Q389" s="1068"/>
      <c r="R389" s="1067"/>
      <c r="S389" s="451">
        <f t="shared" si="171"/>
        <v>4912.6000000000004</v>
      </c>
      <c r="T389" s="1067">
        <f t="shared" si="172"/>
        <v>44587.4</v>
      </c>
      <c r="U389" s="452">
        <v>100010330028774</v>
      </c>
      <c r="V389" s="490" t="s">
        <v>3238</v>
      </c>
      <c r="W389" s="863">
        <f t="shared" si="173"/>
        <v>44587.4</v>
      </c>
      <c r="X389" s="454" t="s">
        <v>4204</v>
      </c>
      <c r="Y389" s="455"/>
      <c r="Z389" s="428">
        <v>0</v>
      </c>
      <c r="AA389" s="456">
        <v>0</v>
      </c>
      <c r="AB389" s="402">
        <f t="shared" si="174"/>
        <v>2925.45</v>
      </c>
      <c r="AC389" s="402">
        <f t="shared" si="175"/>
        <v>46574.55</v>
      </c>
      <c r="AD389" s="1067">
        <v>33326.910000000003</v>
      </c>
      <c r="AE389" s="1067">
        <f t="shared" si="176"/>
        <v>13247.64</v>
      </c>
      <c r="AF389" s="470">
        <v>0.15</v>
      </c>
      <c r="AG389" s="402">
        <f t="shared" si="178"/>
        <v>1987.1459999999997</v>
      </c>
      <c r="AH389" s="1067"/>
      <c r="AI389" s="402">
        <f t="shared" si="177"/>
        <v>1987.1459999999997</v>
      </c>
      <c r="AJ389" s="457" t="e">
        <f>#REF!-#REF!</f>
        <v>#REF!</v>
      </c>
    </row>
    <row r="390" spans="1:36" ht="14.1" customHeight="1" x14ac:dyDescent="0.25">
      <c r="A390" s="1066">
        <v>321</v>
      </c>
      <c r="B390" s="647" t="s">
        <v>2092</v>
      </c>
      <c r="C390" s="647" t="s">
        <v>3763</v>
      </c>
      <c r="D390" s="445">
        <v>26597</v>
      </c>
      <c r="E390" s="446">
        <v>41897</v>
      </c>
      <c r="F390" s="1066">
        <f t="shared" si="167"/>
        <v>41</v>
      </c>
      <c r="G390" s="429" t="s">
        <v>2093</v>
      </c>
      <c r="H390" s="447" t="s">
        <v>1941</v>
      </c>
      <c r="I390" s="429" t="s">
        <v>2087</v>
      </c>
      <c r="J390" s="429"/>
      <c r="K390" s="402">
        <v>49500</v>
      </c>
      <c r="L390" s="1067">
        <f t="shared" si="168"/>
        <v>3509.5499999999997</v>
      </c>
      <c r="M390" s="1067">
        <v>34580</v>
      </c>
      <c r="N390" s="402">
        <v>1987.15</v>
      </c>
      <c r="O390" s="1068">
        <f t="shared" si="169"/>
        <v>1504.8</v>
      </c>
      <c r="P390" s="1068">
        <f t="shared" si="170"/>
        <v>1420.65</v>
      </c>
      <c r="Q390" s="1068"/>
      <c r="R390" s="1067"/>
      <c r="S390" s="451">
        <f t="shared" si="171"/>
        <v>4912.6000000000004</v>
      </c>
      <c r="T390" s="1067">
        <f t="shared" si="172"/>
        <v>44587.4</v>
      </c>
      <c r="U390" s="452">
        <v>100010330028774</v>
      </c>
      <c r="V390" s="487" t="s">
        <v>3239</v>
      </c>
      <c r="W390" s="863">
        <f t="shared" si="173"/>
        <v>44587.4</v>
      </c>
      <c r="X390" s="454" t="s">
        <v>4021</v>
      </c>
      <c r="Y390" s="455"/>
      <c r="Z390" s="428">
        <v>0</v>
      </c>
      <c r="AA390" s="456">
        <v>0</v>
      </c>
      <c r="AB390" s="402">
        <f t="shared" si="174"/>
        <v>2925.45</v>
      </c>
      <c r="AC390" s="402">
        <f t="shared" si="175"/>
        <v>46574.55</v>
      </c>
      <c r="AD390" s="1067">
        <v>33326.910000000003</v>
      </c>
      <c r="AE390" s="1067">
        <f t="shared" si="176"/>
        <v>13247.64</v>
      </c>
      <c r="AF390" s="470">
        <v>0.15</v>
      </c>
      <c r="AG390" s="402">
        <f t="shared" si="178"/>
        <v>1987.1459999999997</v>
      </c>
      <c r="AH390" s="1067"/>
      <c r="AI390" s="402">
        <f t="shared" si="177"/>
        <v>1987.1459999999997</v>
      </c>
      <c r="AJ390" s="457">
        <f>AI393-N393</f>
        <v>-4.0000000003601599E-3</v>
      </c>
    </row>
    <row r="391" spans="1:36" ht="14.1" customHeight="1" x14ac:dyDescent="0.25">
      <c r="A391" s="1066">
        <v>322</v>
      </c>
      <c r="B391" s="444" t="s">
        <v>2094</v>
      </c>
      <c r="C391" s="444" t="s">
        <v>3763</v>
      </c>
      <c r="D391" s="445">
        <v>29502</v>
      </c>
      <c r="E391" s="446">
        <v>41897</v>
      </c>
      <c r="F391" s="1066">
        <f t="shared" si="167"/>
        <v>33</v>
      </c>
      <c r="G391" s="429" t="s">
        <v>2095</v>
      </c>
      <c r="H391" s="447" t="s">
        <v>1941</v>
      </c>
      <c r="I391" s="429" t="s">
        <v>2087</v>
      </c>
      <c r="J391" s="429"/>
      <c r="K391" s="402">
        <v>49500</v>
      </c>
      <c r="L391" s="1067">
        <f t="shared" si="168"/>
        <v>3509.5499999999997</v>
      </c>
      <c r="M391" s="1067">
        <v>34580</v>
      </c>
      <c r="N391" s="402">
        <v>1987.15</v>
      </c>
      <c r="O391" s="1068">
        <f t="shared" si="169"/>
        <v>1504.8</v>
      </c>
      <c r="P391" s="1068">
        <f t="shared" si="170"/>
        <v>1420.65</v>
      </c>
      <c r="Q391" s="1068"/>
      <c r="R391" s="1067"/>
      <c r="S391" s="451">
        <f t="shared" si="171"/>
        <v>4912.6000000000004</v>
      </c>
      <c r="T391" s="1067">
        <f t="shared" si="172"/>
        <v>44587.4</v>
      </c>
      <c r="U391" s="452">
        <v>100010330028774</v>
      </c>
      <c r="V391" s="487" t="s">
        <v>3240</v>
      </c>
      <c r="W391" s="863">
        <f t="shared" si="173"/>
        <v>44587.4</v>
      </c>
      <c r="X391" s="454" t="s">
        <v>4020</v>
      </c>
      <c r="Y391" s="455"/>
      <c r="Z391" s="428">
        <v>0</v>
      </c>
      <c r="AA391" s="456">
        <v>0</v>
      </c>
      <c r="AB391" s="402">
        <f t="shared" si="174"/>
        <v>2925.45</v>
      </c>
      <c r="AC391" s="402">
        <f t="shared" si="175"/>
        <v>46574.55</v>
      </c>
      <c r="AD391" s="1067">
        <v>33326.910000000003</v>
      </c>
      <c r="AE391" s="1067">
        <f t="shared" si="176"/>
        <v>13247.64</v>
      </c>
      <c r="AF391" s="470">
        <v>0.15</v>
      </c>
      <c r="AG391" s="402">
        <f t="shared" si="178"/>
        <v>1987.1459999999997</v>
      </c>
      <c r="AH391" s="1067"/>
      <c r="AI391" s="402">
        <f t="shared" si="177"/>
        <v>1987.1459999999997</v>
      </c>
      <c r="AJ391" s="457">
        <f>AI394-N394</f>
        <v>-4.0000000003601599E-3</v>
      </c>
    </row>
    <row r="392" spans="1:36" ht="14.1" customHeight="1" x14ac:dyDescent="0.25">
      <c r="A392" s="1066">
        <v>323</v>
      </c>
      <c r="B392" s="444" t="s">
        <v>2096</v>
      </c>
      <c r="C392" s="444" t="s">
        <v>3763</v>
      </c>
      <c r="D392" s="445">
        <v>28962</v>
      </c>
      <c r="E392" s="446">
        <v>41897</v>
      </c>
      <c r="F392" s="1066">
        <f t="shared" si="167"/>
        <v>35</v>
      </c>
      <c r="G392" s="429" t="s">
        <v>2097</v>
      </c>
      <c r="H392" s="447" t="s">
        <v>1941</v>
      </c>
      <c r="I392" s="429" t="s">
        <v>2087</v>
      </c>
      <c r="J392" s="429"/>
      <c r="K392" s="402">
        <v>49500</v>
      </c>
      <c r="L392" s="1067">
        <f t="shared" si="168"/>
        <v>3509.5499999999997</v>
      </c>
      <c r="M392" s="1067">
        <v>34580</v>
      </c>
      <c r="N392" s="402">
        <v>1987.15</v>
      </c>
      <c r="O392" s="1068">
        <f t="shared" si="169"/>
        <v>1504.8</v>
      </c>
      <c r="P392" s="1068">
        <f t="shared" si="170"/>
        <v>1420.65</v>
      </c>
      <c r="Q392" s="1068"/>
      <c r="R392" s="1067"/>
      <c r="S392" s="451">
        <f t="shared" si="171"/>
        <v>4912.6000000000004</v>
      </c>
      <c r="T392" s="1067">
        <f t="shared" si="172"/>
        <v>44587.4</v>
      </c>
      <c r="U392" s="452">
        <v>100010330028774</v>
      </c>
      <c r="V392" s="501" t="s">
        <v>3241</v>
      </c>
      <c r="W392" s="863">
        <f t="shared" si="173"/>
        <v>44587.4</v>
      </c>
      <c r="X392" s="454" t="s">
        <v>4019</v>
      </c>
      <c r="Y392" s="455"/>
      <c r="Z392" s="428">
        <v>0</v>
      </c>
      <c r="AA392" s="456">
        <v>0</v>
      </c>
      <c r="AB392" s="402">
        <f t="shared" si="174"/>
        <v>2925.45</v>
      </c>
      <c r="AC392" s="402">
        <f t="shared" si="175"/>
        <v>46574.55</v>
      </c>
      <c r="AD392" s="1067">
        <v>33326.910000000003</v>
      </c>
      <c r="AE392" s="1067">
        <f t="shared" si="176"/>
        <v>13247.64</v>
      </c>
      <c r="AF392" s="470">
        <v>0.15</v>
      </c>
      <c r="AG392" s="402">
        <f t="shared" si="178"/>
        <v>1987.1459999999997</v>
      </c>
      <c r="AH392" s="1067"/>
      <c r="AI392" s="402">
        <f t="shared" si="177"/>
        <v>1987.1459999999997</v>
      </c>
      <c r="AJ392" s="457" t="e">
        <f>#REF!-#REF!</f>
        <v>#REF!</v>
      </c>
    </row>
    <row r="393" spans="1:36" ht="14.1" customHeight="1" x14ac:dyDescent="0.25">
      <c r="A393" s="1066">
        <v>324</v>
      </c>
      <c r="B393" s="444" t="s">
        <v>2098</v>
      </c>
      <c r="C393" s="444" t="s">
        <v>3763</v>
      </c>
      <c r="D393" s="445">
        <v>28363</v>
      </c>
      <c r="E393" s="446">
        <v>41897</v>
      </c>
      <c r="F393" s="1066">
        <f t="shared" si="167"/>
        <v>37</v>
      </c>
      <c r="G393" s="429" t="s">
        <v>2099</v>
      </c>
      <c r="H393" s="447" t="s">
        <v>1941</v>
      </c>
      <c r="I393" s="429" t="s">
        <v>2087</v>
      </c>
      <c r="J393" s="429"/>
      <c r="K393" s="402">
        <v>49500</v>
      </c>
      <c r="L393" s="1067">
        <f t="shared" si="168"/>
        <v>3509.5499999999997</v>
      </c>
      <c r="M393" s="1067">
        <v>34580</v>
      </c>
      <c r="N393" s="402">
        <v>1987.15</v>
      </c>
      <c r="O393" s="1068">
        <f t="shared" si="169"/>
        <v>1504.8</v>
      </c>
      <c r="P393" s="1068">
        <f t="shared" si="170"/>
        <v>1420.65</v>
      </c>
      <c r="Q393" s="1068"/>
      <c r="R393" s="1067"/>
      <c r="S393" s="451">
        <f t="shared" si="171"/>
        <v>4912.6000000000004</v>
      </c>
      <c r="T393" s="1067">
        <f t="shared" si="172"/>
        <v>44587.4</v>
      </c>
      <c r="U393" s="452">
        <v>100010330028774</v>
      </c>
      <c r="V393" s="490" t="s">
        <v>3242</v>
      </c>
      <c r="W393" s="863">
        <f t="shared" si="173"/>
        <v>44587.4</v>
      </c>
      <c r="X393" s="454" t="s">
        <v>4166</v>
      </c>
      <c r="Y393" s="455"/>
      <c r="Z393" s="428">
        <v>0</v>
      </c>
      <c r="AA393" s="456">
        <v>0</v>
      </c>
      <c r="AB393" s="402">
        <f t="shared" si="174"/>
        <v>2925.45</v>
      </c>
      <c r="AC393" s="402">
        <f t="shared" si="175"/>
        <v>46574.55</v>
      </c>
      <c r="AD393" s="1067">
        <v>33326.910000000003</v>
      </c>
      <c r="AE393" s="1067">
        <f t="shared" si="176"/>
        <v>13247.64</v>
      </c>
      <c r="AF393" s="470">
        <v>0.15</v>
      </c>
      <c r="AG393" s="402">
        <f t="shared" si="178"/>
        <v>1987.1459999999997</v>
      </c>
      <c r="AH393" s="1067"/>
      <c r="AI393" s="402">
        <f t="shared" si="177"/>
        <v>1987.1459999999997</v>
      </c>
      <c r="AJ393" s="457">
        <f>AI395-N395</f>
        <v>-4.0000000003601599E-3</v>
      </c>
    </row>
    <row r="394" spans="1:36" ht="14.1" customHeight="1" x14ac:dyDescent="0.25">
      <c r="A394" s="1066">
        <v>325</v>
      </c>
      <c r="B394" s="444" t="s">
        <v>2100</v>
      </c>
      <c r="C394" s="444" t="s">
        <v>3763</v>
      </c>
      <c r="D394" s="445">
        <v>27231</v>
      </c>
      <c r="E394" s="446">
        <v>41897</v>
      </c>
      <c r="F394" s="1066">
        <f t="shared" si="167"/>
        <v>40</v>
      </c>
      <c r="G394" s="429" t="s">
        <v>2101</v>
      </c>
      <c r="H394" s="447" t="s">
        <v>1941</v>
      </c>
      <c r="I394" s="429" t="s">
        <v>2087</v>
      </c>
      <c r="J394" s="429"/>
      <c r="K394" s="402">
        <v>49500</v>
      </c>
      <c r="L394" s="1067">
        <f t="shared" si="168"/>
        <v>3509.5499999999997</v>
      </c>
      <c r="M394" s="1067">
        <v>34580</v>
      </c>
      <c r="N394" s="402">
        <v>1987.15</v>
      </c>
      <c r="O394" s="1068">
        <f t="shared" si="169"/>
        <v>1504.8</v>
      </c>
      <c r="P394" s="1068">
        <f t="shared" si="170"/>
        <v>1420.65</v>
      </c>
      <c r="Q394" s="1068"/>
      <c r="R394" s="1067"/>
      <c r="S394" s="451">
        <f t="shared" si="171"/>
        <v>4912.6000000000004</v>
      </c>
      <c r="T394" s="1067">
        <f t="shared" si="172"/>
        <v>44587.4</v>
      </c>
      <c r="U394" s="452">
        <v>100010330028774</v>
      </c>
      <c r="V394" s="487" t="s">
        <v>3243</v>
      </c>
      <c r="W394" s="863">
        <f t="shared" si="173"/>
        <v>44587.4</v>
      </c>
      <c r="X394" s="454" t="s">
        <v>4018</v>
      </c>
      <c r="Y394" s="455"/>
      <c r="Z394" s="428">
        <v>0</v>
      </c>
      <c r="AA394" s="456">
        <v>0</v>
      </c>
      <c r="AB394" s="402">
        <f t="shared" si="174"/>
        <v>2925.45</v>
      </c>
      <c r="AC394" s="402">
        <f t="shared" si="175"/>
        <v>46574.55</v>
      </c>
      <c r="AD394" s="1067">
        <v>33326.910000000003</v>
      </c>
      <c r="AE394" s="1067">
        <f t="shared" si="176"/>
        <v>13247.64</v>
      </c>
      <c r="AF394" s="470">
        <v>0.15</v>
      </c>
      <c r="AG394" s="402">
        <f t="shared" si="178"/>
        <v>1987.1459999999997</v>
      </c>
      <c r="AH394" s="1067"/>
      <c r="AI394" s="402">
        <f t="shared" si="177"/>
        <v>1987.1459999999997</v>
      </c>
      <c r="AJ394" s="457">
        <f>AI396-N396</f>
        <v>-4.0000000003601599E-3</v>
      </c>
    </row>
    <row r="395" spans="1:36" ht="14.1" customHeight="1" x14ac:dyDescent="0.25">
      <c r="A395" s="1066">
        <v>326</v>
      </c>
      <c r="B395" s="444" t="s">
        <v>2104</v>
      </c>
      <c r="C395" s="444" t="s">
        <v>3763</v>
      </c>
      <c r="D395" s="445">
        <v>24105</v>
      </c>
      <c r="E395" s="446">
        <v>41897</v>
      </c>
      <c r="F395" s="1066">
        <f t="shared" si="167"/>
        <v>48</v>
      </c>
      <c r="G395" s="429" t="s">
        <v>2105</v>
      </c>
      <c r="H395" s="447" t="s">
        <v>1941</v>
      </c>
      <c r="I395" s="429" t="s">
        <v>2087</v>
      </c>
      <c r="J395" s="429"/>
      <c r="K395" s="402">
        <v>49500</v>
      </c>
      <c r="L395" s="1067">
        <f t="shared" si="168"/>
        <v>3509.5499999999997</v>
      </c>
      <c r="M395" s="1067">
        <v>34580</v>
      </c>
      <c r="N395" s="402">
        <v>1987.15</v>
      </c>
      <c r="O395" s="1068">
        <f t="shared" si="169"/>
        <v>1504.8</v>
      </c>
      <c r="P395" s="1068">
        <f t="shared" si="170"/>
        <v>1420.65</v>
      </c>
      <c r="Q395" s="1068"/>
      <c r="R395" s="1067"/>
      <c r="S395" s="451">
        <f t="shared" si="171"/>
        <v>4912.6000000000004</v>
      </c>
      <c r="T395" s="1067">
        <f t="shared" si="172"/>
        <v>44587.4</v>
      </c>
      <c r="U395" s="452">
        <v>100010330028774</v>
      </c>
      <c r="V395" s="487" t="s">
        <v>3245</v>
      </c>
      <c r="W395" s="863">
        <f t="shared" si="173"/>
        <v>44587.4</v>
      </c>
      <c r="X395" s="454" t="s">
        <v>4016</v>
      </c>
      <c r="Y395" s="455"/>
      <c r="Z395" s="428">
        <v>0</v>
      </c>
      <c r="AA395" s="456">
        <v>0</v>
      </c>
      <c r="AB395" s="402">
        <f t="shared" si="174"/>
        <v>2925.45</v>
      </c>
      <c r="AC395" s="402">
        <f t="shared" si="175"/>
        <v>46574.55</v>
      </c>
      <c r="AD395" s="1067">
        <v>33326.910000000003</v>
      </c>
      <c r="AE395" s="1067">
        <f t="shared" si="176"/>
        <v>13247.64</v>
      </c>
      <c r="AF395" s="470">
        <v>0.15</v>
      </c>
      <c r="AG395" s="402">
        <f t="shared" si="178"/>
        <v>1987.1459999999997</v>
      </c>
      <c r="AH395" s="1067"/>
      <c r="AI395" s="402">
        <f t="shared" si="177"/>
        <v>1987.1459999999997</v>
      </c>
      <c r="AJ395" s="457"/>
    </row>
    <row r="396" spans="1:36" ht="14.1" customHeight="1" x14ac:dyDescent="0.25">
      <c r="A396" s="1066">
        <v>327</v>
      </c>
      <c r="B396" s="444" t="s">
        <v>2106</v>
      </c>
      <c r="C396" s="444" t="s">
        <v>3763</v>
      </c>
      <c r="D396" s="445">
        <v>25142</v>
      </c>
      <c r="E396" s="446">
        <v>41897</v>
      </c>
      <c r="F396" s="1066">
        <f t="shared" si="167"/>
        <v>45</v>
      </c>
      <c r="G396" s="429" t="s">
        <v>2107</v>
      </c>
      <c r="H396" s="447" t="s">
        <v>1941</v>
      </c>
      <c r="I396" s="429" t="s">
        <v>2087</v>
      </c>
      <c r="J396" s="429"/>
      <c r="K396" s="402">
        <v>49500</v>
      </c>
      <c r="L396" s="1067">
        <f t="shared" si="168"/>
        <v>3509.5499999999997</v>
      </c>
      <c r="M396" s="1067">
        <v>34580</v>
      </c>
      <c r="N396" s="402">
        <v>1987.15</v>
      </c>
      <c r="O396" s="1068">
        <f t="shared" si="169"/>
        <v>1504.8</v>
      </c>
      <c r="P396" s="1068">
        <f t="shared" si="170"/>
        <v>1420.65</v>
      </c>
      <c r="Q396" s="1068"/>
      <c r="R396" s="1067"/>
      <c r="S396" s="451">
        <f t="shared" si="171"/>
        <v>4912.6000000000004</v>
      </c>
      <c r="T396" s="1067">
        <f t="shared" si="172"/>
        <v>44587.4</v>
      </c>
      <c r="U396" s="452">
        <v>100010330028774</v>
      </c>
      <c r="V396" s="490" t="s">
        <v>3246</v>
      </c>
      <c r="W396" s="863">
        <f t="shared" si="173"/>
        <v>44587.4</v>
      </c>
      <c r="X396" s="454">
        <v>22300802836</v>
      </c>
      <c r="Y396" s="455"/>
      <c r="Z396" s="428">
        <v>0</v>
      </c>
      <c r="AA396" s="456">
        <v>0</v>
      </c>
      <c r="AB396" s="402">
        <f t="shared" si="174"/>
        <v>2925.45</v>
      </c>
      <c r="AC396" s="402">
        <f t="shared" si="175"/>
        <v>46574.55</v>
      </c>
      <c r="AD396" s="1067">
        <v>33326.910000000003</v>
      </c>
      <c r="AE396" s="1067">
        <f t="shared" si="176"/>
        <v>13247.64</v>
      </c>
      <c r="AF396" s="470">
        <v>0.15</v>
      </c>
      <c r="AG396" s="402">
        <f t="shared" si="178"/>
        <v>1987.1459999999997</v>
      </c>
      <c r="AH396" s="1067"/>
      <c r="AI396" s="402">
        <f t="shared" si="177"/>
        <v>1987.1459999999997</v>
      </c>
      <c r="AJ396" s="457" t="e">
        <f>#REF!-#REF!</f>
        <v>#REF!</v>
      </c>
    </row>
    <row r="397" spans="1:36" ht="14.1" customHeight="1" x14ac:dyDescent="0.25">
      <c r="A397" s="1066">
        <v>328</v>
      </c>
      <c r="B397" s="444" t="s">
        <v>2108</v>
      </c>
      <c r="C397" s="444" t="s">
        <v>3763</v>
      </c>
      <c r="D397" s="445">
        <v>26124</v>
      </c>
      <c r="E397" s="446">
        <v>41897</v>
      </c>
      <c r="F397" s="1066">
        <f t="shared" si="167"/>
        <v>43</v>
      </c>
      <c r="G397" s="429" t="s">
        <v>2109</v>
      </c>
      <c r="H397" s="447" t="s">
        <v>1941</v>
      </c>
      <c r="I397" s="429" t="s">
        <v>2087</v>
      </c>
      <c r="J397" s="429"/>
      <c r="K397" s="402">
        <v>49500</v>
      </c>
      <c r="L397" s="1067">
        <f t="shared" si="168"/>
        <v>3509.5499999999997</v>
      </c>
      <c r="M397" s="1067">
        <v>34580</v>
      </c>
      <c r="N397" s="402">
        <v>1987.15</v>
      </c>
      <c r="O397" s="1068">
        <f t="shared" si="169"/>
        <v>1504.8</v>
      </c>
      <c r="P397" s="1068">
        <f t="shared" si="170"/>
        <v>1420.65</v>
      </c>
      <c r="Q397" s="1068"/>
      <c r="R397" s="1067"/>
      <c r="S397" s="451">
        <f t="shared" si="171"/>
        <v>4912.6000000000004</v>
      </c>
      <c r="T397" s="1067">
        <f t="shared" si="172"/>
        <v>44587.4</v>
      </c>
      <c r="U397" s="452">
        <v>100010330028774</v>
      </c>
      <c r="V397" s="534" t="s">
        <v>3247</v>
      </c>
      <c r="W397" s="863">
        <f t="shared" si="173"/>
        <v>44587.4</v>
      </c>
      <c r="X397" s="454" t="s">
        <v>4015</v>
      </c>
      <c r="Y397" s="455"/>
      <c r="Z397" s="428">
        <v>0</v>
      </c>
      <c r="AA397" s="456">
        <v>0</v>
      </c>
      <c r="AB397" s="402">
        <f t="shared" si="174"/>
        <v>2925.45</v>
      </c>
      <c r="AC397" s="402">
        <f t="shared" si="175"/>
        <v>46574.55</v>
      </c>
      <c r="AD397" s="1067">
        <v>33326.910000000003</v>
      </c>
      <c r="AE397" s="1067">
        <f t="shared" si="176"/>
        <v>13247.64</v>
      </c>
      <c r="AF397" s="470">
        <v>0.15</v>
      </c>
      <c r="AG397" s="402">
        <f t="shared" si="178"/>
        <v>1987.1459999999997</v>
      </c>
      <c r="AH397" s="1067"/>
      <c r="AI397" s="402">
        <f t="shared" si="177"/>
        <v>1987.1459999999997</v>
      </c>
      <c r="AJ397" s="457">
        <f>AI409-N409</f>
        <v>-3.5000000001446097E-3</v>
      </c>
    </row>
    <row r="398" spans="1:36" ht="14.1" customHeight="1" x14ac:dyDescent="0.25">
      <c r="A398" s="1066">
        <v>329</v>
      </c>
      <c r="B398" s="444" t="s">
        <v>4343</v>
      </c>
      <c r="C398" s="444" t="s">
        <v>3763</v>
      </c>
      <c r="D398" s="445"/>
      <c r="E398" s="446"/>
      <c r="F398" s="1066"/>
      <c r="G398" s="429" t="s">
        <v>4344</v>
      </c>
      <c r="H398" s="447" t="s">
        <v>1941</v>
      </c>
      <c r="I398" s="429" t="s">
        <v>2087</v>
      </c>
      <c r="J398" s="429"/>
      <c r="K398" s="402">
        <v>49500</v>
      </c>
      <c r="L398" s="1067">
        <f t="shared" si="168"/>
        <v>3509.5499999999997</v>
      </c>
      <c r="M398" s="1067">
        <v>34580</v>
      </c>
      <c r="N398" s="402">
        <v>1987.15</v>
      </c>
      <c r="O398" s="1068">
        <f t="shared" si="169"/>
        <v>1504.8</v>
      </c>
      <c r="P398" s="1068">
        <f t="shared" si="170"/>
        <v>1420.65</v>
      </c>
      <c r="Q398" s="1068"/>
      <c r="R398" s="1067"/>
      <c r="S398" s="451">
        <f t="shared" si="171"/>
        <v>4912.6000000000004</v>
      </c>
      <c r="T398" s="1067">
        <f t="shared" si="172"/>
        <v>44587.4</v>
      </c>
      <c r="U398" s="452">
        <v>100010330028774</v>
      </c>
      <c r="V398" s="499" t="s">
        <v>4345</v>
      </c>
      <c r="W398" s="863">
        <f t="shared" si="173"/>
        <v>44587.4</v>
      </c>
      <c r="X398" s="648" t="s">
        <v>4346</v>
      </c>
      <c r="Y398" s="455"/>
      <c r="Z398" s="428"/>
      <c r="AA398" s="456"/>
      <c r="AB398" s="402">
        <f t="shared" si="174"/>
        <v>2925.45</v>
      </c>
      <c r="AC398" s="402">
        <f t="shared" si="175"/>
        <v>46574.55</v>
      </c>
      <c r="AD398" s="1067">
        <v>33326.910000000003</v>
      </c>
      <c r="AE398" s="1067">
        <f t="shared" si="176"/>
        <v>13247.64</v>
      </c>
      <c r="AF398" s="470">
        <v>0.15</v>
      </c>
      <c r="AG398" s="402">
        <f t="shared" si="178"/>
        <v>1987.1459999999997</v>
      </c>
      <c r="AH398" s="1067"/>
      <c r="AI398" s="402">
        <f t="shared" si="177"/>
        <v>1987.1459999999997</v>
      </c>
    </row>
    <row r="399" spans="1:36" ht="14.1" customHeight="1" x14ac:dyDescent="0.25">
      <c r="A399" s="1066">
        <v>330</v>
      </c>
      <c r="B399" s="444" t="s">
        <v>2110</v>
      </c>
      <c r="C399" s="444" t="s">
        <v>3763</v>
      </c>
      <c r="D399" s="445">
        <v>28182</v>
      </c>
      <c r="E399" s="446">
        <v>41897</v>
      </c>
      <c r="F399" s="1066">
        <f>DATEDIF(D399,E399,"Y")</f>
        <v>37</v>
      </c>
      <c r="G399" s="429" t="s">
        <v>2111</v>
      </c>
      <c r="H399" s="447" t="s">
        <v>1941</v>
      </c>
      <c r="I399" s="429" t="s">
        <v>2087</v>
      </c>
      <c r="J399" s="429"/>
      <c r="K399" s="402">
        <v>49500</v>
      </c>
      <c r="L399" s="1067">
        <f t="shared" si="168"/>
        <v>3509.5499999999997</v>
      </c>
      <c r="M399" s="1067">
        <v>34580</v>
      </c>
      <c r="N399" s="402">
        <v>1987.15</v>
      </c>
      <c r="O399" s="1068">
        <f t="shared" si="169"/>
        <v>1504.8</v>
      </c>
      <c r="P399" s="1068">
        <f t="shared" si="170"/>
        <v>1420.65</v>
      </c>
      <c r="Q399" s="1068"/>
      <c r="R399" s="1067"/>
      <c r="S399" s="451">
        <f t="shared" si="171"/>
        <v>4912.6000000000004</v>
      </c>
      <c r="T399" s="1067">
        <f t="shared" si="172"/>
        <v>44587.4</v>
      </c>
      <c r="U399" s="452">
        <v>100010330028774</v>
      </c>
      <c r="V399" s="487" t="s">
        <v>3248</v>
      </c>
      <c r="W399" s="863">
        <f t="shared" si="173"/>
        <v>44587.4</v>
      </c>
      <c r="X399" s="454" t="s">
        <v>4167</v>
      </c>
      <c r="Y399" s="455"/>
      <c r="Z399" s="428">
        <v>0</v>
      </c>
      <c r="AA399" s="456">
        <v>0</v>
      </c>
      <c r="AB399" s="402">
        <f t="shared" si="174"/>
        <v>2925.45</v>
      </c>
      <c r="AC399" s="402">
        <f t="shared" si="175"/>
        <v>46574.55</v>
      </c>
      <c r="AD399" s="1067">
        <v>33326.910000000003</v>
      </c>
      <c r="AE399" s="1067">
        <f t="shared" si="176"/>
        <v>13247.64</v>
      </c>
      <c r="AF399" s="470">
        <v>0.15</v>
      </c>
      <c r="AG399" s="402">
        <f t="shared" si="178"/>
        <v>1987.1459999999997</v>
      </c>
      <c r="AH399" s="1067"/>
      <c r="AI399" s="402">
        <f t="shared" si="177"/>
        <v>1987.1459999999997</v>
      </c>
      <c r="AJ399" s="457" t="e">
        <f>#REF!-#REF!</f>
        <v>#REF!</v>
      </c>
    </row>
    <row r="400" spans="1:36" ht="14.1" customHeight="1" x14ac:dyDescent="0.25">
      <c r="A400" s="1066">
        <v>331</v>
      </c>
      <c r="B400" s="1066" t="s">
        <v>1658</v>
      </c>
      <c r="C400" s="1066" t="s">
        <v>3763</v>
      </c>
      <c r="D400" s="446">
        <v>33168</v>
      </c>
      <c r="E400" s="446">
        <v>41897</v>
      </c>
      <c r="F400" s="1066">
        <f>DATEDIF(D400,E400,"Y")</f>
        <v>23</v>
      </c>
      <c r="G400" s="428" t="s">
        <v>1659</v>
      </c>
      <c r="H400" s="447" t="s">
        <v>1941</v>
      </c>
      <c r="I400" s="429" t="s">
        <v>4404</v>
      </c>
      <c r="J400" s="429"/>
      <c r="K400" s="1067">
        <v>22000</v>
      </c>
      <c r="L400" s="1067">
        <f t="shared" si="168"/>
        <v>1559.8</v>
      </c>
      <c r="M400" s="1067">
        <f>K400</f>
        <v>22000</v>
      </c>
      <c r="N400" s="402"/>
      <c r="O400" s="1068">
        <f t="shared" si="169"/>
        <v>668.8</v>
      </c>
      <c r="P400" s="1068">
        <f t="shared" si="170"/>
        <v>631.4</v>
      </c>
      <c r="Q400" s="1068"/>
      <c r="R400" s="1067"/>
      <c r="S400" s="451">
        <f>N400+O400+P400+Q400+R400</f>
        <v>1300.1999999999998</v>
      </c>
      <c r="T400" s="1067">
        <f t="shared" si="172"/>
        <v>20699.8</v>
      </c>
      <c r="U400" s="452">
        <v>100010330028774</v>
      </c>
      <c r="V400" s="523" t="s">
        <v>3043</v>
      </c>
      <c r="W400" s="863">
        <f t="shared" si="173"/>
        <v>20699.8</v>
      </c>
      <c r="X400" s="463">
        <v>22500604412</v>
      </c>
      <c r="Y400" s="455"/>
      <c r="Z400" s="428">
        <v>0</v>
      </c>
      <c r="AA400" s="456">
        <v>0</v>
      </c>
      <c r="AB400" s="402">
        <f t="shared" si="174"/>
        <v>1300.1999999999998</v>
      </c>
      <c r="AC400" s="402">
        <f t="shared" si="175"/>
        <v>20699.8</v>
      </c>
      <c r="AD400" s="1067"/>
      <c r="AE400" s="428"/>
      <c r="AF400" s="428"/>
      <c r="AG400" s="402">
        <f t="shared" si="178"/>
        <v>0</v>
      </c>
      <c r="AH400" s="1067"/>
      <c r="AI400" s="402">
        <f t="shared" si="177"/>
        <v>0</v>
      </c>
      <c r="AJ400" s="457">
        <f>AI400-N400</f>
        <v>0</v>
      </c>
    </row>
    <row r="401" spans="1:110" ht="14.1" customHeight="1" x14ac:dyDescent="0.25">
      <c r="A401" s="1066">
        <v>332</v>
      </c>
      <c r="B401" s="1066" t="s">
        <v>4528</v>
      </c>
      <c r="C401" s="464" t="s">
        <v>3763</v>
      </c>
      <c r="D401" s="428"/>
      <c r="E401" s="465"/>
      <c r="F401" s="464"/>
      <c r="G401" s="428" t="s">
        <v>4529</v>
      </c>
      <c r="H401" s="447" t="s">
        <v>1941</v>
      </c>
      <c r="I401" s="429" t="s">
        <v>2087</v>
      </c>
      <c r="J401" s="429"/>
      <c r="K401" s="448">
        <v>45000</v>
      </c>
      <c r="L401" s="1067"/>
      <c r="M401" s="1067"/>
      <c r="N401" s="402"/>
      <c r="O401" s="402">
        <v>1352.04</v>
      </c>
      <c r="P401" s="1068">
        <f>+K401/100*3.04</f>
        <v>1368</v>
      </c>
      <c r="Q401" s="1068">
        <f>+K401/100*2.87</f>
        <v>1291.5</v>
      </c>
      <c r="R401" s="1068"/>
      <c r="S401" s="1067"/>
      <c r="T401" s="451">
        <f>O401+P401+Q401+R401</f>
        <v>4011.54</v>
      </c>
      <c r="U401" s="1067">
        <f>+K401-T401</f>
        <v>40988.46</v>
      </c>
      <c r="V401" s="452">
        <v>100010330028774</v>
      </c>
      <c r="W401" s="517"/>
      <c r="X401" s="545"/>
      <c r="Y401" s="454"/>
      <c r="Z401" s="428"/>
      <c r="AA401" s="456"/>
      <c r="AB401" s="402"/>
      <c r="AC401" s="402"/>
      <c r="AD401" s="1067"/>
      <c r="AE401" s="1067"/>
      <c r="AF401" s="470"/>
      <c r="AG401" s="402"/>
      <c r="AH401" s="1067"/>
      <c r="AI401" s="402"/>
      <c r="AJ401" s="457"/>
    </row>
    <row r="402" spans="1:110" ht="14.1" customHeight="1" x14ac:dyDescent="0.25">
      <c r="A402" s="1066">
        <v>333</v>
      </c>
      <c r="B402" s="1066" t="s">
        <v>4526</v>
      </c>
      <c r="C402" s="464" t="s">
        <v>3763</v>
      </c>
      <c r="D402" s="428"/>
      <c r="E402" s="465"/>
      <c r="F402" s="464"/>
      <c r="G402" s="428" t="s">
        <v>4527</v>
      </c>
      <c r="H402" s="447" t="s">
        <v>1941</v>
      </c>
      <c r="I402" s="429" t="s">
        <v>2087</v>
      </c>
      <c r="J402" s="429"/>
      <c r="K402" s="448">
        <v>45000</v>
      </c>
      <c r="L402" s="1067"/>
      <c r="M402" s="1067"/>
      <c r="N402" s="402"/>
      <c r="O402" s="402">
        <v>1352.04</v>
      </c>
      <c r="P402" s="1068">
        <f>+K402/100*3.04</f>
        <v>1368</v>
      </c>
      <c r="Q402" s="1068">
        <f>+K402/100*2.87</f>
        <v>1291.5</v>
      </c>
      <c r="R402" s="1068"/>
      <c r="S402" s="1067"/>
      <c r="T402" s="451">
        <f>O402+P402+Q402+R402</f>
        <v>4011.54</v>
      </c>
      <c r="U402" s="1067">
        <f>+K402-T402</f>
        <v>40988.46</v>
      </c>
      <c r="V402" s="452">
        <v>100010330028774</v>
      </c>
      <c r="W402" s="517"/>
      <c r="X402" s="545"/>
      <c r="Y402" s="454"/>
      <c r="Z402" s="428"/>
      <c r="AA402" s="456"/>
      <c r="AB402" s="402"/>
      <c r="AC402" s="402"/>
      <c r="AD402" s="1067"/>
      <c r="AE402" s="1067"/>
      <c r="AF402" s="470"/>
      <c r="AG402" s="402"/>
      <c r="AH402" s="1067"/>
      <c r="AI402" s="402"/>
      <c r="AJ402" s="457"/>
    </row>
    <row r="403" spans="1:110" ht="14.1" customHeight="1" x14ac:dyDescent="0.25">
      <c r="A403" s="1066">
        <v>334</v>
      </c>
      <c r="B403" s="1066" t="s">
        <v>4896</v>
      </c>
      <c r="C403" s="475"/>
      <c r="D403" s="641"/>
      <c r="E403" s="446"/>
      <c r="F403" s="609"/>
      <c r="G403" s="428" t="s">
        <v>4897</v>
      </c>
      <c r="H403" s="447" t="s">
        <v>1941</v>
      </c>
      <c r="I403" s="429" t="s">
        <v>2087</v>
      </c>
      <c r="J403" s="429"/>
      <c r="K403" s="448">
        <v>45000</v>
      </c>
      <c r="L403" s="1067">
        <f>+K403/100*7.09</f>
        <v>3190.5</v>
      </c>
      <c r="M403" s="1067">
        <v>35000</v>
      </c>
      <c r="N403" s="402"/>
      <c r="O403" s="402">
        <v>1235</v>
      </c>
      <c r="P403" s="1068">
        <f>+K403/100*3.04</f>
        <v>1368</v>
      </c>
      <c r="Q403" s="1068">
        <f>+K403/100*2.87</f>
        <v>1291.5</v>
      </c>
      <c r="R403" s="1067"/>
      <c r="S403" s="451"/>
      <c r="T403" s="451">
        <f>O403+P403+Q403+R403</f>
        <v>3894.5</v>
      </c>
      <c r="U403" s="1067">
        <f>K403-T403</f>
        <v>41105.5</v>
      </c>
      <c r="V403" s="468">
        <v>100010330028774</v>
      </c>
      <c r="W403" s="439">
        <v>200010230472777</v>
      </c>
      <c r="X403" s="545">
        <f>+U403</f>
        <v>41105.5</v>
      </c>
      <c r="Y403" s="518"/>
      <c r="Z403" s="428"/>
      <c r="AA403" s="456"/>
      <c r="AB403" s="402"/>
      <c r="AC403" s="402"/>
      <c r="AD403" s="1067"/>
      <c r="AE403" s="1067"/>
      <c r="AF403" s="470"/>
      <c r="AG403" s="402"/>
      <c r="AH403" s="1067"/>
      <c r="AI403" s="402"/>
      <c r="AJ403" s="457"/>
      <c r="AM403" s="6"/>
      <c r="AN403" s="6"/>
      <c r="AO403" s="6"/>
    </row>
    <row r="404" spans="1:110" ht="14.1" customHeight="1" x14ac:dyDescent="0.3">
      <c r="A404" s="1066">
        <v>335</v>
      </c>
      <c r="B404" s="1066" t="s">
        <v>4530</v>
      </c>
      <c r="C404" s="621"/>
      <c r="D404" s="1052"/>
      <c r="E404" s="622"/>
      <c r="F404" s="1053"/>
      <c r="G404" s="428" t="s">
        <v>4531</v>
      </c>
      <c r="H404" s="447" t="s">
        <v>1941</v>
      </c>
      <c r="I404" s="429" t="s">
        <v>2087</v>
      </c>
      <c r="J404" s="429"/>
      <c r="K404" s="448">
        <v>45000</v>
      </c>
      <c r="L404" s="1067">
        <f>+K404/100*7.09</f>
        <v>3190.5</v>
      </c>
      <c r="M404" s="1067">
        <v>44548</v>
      </c>
      <c r="N404" s="402"/>
      <c r="O404" s="402">
        <v>1148.32</v>
      </c>
      <c r="P404" s="1068">
        <f>+K404/100*3.04</f>
        <v>1368</v>
      </c>
      <c r="Q404" s="1067">
        <f>+K404/100*2.87</f>
        <v>1291.5</v>
      </c>
      <c r="R404" s="1067"/>
      <c r="S404" s="451"/>
      <c r="T404" s="451"/>
      <c r="U404" s="451">
        <f>O404+P404+Q404+R404</f>
        <v>3807.8199999999997</v>
      </c>
      <c r="V404" s="1067">
        <f>+K404-U404</f>
        <v>41192.18</v>
      </c>
      <c r="W404" s="452">
        <v>100010330028774</v>
      </c>
      <c r="X404" s="560">
        <v>200011630555665</v>
      </c>
      <c r="Y404" s="545">
        <f>+V404</f>
        <v>41192.18</v>
      </c>
      <c r="Z404" s="1268"/>
      <c r="AA404" s="623"/>
      <c r="AB404" s="848"/>
      <c r="AC404" s="616"/>
      <c r="AD404" s="616"/>
      <c r="AE404" s="624"/>
      <c r="AF404" s="624"/>
      <c r="AG404" s="1007"/>
      <c r="AH404" s="616"/>
      <c r="AI404" s="624"/>
      <c r="AJ404" s="616"/>
      <c r="AK404" s="457"/>
      <c r="AL404" s="6"/>
      <c r="AP404" s="537"/>
      <c r="AQ404" s="537"/>
      <c r="AR404" s="537"/>
      <c r="AS404" s="537"/>
      <c r="AT404" s="537"/>
      <c r="AU404" s="537"/>
      <c r="AV404" s="537"/>
      <c r="AW404" s="537"/>
      <c r="AX404" s="537"/>
      <c r="AY404" s="537"/>
      <c r="AZ404" s="537"/>
      <c r="BA404" s="537"/>
      <c r="BB404" s="537"/>
      <c r="BC404" s="537"/>
      <c r="BD404" s="537"/>
      <c r="BE404" s="537"/>
      <c r="BF404" s="537"/>
      <c r="BG404" s="537"/>
      <c r="BH404" s="537"/>
      <c r="BI404" s="537"/>
      <c r="BJ404" s="537"/>
      <c r="BK404" s="537"/>
      <c r="BL404" s="537"/>
      <c r="BM404" s="537"/>
      <c r="BN404" s="537"/>
      <c r="BO404" s="537"/>
      <c r="BP404" s="537"/>
      <c r="BQ404" s="537"/>
      <c r="BR404" s="537"/>
      <c r="BS404" s="537"/>
      <c r="BT404" s="537"/>
      <c r="BU404" s="537"/>
      <c r="BV404" s="537"/>
      <c r="BW404" s="537"/>
      <c r="BX404" s="537"/>
      <c r="BY404" s="537"/>
      <c r="BZ404" s="537"/>
      <c r="CA404" s="537"/>
      <c r="CB404" s="537"/>
      <c r="CC404" s="537"/>
      <c r="CD404" s="537"/>
      <c r="CE404" s="537"/>
      <c r="CF404" s="537"/>
      <c r="CG404" s="537"/>
      <c r="CH404" s="537"/>
      <c r="CI404" s="537"/>
      <c r="CJ404" s="537"/>
      <c r="CK404" s="537"/>
      <c r="CL404" s="537"/>
      <c r="CM404" s="537"/>
      <c r="CN404" s="537"/>
      <c r="CO404" s="537"/>
      <c r="CP404" s="537"/>
      <c r="CQ404" s="537"/>
      <c r="CR404" s="537"/>
      <c r="CS404" s="537"/>
      <c r="CT404" s="537"/>
      <c r="CU404" s="537"/>
      <c r="CV404" s="537"/>
      <c r="CW404" s="537"/>
      <c r="CX404" s="537"/>
      <c r="CY404" s="537"/>
      <c r="CZ404" s="537"/>
      <c r="DA404" s="537"/>
      <c r="DB404" s="537"/>
      <c r="DC404" s="537"/>
      <c r="DD404" s="537"/>
      <c r="DE404" s="537"/>
      <c r="DF404" s="537"/>
    </row>
    <row r="405" spans="1:110" ht="14.1" customHeight="1" x14ac:dyDescent="0.25">
      <c r="A405" s="1066">
        <v>336</v>
      </c>
      <c r="B405" s="444" t="s">
        <v>4979</v>
      </c>
      <c r="C405" s="444" t="s">
        <v>3763</v>
      </c>
      <c r="D405" s="445">
        <v>27204</v>
      </c>
      <c r="E405" s="446">
        <v>41897</v>
      </c>
      <c r="F405" s="1066">
        <f>DATEDIF(D405,E405,"Y")</f>
        <v>40</v>
      </c>
      <c r="G405" s="429" t="s">
        <v>4909</v>
      </c>
      <c r="H405" s="447" t="s">
        <v>1941</v>
      </c>
      <c r="I405" s="429" t="s">
        <v>2087</v>
      </c>
      <c r="J405" s="429"/>
      <c r="K405" s="402">
        <v>45000</v>
      </c>
      <c r="L405" s="1067">
        <f>K405/100*7.09</f>
        <v>3190.5</v>
      </c>
      <c r="M405" s="1067">
        <v>47308</v>
      </c>
      <c r="N405" s="402">
        <v>1987.15</v>
      </c>
      <c r="O405" s="894">
        <v>388.25</v>
      </c>
      <c r="P405" s="1068">
        <f>+K405/100*3.04</f>
        <v>1368</v>
      </c>
      <c r="Q405" s="1067">
        <f>+K405/100*2.87</f>
        <v>1291.5</v>
      </c>
      <c r="R405" s="1067"/>
      <c r="S405" s="451"/>
      <c r="T405" s="451">
        <f>O405+P405+Q405+R405+S405</f>
        <v>3047.75</v>
      </c>
      <c r="U405" s="402">
        <f>P405+Q405+R405</f>
        <v>2659.5</v>
      </c>
      <c r="V405" s="402">
        <f>K405-U405</f>
        <v>42340.5</v>
      </c>
      <c r="W405" s="1067">
        <v>33326.910000000003</v>
      </c>
      <c r="X405" s="1067">
        <f>+V405-W405</f>
        <v>9013.5899999999965</v>
      </c>
      <c r="Y405" s="470">
        <v>0.15</v>
      </c>
      <c r="Z405" s="402">
        <f>X405*15%</f>
        <v>1352.0384999999994</v>
      </c>
      <c r="AA405" s="1067"/>
      <c r="AB405" s="402">
        <f>Z405+AA405</f>
        <v>1352.0384999999994</v>
      </c>
      <c r="AC405" s="537"/>
      <c r="AD405" s="537"/>
      <c r="AE405" s="537"/>
      <c r="AF405" s="537"/>
      <c r="AG405" s="537"/>
      <c r="AH405" s="537"/>
      <c r="AI405" s="537"/>
      <c r="AJ405" s="537"/>
      <c r="AK405" s="537"/>
      <c r="AP405" s="537"/>
      <c r="AQ405" s="537"/>
      <c r="AR405" s="537"/>
      <c r="AS405" s="537"/>
      <c r="AT405" s="537"/>
      <c r="AU405" s="537"/>
      <c r="AV405" s="537"/>
      <c r="AW405" s="537"/>
      <c r="AX405" s="537"/>
      <c r="AY405" s="537"/>
      <c r="AZ405" s="537"/>
      <c r="BA405" s="537"/>
      <c r="BB405" s="537"/>
      <c r="BC405" s="537"/>
      <c r="BD405" s="537"/>
      <c r="BE405" s="537"/>
      <c r="BF405" s="537"/>
      <c r="BG405" s="537"/>
      <c r="BH405" s="537"/>
      <c r="BI405" s="537"/>
      <c r="BJ405" s="537"/>
      <c r="BK405" s="537"/>
      <c r="BL405" s="537"/>
      <c r="BM405" s="537"/>
      <c r="BN405" s="537"/>
      <c r="BO405" s="537"/>
      <c r="BP405" s="537"/>
      <c r="BQ405" s="537"/>
      <c r="BR405" s="537"/>
      <c r="BS405" s="537"/>
      <c r="BT405" s="537"/>
      <c r="BU405" s="537"/>
      <c r="BV405" s="537"/>
      <c r="BW405" s="537"/>
      <c r="BX405" s="537"/>
      <c r="BY405" s="537"/>
      <c r="BZ405" s="537"/>
      <c r="CA405" s="537"/>
      <c r="CB405" s="537"/>
      <c r="CC405" s="537"/>
      <c r="CD405" s="537"/>
      <c r="CE405" s="537"/>
      <c r="CF405" s="537"/>
      <c r="CG405" s="537"/>
      <c r="CH405" s="537"/>
      <c r="CI405" s="537"/>
      <c r="CJ405" s="537"/>
      <c r="CK405" s="537"/>
      <c r="CL405" s="537"/>
      <c r="CM405" s="537"/>
      <c r="CN405" s="537"/>
      <c r="CO405" s="537"/>
      <c r="CP405" s="537"/>
      <c r="CQ405" s="537"/>
      <c r="CR405" s="537"/>
      <c r="CS405" s="537"/>
      <c r="CT405" s="537"/>
    </row>
    <row r="406" spans="1:110" s="458" customFormat="1" ht="14.1" customHeight="1" x14ac:dyDescent="0.25">
      <c r="A406" s="1066">
        <v>337</v>
      </c>
      <c r="B406" s="1066" t="s">
        <v>5051</v>
      </c>
      <c r="C406" s="1066"/>
      <c r="D406" s="446"/>
      <c r="E406" s="446"/>
      <c r="F406" s="1066"/>
      <c r="G406" s="428" t="s">
        <v>5052</v>
      </c>
      <c r="H406" s="447" t="s">
        <v>1941</v>
      </c>
      <c r="I406" s="429" t="s">
        <v>2087</v>
      </c>
      <c r="J406" s="429"/>
      <c r="K406" s="479">
        <v>45000</v>
      </c>
      <c r="L406" s="1067"/>
      <c r="M406" s="1067">
        <v>47308</v>
      </c>
      <c r="N406" s="1067"/>
      <c r="O406" s="1067"/>
      <c r="P406" s="402">
        <v>1148.32</v>
      </c>
      <c r="Q406" s="1068">
        <f>+K406/100*3.04</f>
        <v>1368</v>
      </c>
      <c r="R406" s="1067">
        <f>+K406/100*2.87</f>
        <v>1291.5</v>
      </c>
      <c r="S406" s="1068"/>
      <c r="T406" s="1067"/>
      <c r="U406" s="6"/>
      <c r="V406" s="6"/>
      <c r="W406" s="6"/>
      <c r="X406" s="6"/>
      <c r="Y406" s="6"/>
      <c r="Z406" s="6"/>
      <c r="AA406" s="6"/>
      <c r="AB406" s="6"/>
    </row>
    <row r="407" spans="1:110" ht="14.1" customHeight="1" x14ac:dyDescent="0.25">
      <c r="A407" s="1712" t="s">
        <v>3656</v>
      </c>
      <c r="B407" s="1713"/>
      <c r="C407" s="1713"/>
      <c r="D407" s="1713"/>
      <c r="E407" s="1713"/>
      <c r="F407" s="1713"/>
      <c r="G407" s="1713"/>
      <c r="H407" s="1713"/>
      <c r="I407" s="1714"/>
      <c r="J407" s="1175"/>
      <c r="K407" s="405">
        <f>SUM(K387:K406)</f>
        <v>952000</v>
      </c>
      <c r="L407" s="1067"/>
      <c r="M407" s="1067">
        <v>0</v>
      </c>
      <c r="N407" s="405">
        <f t="shared" ref="N407:T407" si="179">SUM(N387:N399)</f>
        <v>28767.110000000008</v>
      </c>
      <c r="O407" s="405">
        <f t="shared" si="179"/>
        <v>20063.999999999996</v>
      </c>
      <c r="P407" s="405">
        <f t="shared" si="179"/>
        <v>18942</v>
      </c>
      <c r="Q407" s="562">
        <f t="shared" si="179"/>
        <v>0</v>
      </c>
      <c r="R407" s="405">
        <f t="shared" si="179"/>
        <v>0</v>
      </c>
      <c r="S407" s="563">
        <f t="shared" si="179"/>
        <v>67773.109999999986</v>
      </c>
      <c r="T407" s="405">
        <f t="shared" si="179"/>
        <v>592226.89000000013</v>
      </c>
      <c r="U407" s="452"/>
      <c r="V407" s="487"/>
      <c r="W407" s="863"/>
      <c r="X407" s="454"/>
      <c r="Y407" s="455"/>
      <c r="Z407" s="428"/>
      <c r="AA407" s="456"/>
      <c r="AB407" s="402"/>
      <c r="AC407" s="402"/>
      <c r="AD407" s="1067"/>
      <c r="AE407" s="1067"/>
      <c r="AF407" s="470"/>
      <c r="AG407" s="402"/>
      <c r="AH407" s="1067"/>
      <c r="AI407" s="402"/>
      <c r="AJ407" s="457">
        <f>AI410-N410</f>
        <v>-434.66</v>
      </c>
    </row>
    <row r="408" spans="1:110" ht="14.1" customHeight="1" x14ac:dyDescent="0.25">
      <c r="A408" s="1715" t="s">
        <v>5336</v>
      </c>
      <c r="B408" s="1716"/>
      <c r="C408" s="1716"/>
      <c r="D408" s="1716"/>
      <c r="E408" s="1716"/>
      <c r="F408" s="1716"/>
      <c r="G408" s="1716"/>
      <c r="H408" s="1716"/>
      <c r="I408" s="1717"/>
      <c r="J408" s="1176"/>
      <c r="K408" s="405"/>
      <c r="L408" s="1067"/>
      <c r="M408" s="1067"/>
      <c r="N408" s="405"/>
      <c r="O408" s="562"/>
      <c r="P408" s="562"/>
      <c r="Q408" s="562"/>
      <c r="R408" s="405"/>
      <c r="S408" s="563"/>
      <c r="T408" s="405"/>
      <c r="U408" s="452"/>
      <c r="V408" s="487"/>
      <c r="W408" s="863"/>
      <c r="X408" s="454"/>
      <c r="Y408" s="455"/>
      <c r="Z408" s="428"/>
      <c r="AA408" s="456"/>
      <c r="AB408" s="402"/>
      <c r="AC408" s="402"/>
      <c r="AD408" s="1067"/>
      <c r="AE408" s="1067"/>
      <c r="AF408" s="470"/>
      <c r="AG408" s="402"/>
      <c r="AH408" s="1067"/>
      <c r="AI408" s="402"/>
      <c r="AJ408" s="457"/>
    </row>
    <row r="409" spans="1:110" ht="14.1" customHeight="1" x14ac:dyDescent="0.25">
      <c r="A409" s="444">
        <v>338</v>
      </c>
      <c r="B409" s="444" t="s">
        <v>2112</v>
      </c>
      <c r="C409" s="444" t="s">
        <v>3764</v>
      </c>
      <c r="D409" s="445">
        <v>28055</v>
      </c>
      <c r="E409" s="446">
        <v>41897</v>
      </c>
      <c r="F409" s="1066">
        <f t="shared" ref="F409:F417" si="180">DATEDIF(D409,E409,"Y")</f>
        <v>37</v>
      </c>
      <c r="G409" s="429" t="s">
        <v>2113</v>
      </c>
      <c r="H409" s="447" t="s">
        <v>1941</v>
      </c>
      <c r="I409" s="429" t="s">
        <v>2114</v>
      </c>
      <c r="J409" s="429"/>
      <c r="K409" s="402">
        <v>41800</v>
      </c>
      <c r="L409" s="1067">
        <f t="shared" ref="L409:L417" si="181">K409/100*7.09</f>
        <v>2963.62</v>
      </c>
      <c r="M409" s="1067">
        <v>34580</v>
      </c>
      <c r="N409" s="402">
        <v>900.41</v>
      </c>
      <c r="O409" s="1068">
        <f t="shared" ref="O409:O417" si="182">K409/100*3.04</f>
        <v>1270.72</v>
      </c>
      <c r="P409" s="1068">
        <f t="shared" ref="P409:P417" si="183">K409/100*2.87</f>
        <v>1199.6600000000001</v>
      </c>
      <c r="Q409" s="1068"/>
      <c r="R409" s="1067"/>
      <c r="S409" s="451">
        <f t="shared" ref="S409:S417" si="184">N409+O409+P409+Q409</f>
        <v>3370.79</v>
      </c>
      <c r="T409" s="1067">
        <f t="shared" ref="T409:T417" si="185">K409-S409</f>
        <v>38429.21</v>
      </c>
      <c r="U409" s="452">
        <v>100010330028774</v>
      </c>
      <c r="V409" s="487" t="s">
        <v>3249</v>
      </c>
      <c r="W409" s="863">
        <f t="shared" ref="W409:W417" si="186">+T409</f>
        <v>38429.21</v>
      </c>
      <c r="X409" s="454" t="s">
        <v>4014</v>
      </c>
      <c r="Y409" s="455"/>
      <c r="Z409" s="428">
        <v>0</v>
      </c>
      <c r="AA409" s="456">
        <v>0</v>
      </c>
      <c r="AB409" s="402">
        <f t="shared" ref="AB409:AB417" si="187">O409+P409+Q409</f>
        <v>2470.38</v>
      </c>
      <c r="AC409" s="402">
        <f t="shared" ref="AC409:AC417" si="188">K409-AB409</f>
        <v>39329.620000000003</v>
      </c>
      <c r="AD409" s="1067">
        <v>33326.910000000003</v>
      </c>
      <c r="AE409" s="1067">
        <f>+AC409-AD409</f>
        <v>6002.7099999999991</v>
      </c>
      <c r="AF409" s="470">
        <v>0.15</v>
      </c>
      <c r="AG409" s="402">
        <f t="shared" ref="AG409:AG417" si="189">AE409*15%</f>
        <v>900.40649999999982</v>
      </c>
      <c r="AH409" s="1067"/>
      <c r="AI409" s="402">
        <f t="shared" ref="AI409:AI417" si="190">AG409+AH409</f>
        <v>900.40649999999982</v>
      </c>
      <c r="AJ409" s="457" t="e">
        <f>#REF!-#REF!</f>
        <v>#REF!</v>
      </c>
    </row>
    <row r="410" spans="1:110" s="1620" customFormat="1" ht="14.1" customHeight="1" x14ac:dyDescent="0.25">
      <c r="A410" s="1601">
        <v>339</v>
      </c>
      <c r="B410" s="1601" t="s">
        <v>2115</v>
      </c>
      <c r="C410" s="1601" t="s">
        <v>3764</v>
      </c>
      <c r="D410" s="1602">
        <v>26756</v>
      </c>
      <c r="E410" s="1603">
        <v>41897</v>
      </c>
      <c r="F410" s="1604">
        <f t="shared" si="180"/>
        <v>41</v>
      </c>
      <c r="G410" s="1605" t="s">
        <v>2116</v>
      </c>
      <c r="H410" s="1606" t="s">
        <v>1941</v>
      </c>
      <c r="I410" s="1605" t="s">
        <v>2117</v>
      </c>
      <c r="J410" s="1605"/>
      <c r="K410" s="1607">
        <v>16679</v>
      </c>
      <c r="L410" s="1608">
        <f t="shared" si="181"/>
        <v>1182.5410999999999</v>
      </c>
      <c r="M410" s="1608">
        <v>34580</v>
      </c>
      <c r="N410" s="1609">
        <v>434.66</v>
      </c>
      <c r="O410" s="1610">
        <f t="shared" si="182"/>
        <v>507.04159999999996</v>
      </c>
      <c r="P410" s="1610">
        <f t="shared" si="183"/>
        <v>478.68729999999999</v>
      </c>
      <c r="Q410" s="1610"/>
      <c r="R410" s="1608"/>
      <c r="S410" s="1611">
        <f t="shared" si="184"/>
        <v>1420.3888999999999</v>
      </c>
      <c r="T410" s="1608">
        <f t="shared" si="185"/>
        <v>15258.6111</v>
      </c>
      <c r="U410" s="1612">
        <v>100010330028774</v>
      </c>
      <c r="V410" s="1613" t="s">
        <v>3251</v>
      </c>
      <c r="W410" s="1614">
        <f t="shared" si="186"/>
        <v>15258.6111</v>
      </c>
      <c r="X410" s="1615" t="s">
        <v>4013</v>
      </c>
      <c r="Y410" s="1616"/>
      <c r="Z410" s="1617">
        <v>0</v>
      </c>
      <c r="AA410" s="1618">
        <v>0</v>
      </c>
      <c r="AB410" s="1609">
        <f t="shared" si="187"/>
        <v>985.72889999999995</v>
      </c>
      <c r="AC410" s="1609">
        <f t="shared" si="188"/>
        <v>15693.2711</v>
      </c>
      <c r="AD410" s="1608"/>
      <c r="AE410" s="1617"/>
      <c r="AF410" s="1617"/>
      <c r="AG410" s="1609">
        <f t="shared" si="189"/>
        <v>0</v>
      </c>
      <c r="AH410" s="1608"/>
      <c r="AI410" s="1609">
        <f t="shared" si="190"/>
        <v>0</v>
      </c>
      <c r="AJ410" s="1619" t="e">
        <f>#REF!-#REF!</f>
        <v>#REF!</v>
      </c>
      <c r="AL410" s="1621"/>
      <c r="AM410" s="1621"/>
      <c r="AN410" s="1621"/>
      <c r="AO410" s="1621"/>
    </row>
    <row r="411" spans="1:110" ht="14.1" customHeight="1" x14ac:dyDescent="0.25">
      <c r="A411" s="444">
        <v>340</v>
      </c>
      <c r="B411" s="444" t="s">
        <v>2174</v>
      </c>
      <c r="C411" s="475" t="s">
        <v>3763</v>
      </c>
      <c r="D411" s="476">
        <v>25314</v>
      </c>
      <c r="E411" s="446">
        <v>41897</v>
      </c>
      <c r="F411" s="1066">
        <f t="shared" si="180"/>
        <v>45</v>
      </c>
      <c r="G411" s="477" t="s">
        <v>2175</v>
      </c>
      <c r="H411" s="447" t="s">
        <v>1941</v>
      </c>
      <c r="I411" s="429" t="s">
        <v>2176</v>
      </c>
      <c r="J411" s="429"/>
      <c r="K411" s="448">
        <v>49500</v>
      </c>
      <c r="L411" s="1067">
        <f t="shared" si="181"/>
        <v>3509.5499999999997</v>
      </c>
      <c r="M411" s="1067">
        <v>34580</v>
      </c>
      <c r="N411" s="402">
        <v>1987.15</v>
      </c>
      <c r="O411" s="1068">
        <f t="shared" si="182"/>
        <v>1504.8</v>
      </c>
      <c r="P411" s="1068">
        <f t="shared" si="183"/>
        <v>1420.65</v>
      </c>
      <c r="Q411" s="1068"/>
      <c r="R411" s="1067"/>
      <c r="S411" s="451">
        <f t="shared" si="184"/>
        <v>4912.6000000000004</v>
      </c>
      <c r="T411" s="1067">
        <f t="shared" si="185"/>
        <v>44587.4</v>
      </c>
      <c r="U411" s="452">
        <v>100010330028774</v>
      </c>
      <c r="V411" s="507">
        <v>200013300058670</v>
      </c>
      <c r="W411" s="863">
        <f t="shared" si="186"/>
        <v>44587.4</v>
      </c>
      <c r="X411" s="454" t="s">
        <v>4012</v>
      </c>
      <c r="Y411" s="455"/>
      <c r="Z411" s="428">
        <v>0</v>
      </c>
      <c r="AA411" s="456">
        <v>0</v>
      </c>
      <c r="AB411" s="402">
        <f t="shared" si="187"/>
        <v>2925.45</v>
      </c>
      <c r="AC411" s="402">
        <f t="shared" si="188"/>
        <v>46574.55</v>
      </c>
      <c r="AD411" s="1067">
        <v>33326.910000000003</v>
      </c>
      <c r="AE411" s="1067">
        <f t="shared" ref="AE411:AE416" si="191">AC411-AD411</f>
        <v>13247.64</v>
      </c>
      <c r="AF411" s="470">
        <v>0.15</v>
      </c>
      <c r="AG411" s="402">
        <f t="shared" si="189"/>
        <v>1987.1459999999997</v>
      </c>
      <c r="AH411" s="1067"/>
      <c r="AI411" s="402">
        <f t="shared" si="190"/>
        <v>1987.1459999999997</v>
      </c>
    </row>
    <row r="412" spans="1:110" ht="14.1" customHeight="1" x14ac:dyDescent="0.25">
      <c r="A412" s="444">
        <v>341</v>
      </c>
      <c r="B412" s="444" t="s">
        <v>2897</v>
      </c>
      <c r="C412" s="475" t="s">
        <v>3763</v>
      </c>
      <c r="D412" s="476">
        <v>26407</v>
      </c>
      <c r="E412" s="446">
        <v>41897</v>
      </c>
      <c r="F412" s="1066">
        <f t="shared" si="180"/>
        <v>42</v>
      </c>
      <c r="G412" s="477" t="s">
        <v>2898</v>
      </c>
      <c r="H412" s="447" t="s">
        <v>1941</v>
      </c>
      <c r="I412" s="428" t="s">
        <v>2867</v>
      </c>
      <c r="J412" s="428"/>
      <c r="K412" s="448">
        <v>49500</v>
      </c>
      <c r="L412" s="1067">
        <f t="shared" si="181"/>
        <v>3509.5499999999997</v>
      </c>
      <c r="M412" s="1067">
        <v>34580</v>
      </c>
      <c r="N412" s="402">
        <v>1987.15</v>
      </c>
      <c r="O412" s="1068">
        <f t="shared" si="182"/>
        <v>1504.8</v>
      </c>
      <c r="P412" s="1068">
        <f t="shared" si="183"/>
        <v>1420.65</v>
      </c>
      <c r="Q412" s="1068"/>
      <c r="R412" s="1067"/>
      <c r="S412" s="451">
        <f t="shared" si="184"/>
        <v>4912.6000000000004</v>
      </c>
      <c r="T412" s="1067">
        <f t="shared" si="185"/>
        <v>44587.4</v>
      </c>
      <c r="U412" s="452">
        <v>100010330028774</v>
      </c>
      <c r="V412" s="643" t="s">
        <v>3272</v>
      </c>
      <c r="W412" s="863">
        <f t="shared" si="186"/>
        <v>44587.4</v>
      </c>
      <c r="X412" s="454" t="s">
        <v>4011</v>
      </c>
      <c r="Y412" s="455"/>
      <c r="Z412" s="428">
        <v>0</v>
      </c>
      <c r="AA412" s="456">
        <v>0</v>
      </c>
      <c r="AB412" s="402">
        <f t="shared" si="187"/>
        <v>2925.45</v>
      </c>
      <c r="AC412" s="402">
        <f t="shared" si="188"/>
        <v>46574.55</v>
      </c>
      <c r="AD412" s="1067">
        <v>33326.910000000003</v>
      </c>
      <c r="AE412" s="1067">
        <f t="shared" si="191"/>
        <v>13247.64</v>
      </c>
      <c r="AF412" s="470">
        <v>0.15</v>
      </c>
      <c r="AG412" s="402">
        <f t="shared" si="189"/>
        <v>1987.1459999999997</v>
      </c>
      <c r="AH412" s="1067"/>
      <c r="AI412" s="402">
        <f t="shared" si="190"/>
        <v>1987.1459999999997</v>
      </c>
      <c r="AJ412" s="457" t="e">
        <f>#REF!-#REF!</f>
        <v>#REF!</v>
      </c>
    </row>
    <row r="413" spans="1:110" ht="14.1" customHeight="1" x14ac:dyDescent="0.25">
      <c r="A413" s="444">
        <v>342</v>
      </c>
      <c r="B413" s="444" t="s">
        <v>2180</v>
      </c>
      <c r="C413" s="475" t="s">
        <v>3763</v>
      </c>
      <c r="D413" s="476">
        <v>29213</v>
      </c>
      <c r="E413" s="446">
        <v>41897</v>
      </c>
      <c r="F413" s="1066">
        <f t="shared" si="180"/>
        <v>34</v>
      </c>
      <c r="G413" s="477" t="s">
        <v>2181</v>
      </c>
      <c r="H413" s="447" t="s">
        <v>1941</v>
      </c>
      <c r="I413" s="477" t="s">
        <v>5337</v>
      </c>
      <c r="J413" s="477"/>
      <c r="K413" s="448">
        <v>60000</v>
      </c>
      <c r="L413" s="1067">
        <f t="shared" si="181"/>
        <v>4254</v>
      </c>
      <c r="M413" s="1067">
        <v>34580</v>
      </c>
      <c r="N413" s="402"/>
      <c r="O413" s="1068">
        <f t="shared" si="182"/>
        <v>1824</v>
      </c>
      <c r="P413" s="1068">
        <f t="shared" si="183"/>
        <v>1722</v>
      </c>
      <c r="Q413" s="1068"/>
      <c r="R413" s="1067"/>
      <c r="S413" s="451">
        <f t="shared" si="184"/>
        <v>3546</v>
      </c>
      <c r="T413" s="1067">
        <f t="shared" si="185"/>
        <v>56454</v>
      </c>
      <c r="U413" s="452">
        <v>100010330028774</v>
      </c>
      <c r="V413" s="507">
        <v>200011690066824</v>
      </c>
      <c r="W413" s="863">
        <f t="shared" si="186"/>
        <v>56454</v>
      </c>
      <c r="X413" s="454" t="s">
        <v>4010</v>
      </c>
      <c r="Y413" s="455"/>
      <c r="Z413" s="428">
        <v>0</v>
      </c>
      <c r="AA413" s="456">
        <v>0</v>
      </c>
      <c r="AB413" s="402">
        <f t="shared" si="187"/>
        <v>3546</v>
      </c>
      <c r="AC413" s="402">
        <f t="shared" si="188"/>
        <v>56454</v>
      </c>
      <c r="AD413" s="1067">
        <v>33326.910000000003</v>
      </c>
      <c r="AE413" s="1067">
        <f t="shared" si="191"/>
        <v>23127.089999999997</v>
      </c>
      <c r="AF413" s="470">
        <v>0.15</v>
      </c>
      <c r="AG413" s="402">
        <f t="shared" si="189"/>
        <v>3469.0634999999993</v>
      </c>
      <c r="AH413" s="1067"/>
      <c r="AI413" s="402">
        <f t="shared" si="190"/>
        <v>3469.0634999999993</v>
      </c>
      <c r="AJ413" s="457" t="e">
        <f>#REF!-#REF!</f>
        <v>#REF!</v>
      </c>
    </row>
    <row r="414" spans="1:110" ht="14.1" customHeight="1" x14ac:dyDescent="0.25">
      <c r="A414" s="444">
        <v>343</v>
      </c>
      <c r="B414" s="444" t="s">
        <v>2182</v>
      </c>
      <c r="C414" s="444" t="s">
        <v>3763</v>
      </c>
      <c r="D414" s="445">
        <v>28654</v>
      </c>
      <c r="E414" s="446">
        <v>41897</v>
      </c>
      <c r="F414" s="1066">
        <f t="shared" si="180"/>
        <v>36</v>
      </c>
      <c r="G414" s="429" t="s">
        <v>2183</v>
      </c>
      <c r="H414" s="447" t="s">
        <v>1941</v>
      </c>
      <c r="I414" s="477" t="s">
        <v>2184</v>
      </c>
      <c r="J414" s="477"/>
      <c r="K414" s="448">
        <v>49500</v>
      </c>
      <c r="L414" s="1067">
        <f t="shared" si="181"/>
        <v>3509.5499999999997</v>
      </c>
      <c r="M414" s="1067">
        <v>34580</v>
      </c>
      <c r="N414" s="402"/>
      <c r="O414" s="1068">
        <f t="shared" si="182"/>
        <v>1504.8</v>
      </c>
      <c r="P414" s="1068">
        <f t="shared" si="183"/>
        <v>1420.65</v>
      </c>
      <c r="Q414" s="1068"/>
      <c r="R414" s="1067"/>
      <c r="S414" s="451">
        <f t="shared" si="184"/>
        <v>2925.45</v>
      </c>
      <c r="T414" s="1067">
        <f t="shared" si="185"/>
        <v>46574.55</v>
      </c>
      <c r="U414" s="452">
        <v>100010330028774</v>
      </c>
      <c r="V414" s="453" t="s">
        <v>3275</v>
      </c>
      <c r="W414" s="863">
        <f t="shared" si="186"/>
        <v>46574.55</v>
      </c>
      <c r="X414" s="454" t="s">
        <v>4009</v>
      </c>
      <c r="Y414" s="455"/>
      <c r="Z414" s="428">
        <v>0</v>
      </c>
      <c r="AA414" s="456">
        <v>0</v>
      </c>
      <c r="AB414" s="402">
        <f t="shared" si="187"/>
        <v>2925.45</v>
      </c>
      <c r="AC414" s="402">
        <f t="shared" si="188"/>
        <v>46574.55</v>
      </c>
      <c r="AD414" s="1067">
        <v>33326.910000000003</v>
      </c>
      <c r="AE414" s="1067">
        <f t="shared" si="191"/>
        <v>13247.64</v>
      </c>
      <c r="AF414" s="470">
        <v>0.15</v>
      </c>
      <c r="AG414" s="402">
        <f t="shared" si="189"/>
        <v>1987.1459999999997</v>
      </c>
      <c r="AH414" s="1067"/>
      <c r="AI414" s="402">
        <f t="shared" si="190"/>
        <v>1987.1459999999997</v>
      </c>
      <c r="AJ414" s="457">
        <f>AI237-N237</f>
        <v>3104.9659999999999</v>
      </c>
    </row>
    <row r="415" spans="1:110" ht="14.1" customHeight="1" x14ac:dyDescent="0.25">
      <c r="A415" s="444">
        <v>344</v>
      </c>
      <c r="B415" s="444" t="s">
        <v>2177</v>
      </c>
      <c r="C415" s="475" t="s">
        <v>3763</v>
      </c>
      <c r="D415" s="476">
        <v>27758</v>
      </c>
      <c r="E415" s="446">
        <v>41897</v>
      </c>
      <c r="F415" s="1066">
        <f t="shared" si="180"/>
        <v>38</v>
      </c>
      <c r="G415" s="477" t="s">
        <v>2178</v>
      </c>
      <c r="H415" s="447" t="s">
        <v>1941</v>
      </c>
      <c r="I415" s="429" t="s">
        <v>2867</v>
      </c>
      <c r="J415" s="429"/>
      <c r="K415" s="448">
        <v>49500</v>
      </c>
      <c r="L415" s="1067">
        <f t="shared" si="181"/>
        <v>3509.5499999999997</v>
      </c>
      <c r="M415" s="1067">
        <v>34580</v>
      </c>
      <c r="N415" s="402">
        <v>1733.68</v>
      </c>
      <c r="O415" s="1068">
        <f t="shared" si="182"/>
        <v>1504.8</v>
      </c>
      <c r="P415" s="1068">
        <f t="shared" si="183"/>
        <v>1420.65</v>
      </c>
      <c r="Q415" s="1068">
        <v>1689.78</v>
      </c>
      <c r="R415" s="1067"/>
      <c r="S415" s="451">
        <f t="shared" si="184"/>
        <v>6348.91</v>
      </c>
      <c r="T415" s="1067">
        <f t="shared" si="185"/>
        <v>43151.09</v>
      </c>
      <c r="U415" s="452">
        <v>100010330028774</v>
      </c>
      <c r="V415" s="478" t="s">
        <v>3274</v>
      </c>
      <c r="W415" s="863">
        <f t="shared" si="186"/>
        <v>43151.09</v>
      </c>
      <c r="X415" s="454" t="s">
        <v>4169</v>
      </c>
      <c r="Y415" s="455"/>
      <c r="Z415" s="428">
        <v>0</v>
      </c>
      <c r="AA415" s="456">
        <v>0</v>
      </c>
      <c r="AB415" s="402">
        <f t="shared" si="187"/>
        <v>4615.2299999999996</v>
      </c>
      <c r="AC415" s="402">
        <f t="shared" si="188"/>
        <v>44884.770000000004</v>
      </c>
      <c r="AD415" s="1067">
        <v>33326.910000000003</v>
      </c>
      <c r="AE415" s="1067">
        <f t="shared" si="191"/>
        <v>11557.86</v>
      </c>
      <c r="AF415" s="470">
        <v>0.15</v>
      </c>
      <c r="AG415" s="402">
        <f t="shared" si="189"/>
        <v>1733.6790000000001</v>
      </c>
      <c r="AH415" s="1067"/>
      <c r="AI415" s="402">
        <f t="shared" si="190"/>
        <v>1733.6790000000001</v>
      </c>
      <c r="AJ415" s="457">
        <f>AI237-N237</f>
        <v>3104.9659999999999</v>
      </c>
    </row>
    <row r="416" spans="1:110" ht="14.1" customHeight="1" x14ac:dyDescent="0.25">
      <c r="A416" s="444">
        <v>345</v>
      </c>
      <c r="B416" s="444" t="s">
        <v>3731</v>
      </c>
      <c r="C416" s="475" t="s">
        <v>3763</v>
      </c>
      <c r="D416" s="476">
        <v>32879</v>
      </c>
      <c r="E416" s="446">
        <v>41897</v>
      </c>
      <c r="F416" s="1066">
        <f t="shared" si="180"/>
        <v>24</v>
      </c>
      <c r="G416" s="477" t="s">
        <v>3732</v>
      </c>
      <c r="H416" s="447" t="s">
        <v>1941</v>
      </c>
      <c r="I416" s="477" t="s">
        <v>3733</v>
      </c>
      <c r="J416" s="477"/>
      <c r="K416" s="448">
        <v>49500</v>
      </c>
      <c r="L416" s="1067">
        <f t="shared" si="181"/>
        <v>3509.5499999999997</v>
      </c>
      <c r="M416" s="1067">
        <v>34580</v>
      </c>
      <c r="N416" s="402">
        <v>1352.04</v>
      </c>
      <c r="O416" s="1068">
        <f t="shared" si="182"/>
        <v>1504.8</v>
      </c>
      <c r="P416" s="1068">
        <f t="shared" si="183"/>
        <v>1420.65</v>
      </c>
      <c r="Q416" s="1068"/>
      <c r="R416" s="1067"/>
      <c r="S416" s="451">
        <f t="shared" si="184"/>
        <v>4277.49</v>
      </c>
      <c r="T416" s="1067">
        <f t="shared" si="185"/>
        <v>45222.51</v>
      </c>
      <c r="U416" s="452">
        <v>100010330028774</v>
      </c>
      <c r="V416" s="483" t="s">
        <v>4246</v>
      </c>
      <c r="W416" s="863">
        <f t="shared" si="186"/>
        <v>45222.51</v>
      </c>
      <c r="X416" s="454" t="s">
        <v>4245</v>
      </c>
      <c r="Y416" s="455"/>
      <c r="Z416" s="428"/>
      <c r="AA416" s="456"/>
      <c r="AB416" s="402">
        <f t="shared" si="187"/>
        <v>2925.45</v>
      </c>
      <c r="AC416" s="402">
        <f t="shared" si="188"/>
        <v>46574.55</v>
      </c>
      <c r="AD416" s="1067">
        <v>33326.910000000003</v>
      </c>
      <c r="AE416" s="1067">
        <f t="shared" si="191"/>
        <v>13247.64</v>
      </c>
      <c r="AF416" s="470">
        <v>0.15</v>
      </c>
      <c r="AG416" s="402">
        <f t="shared" si="189"/>
        <v>1987.1459999999997</v>
      </c>
      <c r="AH416" s="1067"/>
      <c r="AI416" s="402">
        <f t="shared" si="190"/>
        <v>1987.1459999999997</v>
      </c>
      <c r="AJ416" s="457"/>
    </row>
    <row r="417" spans="1:41" ht="14.1" customHeight="1" x14ac:dyDescent="0.25">
      <c r="A417" s="444">
        <v>346</v>
      </c>
      <c r="B417" s="444" t="s">
        <v>1759</v>
      </c>
      <c r="C417" s="444" t="s">
        <v>3764</v>
      </c>
      <c r="D417" s="445">
        <v>31249</v>
      </c>
      <c r="E417" s="446">
        <v>41897</v>
      </c>
      <c r="F417" s="1066">
        <f t="shared" si="180"/>
        <v>29</v>
      </c>
      <c r="G417" s="429" t="s">
        <v>1760</v>
      </c>
      <c r="H417" s="447" t="s">
        <v>1941</v>
      </c>
      <c r="I417" s="429" t="s">
        <v>4703</v>
      </c>
      <c r="J417" s="429"/>
      <c r="K417" s="1067">
        <v>22000</v>
      </c>
      <c r="L417" s="1067">
        <f t="shared" si="181"/>
        <v>1559.8</v>
      </c>
      <c r="M417" s="1067">
        <f>K417</f>
        <v>22000</v>
      </c>
      <c r="N417" s="402"/>
      <c r="O417" s="1068">
        <f t="shared" si="182"/>
        <v>668.8</v>
      </c>
      <c r="P417" s="1068">
        <f t="shared" si="183"/>
        <v>631.4</v>
      </c>
      <c r="Q417" s="1068"/>
      <c r="R417" s="1067"/>
      <c r="S417" s="451">
        <f t="shared" si="184"/>
        <v>1300.1999999999998</v>
      </c>
      <c r="T417" s="1067">
        <f t="shared" si="185"/>
        <v>20699.8</v>
      </c>
      <c r="U417" s="452">
        <v>100010330028774</v>
      </c>
      <c r="V417" s="523" t="s">
        <v>3089</v>
      </c>
      <c r="W417" s="863">
        <f t="shared" si="186"/>
        <v>20699.8</v>
      </c>
      <c r="X417" s="454">
        <v>22500031806</v>
      </c>
      <c r="Y417" s="455"/>
      <c r="Z417" s="428">
        <v>0</v>
      </c>
      <c r="AA417" s="456">
        <v>0</v>
      </c>
      <c r="AB417" s="402">
        <f t="shared" si="187"/>
        <v>1300.1999999999998</v>
      </c>
      <c r="AC417" s="402">
        <f t="shared" si="188"/>
        <v>20699.8</v>
      </c>
      <c r="AD417" s="1067"/>
      <c r="AE417" s="428"/>
      <c r="AF417" s="428"/>
      <c r="AG417" s="402">
        <f t="shared" si="189"/>
        <v>0</v>
      </c>
      <c r="AH417" s="1067"/>
      <c r="AI417" s="402">
        <f t="shared" si="190"/>
        <v>0</v>
      </c>
      <c r="AJ417" s="457">
        <f>AI417-N417</f>
        <v>0</v>
      </c>
    </row>
    <row r="418" spans="1:41" ht="14.1" customHeight="1" x14ac:dyDescent="0.25">
      <c r="A418" s="444">
        <v>347</v>
      </c>
      <c r="B418" s="444" t="s">
        <v>4824</v>
      </c>
      <c r="C418" s="475"/>
      <c r="D418" s="641"/>
      <c r="E418" s="446"/>
      <c r="F418" s="609"/>
      <c r="G418" s="477" t="s">
        <v>4825</v>
      </c>
      <c r="H418" s="447" t="s">
        <v>1941</v>
      </c>
      <c r="I418" s="429" t="s">
        <v>3733</v>
      </c>
      <c r="J418" s="429"/>
      <c r="K418" s="448">
        <v>45000</v>
      </c>
      <c r="L418" s="1067">
        <f>+K418/100*7.09</f>
        <v>3190.5</v>
      </c>
      <c r="M418" s="1067">
        <v>35000</v>
      </c>
      <c r="N418" s="402"/>
      <c r="O418" s="402"/>
      <c r="P418" s="1068">
        <f>+K418/100*3.04</f>
        <v>1368</v>
      </c>
      <c r="Q418" s="1068">
        <f>+K418/100*2.87</f>
        <v>1291.5</v>
      </c>
      <c r="R418" s="1067"/>
      <c r="S418" s="451"/>
      <c r="T418" s="451">
        <f>O418+P418+Q418+R418</f>
        <v>2659.5</v>
      </c>
      <c r="U418" s="1067">
        <f>K418-T418</f>
        <v>42340.5</v>
      </c>
      <c r="V418" s="468">
        <v>100010330028774</v>
      </c>
      <c r="W418" s="471"/>
      <c r="X418" s="545">
        <f>+U418</f>
        <v>42340.5</v>
      </c>
      <c r="Y418" s="518"/>
      <c r="Z418" s="428"/>
      <c r="AA418" s="456"/>
      <c r="AB418" s="402"/>
      <c r="AC418" s="402"/>
      <c r="AD418" s="1067"/>
      <c r="AE418" s="1067"/>
      <c r="AF418" s="470"/>
      <c r="AG418" s="402"/>
      <c r="AH418" s="1067"/>
      <c r="AI418" s="402"/>
      <c r="AJ418" s="457"/>
      <c r="AM418" s="6"/>
      <c r="AN418" s="6"/>
      <c r="AO418" s="6"/>
    </row>
    <row r="419" spans="1:41" ht="14.1" customHeight="1" x14ac:dyDescent="0.25">
      <c r="A419" s="1712" t="s">
        <v>3656</v>
      </c>
      <c r="B419" s="1713"/>
      <c r="C419" s="1713"/>
      <c r="D419" s="1713"/>
      <c r="E419" s="1713"/>
      <c r="F419" s="1713"/>
      <c r="G419" s="1713"/>
      <c r="H419" s="1713"/>
      <c r="I419" s="1714"/>
      <c r="J419" s="1175"/>
      <c r="K419" s="407">
        <f>SUM(K409:K418)</f>
        <v>432979</v>
      </c>
      <c r="L419" s="1067"/>
      <c r="M419" s="1067">
        <v>0</v>
      </c>
      <c r="N419" s="405">
        <f t="shared" ref="N419:T419" si="192">SUM(N409:N416)</f>
        <v>8395.09</v>
      </c>
      <c r="O419" s="407">
        <f t="shared" si="192"/>
        <v>11125.7616</v>
      </c>
      <c r="P419" s="407">
        <f t="shared" si="192"/>
        <v>10503.597299999999</v>
      </c>
      <c r="Q419" s="565">
        <f t="shared" si="192"/>
        <v>1689.78</v>
      </c>
      <c r="R419" s="407">
        <f t="shared" si="192"/>
        <v>0</v>
      </c>
      <c r="S419" s="566">
        <f t="shared" si="192"/>
        <v>31714.228900000002</v>
      </c>
      <c r="T419" s="407">
        <f t="shared" si="192"/>
        <v>334264.77110000001</v>
      </c>
      <c r="U419" s="452"/>
      <c r="V419" s="523"/>
      <c r="W419" s="863"/>
      <c r="X419" s="463"/>
      <c r="Y419" s="455"/>
      <c r="Z419" s="428"/>
      <c r="AA419" s="456"/>
      <c r="AB419" s="402"/>
      <c r="AC419" s="402"/>
      <c r="AD419" s="1067"/>
      <c r="AE419" s="428"/>
      <c r="AF419" s="428"/>
      <c r="AG419" s="402"/>
      <c r="AH419" s="1067"/>
      <c r="AI419" s="402"/>
      <c r="AJ419" s="457" t="e">
        <f>#REF!-#REF!</f>
        <v>#REF!</v>
      </c>
    </row>
    <row r="420" spans="1:41" ht="14.1" customHeight="1" x14ac:dyDescent="0.25">
      <c r="A420" s="1715" t="s">
        <v>3679</v>
      </c>
      <c r="B420" s="1716"/>
      <c r="C420" s="1716"/>
      <c r="D420" s="1716"/>
      <c r="E420" s="1716"/>
      <c r="F420" s="1716"/>
      <c r="G420" s="1716"/>
      <c r="H420" s="1716"/>
      <c r="I420" s="1717"/>
      <c r="J420" s="1176"/>
      <c r="K420" s="407"/>
      <c r="L420" s="1067"/>
      <c r="M420" s="1067"/>
      <c r="N420" s="405"/>
      <c r="O420" s="565"/>
      <c r="P420" s="565"/>
      <c r="Q420" s="565"/>
      <c r="R420" s="407"/>
      <c r="S420" s="566"/>
      <c r="T420" s="407"/>
      <c r="U420" s="452"/>
      <c r="V420" s="523"/>
      <c r="W420" s="863"/>
      <c r="X420" s="463"/>
      <c r="Y420" s="455"/>
      <c r="Z420" s="428"/>
      <c r="AA420" s="456"/>
      <c r="AB420" s="402"/>
      <c r="AC420" s="402"/>
      <c r="AD420" s="1067"/>
      <c r="AE420" s="428"/>
      <c r="AF420" s="428"/>
      <c r="AG420" s="402"/>
      <c r="AH420" s="1067"/>
      <c r="AI420" s="402"/>
      <c r="AJ420" s="457"/>
    </row>
    <row r="421" spans="1:41" ht="14.1" customHeight="1" x14ac:dyDescent="0.25">
      <c r="A421" s="1066">
        <v>348</v>
      </c>
      <c r="B421" s="444" t="s">
        <v>2163</v>
      </c>
      <c r="C421" s="475" t="s">
        <v>3764</v>
      </c>
      <c r="D421" s="476">
        <v>27976</v>
      </c>
      <c r="E421" s="446">
        <v>41897</v>
      </c>
      <c r="F421" s="1066">
        <f t="shared" ref="F421:F426" si="193">DATEDIF(D421,E421,"Y")</f>
        <v>38</v>
      </c>
      <c r="G421" s="477" t="s">
        <v>2164</v>
      </c>
      <c r="H421" s="447" t="s">
        <v>1941</v>
      </c>
      <c r="I421" s="429" t="s">
        <v>2162</v>
      </c>
      <c r="J421" s="429"/>
      <c r="K421" s="448">
        <v>49500</v>
      </c>
      <c r="L421" s="1067">
        <f t="shared" ref="L421:L426" si="194">K421/100*7.09</f>
        <v>3509.5499999999997</v>
      </c>
      <c r="M421" s="1067">
        <v>34580</v>
      </c>
      <c r="N421" s="402">
        <v>1987.15</v>
      </c>
      <c r="O421" s="1068">
        <f>K421/100*3.04</f>
        <v>1504.8</v>
      </c>
      <c r="P421" s="1068">
        <f>K421/100*2.87</f>
        <v>1420.65</v>
      </c>
      <c r="Q421" s="1068"/>
      <c r="R421" s="1067"/>
      <c r="S421" s="451">
        <f>N421+O421+P421+Q421</f>
        <v>4912.6000000000004</v>
      </c>
      <c r="T421" s="1067">
        <f>K421-S421</f>
        <v>44587.4</v>
      </c>
      <c r="U421" s="452">
        <v>100010330028774</v>
      </c>
      <c r="V421" s="490" t="s">
        <v>3277</v>
      </c>
      <c r="W421" s="863">
        <f>+T421</f>
        <v>44587.4</v>
      </c>
      <c r="X421" s="454" t="s">
        <v>4126</v>
      </c>
      <c r="Y421" s="455"/>
      <c r="Z421" s="428">
        <v>0</v>
      </c>
      <c r="AA421" s="456">
        <v>0</v>
      </c>
      <c r="AB421" s="402">
        <f t="shared" ref="AB421:AB426" si="195">O421+P421+Q421</f>
        <v>2925.45</v>
      </c>
      <c r="AC421" s="402">
        <f t="shared" ref="AC421:AC426" si="196">K421-AB421</f>
        <v>46574.55</v>
      </c>
      <c r="AD421" s="1067">
        <v>33326.910000000003</v>
      </c>
      <c r="AE421" s="1067">
        <f>AC421-AD421</f>
        <v>13247.64</v>
      </c>
      <c r="AF421" s="470">
        <v>0.15</v>
      </c>
      <c r="AG421" s="402">
        <f t="shared" ref="AG421:AG426" si="197">AE421*15%</f>
        <v>1987.1459999999997</v>
      </c>
      <c r="AH421" s="1067"/>
      <c r="AI421" s="402">
        <f t="shared" ref="AI421:AI426" si="198">AG421+AH421</f>
        <v>1987.1459999999997</v>
      </c>
      <c r="AJ421" s="457">
        <f>AI425-N425</f>
        <v>-4.0000000003601599E-3</v>
      </c>
    </row>
    <row r="422" spans="1:41" ht="14.1" customHeight="1" x14ac:dyDescent="0.25">
      <c r="A422" s="1066">
        <v>349</v>
      </c>
      <c r="B422" s="444" t="s">
        <v>2165</v>
      </c>
      <c r="C422" s="475" t="s">
        <v>3764</v>
      </c>
      <c r="D422" s="476">
        <v>28363</v>
      </c>
      <c r="E422" s="446">
        <v>41897</v>
      </c>
      <c r="F422" s="1066">
        <f t="shared" si="193"/>
        <v>37</v>
      </c>
      <c r="G422" s="477" t="s">
        <v>2166</v>
      </c>
      <c r="H422" s="447" t="s">
        <v>1941</v>
      </c>
      <c r="I422" s="429" t="s">
        <v>2162</v>
      </c>
      <c r="J422" s="429"/>
      <c r="K422" s="448">
        <v>49500</v>
      </c>
      <c r="L422" s="1067">
        <f t="shared" si="194"/>
        <v>3509.5499999999997</v>
      </c>
      <c r="M422" s="1067">
        <v>34580</v>
      </c>
      <c r="N422" s="402">
        <v>1987.15</v>
      </c>
      <c r="O422" s="1068">
        <f>K422/100*3.04</f>
        <v>1504.8</v>
      </c>
      <c r="P422" s="1068">
        <f>K422/100*2.87</f>
        <v>1420.65</v>
      </c>
      <c r="Q422" s="1068"/>
      <c r="R422" s="1067"/>
      <c r="S422" s="451">
        <f>N422+O422+P422+Q422</f>
        <v>4912.6000000000004</v>
      </c>
      <c r="T422" s="1067">
        <f>K422-S422</f>
        <v>44587.4</v>
      </c>
      <c r="U422" s="452">
        <v>100010330028774</v>
      </c>
      <c r="V422" s="501" t="s">
        <v>3278</v>
      </c>
      <c r="W422" s="863">
        <f>+T422</f>
        <v>44587.4</v>
      </c>
      <c r="X422" s="454" t="s">
        <v>4007</v>
      </c>
      <c r="Y422" s="455"/>
      <c r="Z422" s="428">
        <v>0</v>
      </c>
      <c r="AA422" s="456">
        <v>0</v>
      </c>
      <c r="AB422" s="402">
        <f t="shared" si="195"/>
        <v>2925.45</v>
      </c>
      <c r="AC422" s="402">
        <f t="shared" si="196"/>
        <v>46574.55</v>
      </c>
      <c r="AD422" s="1067">
        <v>33326.910000000003</v>
      </c>
      <c r="AE422" s="1067">
        <f>AC422-AD422</f>
        <v>13247.64</v>
      </c>
      <c r="AF422" s="470">
        <v>0.15</v>
      </c>
      <c r="AG422" s="402">
        <f t="shared" si="197"/>
        <v>1987.1459999999997</v>
      </c>
      <c r="AH422" s="1067"/>
      <c r="AI422" s="402">
        <f t="shared" si="198"/>
        <v>1987.1459999999997</v>
      </c>
      <c r="AJ422" s="457"/>
    </row>
    <row r="423" spans="1:41" ht="14.1" customHeight="1" x14ac:dyDescent="0.25">
      <c r="A423" s="1066">
        <v>350</v>
      </c>
      <c r="B423" s="444" t="s">
        <v>2169</v>
      </c>
      <c r="C423" s="475" t="s">
        <v>3763</v>
      </c>
      <c r="D423" s="476">
        <v>25988</v>
      </c>
      <c r="E423" s="446">
        <v>41897</v>
      </c>
      <c r="F423" s="1066">
        <f t="shared" si="193"/>
        <v>43</v>
      </c>
      <c r="G423" s="477" t="s">
        <v>2170</v>
      </c>
      <c r="H423" s="447" t="s">
        <v>1941</v>
      </c>
      <c r="I423" s="429" t="s">
        <v>2162</v>
      </c>
      <c r="J423" s="429"/>
      <c r="K423" s="448">
        <v>49500</v>
      </c>
      <c r="L423" s="1067">
        <f t="shared" si="194"/>
        <v>3509.5499999999997</v>
      </c>
      <c r="M423" s="1067">
        <v>34580</v>
      </c>
      <c r="N423" s="402">
        <v>1987.15</v>
      </c>
      <c r="O423" s="1068">
        <f>K423/100*3.04</f>
        <v>1504.8</v>
      </c>
      <c r="P423" s="1068">
        <f>K423/100*2.87</f>
        <v>1420.65</v>
      </c>
      <c r="Q423" s="1068"/>
      <c r="R423" s="1067"/>
      <c r="S423" s="451">
        <f>N423+O423+P423+Q423</f>
        <v>4912.6000000000004</v>
      </c>
      <c r="T423" s="1067">
        <f>K423-S423</f>
        <v>44587.4</v>
      </c>
      <c r="U423" s="452">
        <v>100010330028774</v>
      </c>
      <c r="V423" s="490" t="s">
        <v>3279</v>
      </c>
      <c r="W423" s="863">
        <f>+T423</f>
        <v>44587.4</v>
      </c>
      <c r="X423" s="454" t="s">
        <v>4006</v>
      </c>
      <c r="Y423" s="455"/>
      <c r="Z423" s="428">
        <v>0</v>
      </c>
      <c r="AA423" s="456">
        <v>0</v>
      </c>
      <c r="AB423" s="402">
        <f t="shared" si="195"/>
        <v>2925.45</v>
      </c>
      <c r="AC423" s="402">
        <f t="shared" si="196"/>
        <v>46574.55</v>
      </c>
      <c r="AD423" s="1067">
        <v>33326.910000000003</v>
      </c>
      <c r="AE423" s="1067">
        <f>AC423-AD423</f>
        <v>13247.64</v>
      </c>
      <c r="AF423" s="470">
        <v>0.15</v>
      </c>
      <c r="AG423" s="402">
        <f t="shared" si="197"/>
        <v>1987.1459999999997</v>
      </c>
      <c r="AH423" s="1067"/>
      <c r="AI423" s="402">
        <f t="shared" si="198"/>
        <v>1987.1459999999997</v>
      </c>
    </row>
    <row r="424" spans="1:41" ht="14.1" customHeight="1" x14ac:dyDescent="0.25">
      <c r="A424" s="1066">
        <v>351</v>
      </c>
      <c r="B424" s="444" t="s">
        <v>2129</v>
      </c>
      <c r="C424" s="444" t="s">
        <v>3763</v>
      </c>
      <c r="D424" s="445">
        <v>29026</v>
      </c>
      <c r="E424" s="446">
        <v>41897</v>
      </c>
      <c r="F424" s="1066">
        <f t="shared" si="193"/>
        <v>35</v>
      </c>
      <c r="G424" s="429" t="s">
        <v>2130</v>
      </c>
      <c r="H424" s="447" t="s">
        <v>1941</v>
      </c>
      <c r="I424" s="429" t="s">
        <v>2117</v>
      </c>
      <c r="J424" s="429"/>
      <c r="K424" s="448">
        <f>35000*1.1</f>
        <v>38500</v>
      </c>
      <c r="L424" s="1067">
        <f t="shared" si="194"/>
        <v>2729.65</v>
      </c>
      <c r="M424" s="1067">
        <v>34580</v>
      </c>
      <c r="N424" s="402">
        <v>434.66</v>
      </c>
      <c r="O424" s="1068">
        <f>K424/100*3.04</f>
        <v>1170.4000000000001</v>
      </c>
      <c r="P424" s="1068">
        <f>K424/100*2.87</f>
        <v>1104.95</v>
      </c>
      <c r="Q424" s="1068"/>
      <c r="R424" s="1067"/>
      <c r="S424" s="451">
        <f>N424+O424+P424+Q424</f>
        <v>2710.01</v>
      </c>
      <c r="T424" s="1067">
        <f>K424-S424</f>
        <v>35789.99</v>
      </c>
      <c r="U424" s="452">
        <v>100010330028774</v>
      </c>
      <c r="V424" s="490" t="s">
        <v>3257</v>
      </c>
      <c r="W424" s="863">
        <f>+T424</f>
        <v>35789.99</v>
      </c>
      <c r="X424" s="454" t="s">
        <v>4005</v>
      </c>
      <c r="Y424" s="455"/>
      <c r="Z424" s="428">
        <v>0</v>
      </c>
      <c r="AA424" s="456">
        <v>0</v>
      </c>
      <c r="AB424" s="402">
        <f t="shared" si="195"/>
        <v>2275.3500000000004</v>
      </c>
      <c r="AC424" s="402">
        <f t="shared" si="196"/>
        <v>36224.65</v>
      </c>
      <c r="AD424" s="1067"/>
      <c r="AE424" s="428"/>
      <c r="AF424" s="428"/>
      <c r="AG424" s="402">
        <f t="shared" si="197"/>
        <v>0</v>
      </c>
      <c r="AH424" s="1067"/>
      <c r="AI424" s="402">
        <f t="shared" si="198"/>
        <v>0</v>
      </c>
      <c r="AJ424" s="457" t="e">
        <f>#REF!-#REF!</f>
        <v>#REF!</v>
      </c>
    </row>
    <row r="425" spans="1:41" ht="14.1" customHeight="1" x14ac:dyDescent="0.25">
      <c r="A425" s="1066">
        <v>352</v>
      </c>
      <c r="B425" s="444" t="s">
        <v>2167</v>
      </c>
      <c r="C425" s="475" t="s">
        <v>3764</v>
      </c>
      <c r="D425" s="476">
        <v>27156</v>
      </c>
      <c r="E425" s="446">
        <v>41897</v>
      </c>
      <c r="F425" s="1066">
        <f t="shared" si="193"/>
        <v>40</v>
      </c>
      <c r="G425" s="477" t="s">
        <v>2168</v>
      </c>
      <c r="H425" s="447" t="s">
        <v>1941</v>
      </c>
      <c r="I425" s="429" t="s">
        <v>2162</v>
      </c>
      <c r="J425" s="429"/>
      <c r="K425" s="448">
        <v>49500</v>
      </c>
      <c r="L425" s="1067">
        <f t="shared" si="194"/>
        <v>3509.5499999999997</v>
      </c>
      <c r="M425" s="1067">
        <v>34580</v>
      </c>
      <c r="N425" s="402">
        <v>1987.15</v>
      </c>
      <c r="O425" s="1068">
        <f>K425/100*3.04</f>
        <v>1504.8</v>
      </c>
      <c r="P425" s="1068">
        <f>K425/100*2.87</f>
        <v>1420.65</v>
      </c>
      <c r="Q425" s="1068"/>
      <c r="R425" s="1067"/>
      <c r="S425" s="451">
        <f>N425+O425+P425+Q425</f>
        <v>4912.6000000000004</v>
      </c>
      <c r="T425" s="1067">
        <f>K425-S425</f>
        <v>44587.4</v>
      </c>
      <c r="U425" s="452">
        <v>100010330028774</v>
      </c>
      <c r="V425" s="490" t="s">
        <v>3280</v>
      </c>
      <c r="W425" s="863">
        <f>+T425</f>
        <v>44587.4</v>
      </c>
      <c r="X425" s="454" t="s">
        <v>4004</v>
      </c>
      <c r="Y425" s="455"/>
      <c r="Z425" s="428">
        <v>0</v>
      </c>
      <c r="AA425" s="456">
        <v>0</v>
      </c>
      <c r="AB425" s="402">
        <f t="shared" si="195"/>
        <v>2925.45</v>
      </c>
      <c r="AC425" s="402">
        <f t="shared" si="196"/>
        <v>46574.55</v>
      </c>
      <c r="AD425" s="1067">
        <v>33326.910000000003</v>
      </c>
      <c r="AE425" s="1067">
        <f>AC425-AD425</f>
        <v>13247.64</v>
      </c>
      <c r="AF425" s="470">
        <v>0.15</v>
      </c>
      <c r="AG425" s="402">
        <f t="shared" si="197"/>
        <v>1987.1459999999997</v>
      </c>
      <c r="AH425" s="1067"/>
      <c r="AI425" s="402">
        <f t="shared" si="198"/>
        <v>1987.1459999999997</v>
      </c>
      <c r="AJ425" s="457" t="e">
        <f>#REF!-#REF!</f>
        <v>#REF!</v>
      </c>
    </row>
    <row r="426" spans="1:41" ht="14.1" customHeight="1" x14ac:dyDescent="0.25">
      <c r="A426" s="1066">
        <v>353</v>
      </c>
      <c r="B426" s="444" t="s">
        <v>4507</v>
      </c>
      <c r="C426" s="475" t="s">
        <v>3763</v>
      </c>
      <c r="D426" s="476">
        <v>29378</v>
      </c>
      <c r="E426" s="446">
        <v>41897</v>
      </c>
      <c r="F426" s="1066">
        <f t="shared" si="193"/>
        <v>34</v>
      </c>
      <c r="G426" s="477" t="s">
        <v>4508</v>
      </c>
      <c r="H426" s="447" t="s">
        <v>1941</v>
      </c>
      <c r="I426" s="429" t="s">
        <v>2162</v>
      </c>
      <c r="J426" s="429"/>
      <c r="K426" s="448">
        <v>49500</v>
      </c>
      <c r="L426" s="1067">
        <f t="shared" si="194"/>
        <v>3509.5499999999997</v>
      </c>
      <c r="M426" s="1067">
        <v>34580</v>
      </c>
      <c r="N426" s="402"/>
      <c r="O426" s="402"/>
      <c r="P426" s="1068">
        <f>+K426/100*3.04</f>
        <v>1504.8</v>
      </c>
      <c r="Q426" s="1068">
        <f>+K426/100*2.87</f>
        <v>1420.65</v>
      </c>
      <c r="R426" s="1068"/>
      <c r="S426" s="1067"/>
      <c r="T426" s="451">
        <f>O426+P426+Q426+R426</f>
        <v>2925.45</v>
      </c>
      <c r="U426" s="1067">
        <f>+K426-T426</f>
        <v>46574.55</v>
      </c>
      <c r="V426" s="452">
        <v>100010330028774</v>
      </c>
      <c r="W426" s="517">
        <v>200010301881833</v>
      </c>
      <c r="X426" s="545">
        <f>+U426</f>
        <v>46574.55</v>
      </c>
      <c r="Y426" s="454" t="s">
        <v>4509</v>
      </c>
      <c r="Z426" s="428">
        <v>0</v>
      </c>
      <c r="AA426" s="456">
        <v>0</v>
      </c>
      <c r="AB426" s="402">
        <f t="shared" si="195"/>
        <v>2925.45</v>
      </c>
      <c r="AC426" s="402">
        <f t="shared" si="196"/>
        <v>46574.55</v>
      </c>
      <c r="AD426" s="1067">
        <v>33326.910000000003</v>
      </c>
      <c r="AE426" s="1067">
        <f>AC426-AD426</f>
        <v>13247.64</v>
      </c>
      <c r="AF426" s="470">
        <v>0.15</v>
      </c>
      <c r="AG426" s="402">
        <f t="shared" si="197"/>
        <v>1987.1459999999997</v>
      </c>
      <c r="AH426" s="1067"/>
      <c r="AI426" s="402">
        <f t="shared" si="198"/>
        <v>1987.1459999999997</v>
      </c>
      <c r="AJ426" s="457" t="e">
        <f>#REF!-#REF!</f>
        <v>#REF!</v>
      </c>
    </row>
    <row r="427" spans="1:41" ht="14.1" customHeight="1" x14ac:dyDescent="0.25">
      <c r="A427" s="1066">
        <v>354</v>
      </c>
      <c r="B427" s="444" t="s">
        <v>4686</v>
      </c>
      <c r="C427" s="475" t="s">
        <v>3763</v>
      </c>
      <c r="D427" s="641"/>
      <c r="E427" s="446"/>
      <c r="F427" s="609"/>
      <c r="G427" s="477" t="s">
        <v>4698</v>
      </c>
      <c r="H427" s="447" t="s">
        <v>1941</v>
      </c>
      <c r="I427" s="429" t="s">
        <v>2162</v>
      </c>
      <c r="J427" s="429"/>
      <c r="K427" s="448">
        <v>45000</v>
      </c>
      <c r="L427" s="1067">
        <f>K427/100*7.09</f>
        <v>3190.5</v>
      </c>
      <c r="M427" s="1067">
        <v>39420</v>
      </c>
      <c r="N427" s="402"/>
      <c r="O427" s="402">
        <v>4333.05</v>
      </c>
      <c r="P427" s="1068">
        <f>+K427/100*3.04</f>
        <v>1368</v>
      </c>
      <c r="Q427" s="1068">
        <f>+K427/100*2.87</f>
        <v>1291.5</v>
      </c>
      <c r="R427" s="1067"/>
      <c r="S427" s="451"/>
      <c r="T427" s="451">
        <f>O427+P427+Q427+R427</f>
        <v>6992.55</v>
      </c>
      <c r="U427" s="1067">
        <f>+K427-T427</f>
        <v>38007.449999999997</v>
      </c>
      <c r="V427" s="452">
        <v>100010330028774</v>
      </c>
      <c r="W427" s="517">
        <v>200010330877327</v>
      </c>
      <c r="X427" s="545">
        <f>+U427</f>
        <v>38007.449999999997</v>
      </c>
      <c r="Y427" s="454" t="s">
        <v>4688</v>
      </c>
      <c r="Z427" s="428">
        <v>0</v>
      </c>
      <c r="AA427" s="456">
        <v>0</v>
      </c>
      <c r="AB427" s="402">
        <f>O427+P427+Q427</f>
        <v>6992.55</v>
      </c>
      <c r="AC427" s="402">
        <f>K427-AB427</f>
        <v>38007.449999999997</v>
      </c>
      <c r="AD427" s="1067">
        <v>33326.910000000003</v>
      </c>
      <c r="AE427" s="1067">
        <f>AC427-AD427</f>
        <v>4680.5399999999936</v>
      </c>
      <c r="AF427" s="470">
        <v>0.15</v>
      </c>
      <c r="AG427" s="402">
        <f>AE427*15%</f>
        <v>702.08099999999899</v>
      </c>
      <c r="AH427" s="1067"/>
      <c r="AI427" s="402">
        <f>AG427+AH427</f>
        <v>702.08099999999899</v>
      </c>
      <c r="AJ427" s="457">
        <f>AI393-N393</f>
        <v>-4.0000000003601599E-3</v>
      </c>
      <c r="AM427" s="6"/>
      <c r="AN427" s="6"/>
      <c r="AO427" s="6"/>
    </row>
    <row r="428" spans="1:41" ht="14.1" customHeight="1" x14ac:dyDescent="0.25">
      <c r="A428" s="1712" t="s">
        <v>3656</v>
      </c>
      <c r="B428" s="1713"/>
      <c r="C428" s="1713"/>
      <c r="D428" s="1713"/>
      <c r="E428" s="1713"/>
      <c r="F428" s="1713"/>
      <c r="G428" s="1713"/>
      <c r="H428" s="1713"/>
      <c r="I428" s="1714"/>
      <c r="J428" s="1175"/>
      <c r="K428" s="403">
        <f>SUM(K421:K427)</f>
        <v>331000</v>
      </c>
      <c r="L428" s="1067"/>
      <c r="M428" s="1067">
        <v>0</v>
      </c>
      <c r="N428" s="403">
        <f t="shared" ref="N428:T428" ca="1" si="199">SUM(N237:N425)</f>
        <v>10370.41</v>
      </c>
      <c r="O428" s="403">
        <f t="shared" ca="1" si="199"/>
        <v>8694.4</v>
      </c>
      <c r="P428" s="403">
        <f t="shared" ca="1" si="199"/>
        <v>8208.2000000000007</v>
      </c>
      <c r="Q428" s="567">
        <f t="shared" si="199"/>
        <v>142587.38</v>
      </c>
      <c r="R428" s="403">
        <f t="shared" ca="1" si="199"/>
        <v>0</v>
      </c>
      <c r="S428" s="568">
        <f t="shared" ca="1" si="199"/>
        <v>27273.010000000002</v>
      </c>
      <c r="T428" s="403">
        <f t="shared" ca="1" si="199"/>
        <v>258726.99</v>
      </c>
      <c r="U428" s="452"/>
      <c r="V428" s="453"/>
      <c r="W428" s="863"/>
      <c r="X428" s="454"/>
      <c r="Y428" s="455"/>
      <c r="Z428" s="428"/>
      <c r="AA428" s="456"/>
      <c r="AB428" s="402"/>
      <c r="AC428" s="402"/>
      <c r="AD428" s="1067"/>
      <c r="AE428" s="1067"/>
      <c r="AF428" s="470"/>
      <c r="AG428" s="402"/>
      <c r="AH428" s="1067"/>
      <c r="AI428" s="402"/>
      <c r="AJ428" s="457" t="e">
        <f>#REF!-#REF!</f>
        <v>#REF!</v>
      </c>
    </row>
    <row r="429" spans="1:41" ht="14.1" customHeight="1" x14ac:dyDescent="0.25">
      <c r="A429" s="1715" t="s">
        <v>3681</v>
      </c>
      <c r="B429" s="1716"/>
      <c r="C429" s="1716"/>
      <c r="D429" s="1716"/>
      <c r="E429" s="1716"/>
      <c r="F429" s="1716"/>
      <c r="G429" s="1716"/>
      <c r="H429" s="1716"/>
      <c r="I429" s="1717"/>
      <c r="J429" s="1176"/>
      <c r="K429" s="407"/>
      <c r="L429" s="1067"/>
      <c r="M429" s="1067"/>
      <c r="N429" s="405"/>
      <c r="O429" s="565"/>
      <c r="P429" s="565"/>
      <c r="Q429" s="565"/>
      <c r="R429" s="407"/>
      <c r="S429" s="566"/>
      <c r="T429" s="407"/>
      <c r="U429" s="452"/>
      <c r="V429" s="461"/>
      <c r="W429" s="863"/>
      <c r="X429" s="463"/>
      <c r="Y429" s="455"/>
      <c r="Z429" s="428"/>
      <c r="AA429" s="456"/>
      <c r="AB429" s="402"/>
      <c r="AC429" s="402"/>
      <c r="AD429" s="1067"/>
      <c r="AE429" s="1067"/>
      <c r="AF429" s="470"/>
      <c r="AG429" s="402"/>
      <c r="AH429" s="1067"/>
      <c r="AI429" s="402"/>
      <c r="AJ429" s="457"/>
    </row>
    <row r="430" spans="1:41" ht="14.1" customHeight="1" x14ac:dyDescent="0.25">
      <c r="A430" s="1066">
        <v>355</v>
      </c>
      <c r="B430" s="1066" t="s">
        <v>2227</v>
      </c>
      <c r="C430" s="1066" t="s">
        <v>3763</v>
      </c>
      <c r="D430" s="446">
        <v>25104</v>
      </c>
      <c r="E430" s="446">
        <v>41897</v>
      </c>
      <c r="F430" s="1066">
        <f t="shared" ref="F430:F493" si="200">DATEDIF(D430,E430,"Y")</f>
        <v>45</v>
      </c>
      <c r="G430" s="428" t="s">
        <v>2228</v>
      </c>
      <c r="H430" s="447" t="s">
        <v>1941</v>
      </c>
      <c r="I430" s="428" t="s">
        <v>2229</v>
      </c>
      <c r="J430" s="428"/>
      <c r="K430" s="479">
        <f>53000*1.1</f>
        <v>58300.000000000007</v>
      </c>
      <c r="L430" s="1067">
        <f t="shared" ref="L430:L493" si="201">K430/100*7.09</f>
        <v>4133.4700000000012</v>
      </c>
      <c r="M430" s="1067">
        <v>34580</v>
      </c>
      <c r="N430" s="402">
        <v>3472.33</v>
      </c>
      <c r="O430" s="1068">
        <f t="shared" ref="O430:O493" si="202">K430/100*3.04</f>
        <v>1772.3200000000004</v>
      </c>
      <c r="P430" s="1068">
        <f t="shared" ref="P430:P493" si="203">K430/100*2.87</f>
        <v>1673.2100000000005</v>
      </c>
      <c r="Q430" s="1068"/>
      <c r="R430" s="1067"/>
      <c r="S430" s="451">
        <f t="shared" ref="S430:S457" si="204">N430+O430+P430+Q430</f>
        <v>6917.8600000000006</v>
      </c>
      <c r="T430" s="1067">
        <f t="shared" ref="T430:T493" si="205">K430-S430</f>
        <v>51382.140000000007</v>
      </c>
      <c r="U430" s="452">
        <v>100010330028774</v>
      </c>
      <c r="V430" s="604" t="s">
        <v>3282</v>
      </c>
      <c r="W430" s="863">
        <f t="shared" ref="W430:W493" si="206">+T430</f>
        <v>51382.140000000007</v>
      </c>
      <c r="X430" s="463" t="s">
        <v>4001</v>
      </c>
      <c r="Y430" s="455"/>
      <c r="Z430" s="428">
        <v>0</v>
      </c>
      <c r="AA430" s="456">
        <v>0</v>
      </c>
      <c r="AB430" s="402">
        <f t="shared" ref="AB430:AB493" si="207">O430+P430+Q430</f>
        <v>3445.5300000000007</v>
      </c>
      <c r="AC430" s="402">
        <f t="shared" ref="AC430:AC493" si="208">K430-AB430</f>
        <v>54854.470000000008</v>
      </c>
      <c r="AD430" s="1067">
        <v>49990.33</v>
      </c>
      <c r="AE430" s="1067">
        <f>AC430-AD430</f>
        <v>4864.1400000000067</v>
      </c>
      <c r="AF430" s="470">
        <v>0.15</v>
      </c>
      <c r="AG430" s="402">
        <f>AE430*20%</f>
        <v>972.82800000000134</v>
      </c>
      <c r="AH430" s="1067">
        <v>2499.5</v>
      </c>
      <c r="AI430" s="402">
        <f t="shared" ref="AI430:AI485" si="209">AG430+AH430</f>
        <v>3472.3280000000013</v>
      </c>
      <c r="AJ430" s="457" t="e">
        <f>#REF!-#REF!</f>
        <v>#REF!</v>
      </c>
    </row>
    <row r="431" spans="1:41" ht="14.1" customHeight="1" x14ac:dyDescent="0.25">
      <c r="A431" s="1066">
        <v>356</v>
      </c>
      <c r="B431" s="1066" t="s">
        <v>2230</v>
      </c>
      <c r="C431" s="1066" t="s">
        <v>3763</v>
      </c>
      <c r="D431" s="446">
        <v>30593</v>
      </c>
      <c r="E431" s="446">
        <v>41897</v>
      </c>
      <c r="F431" s="1066">
        <f t="shared" si="200"/>
        <v>30</v>
      </c>
      <c r="G431" s="428" t="s">
        <v>2231</v>
      </c>
      <c r="H431" s="447" t="s">
        <v>1941</v>
      </c>
      <c r="I431" s="428" t="s">
        <v>2232</v>
      </c>
      <c r="J431" s="428"/>
      <c r="K431" s="402">
        <v>22000</v>
      </c>
      <c r="L431" s="1067">
        <f t="shared" si="201"/>
        <v>1559.8</v>
      </c>
      <c r="M431" s="1067">
        <f>K431</f>
        <v>22000</v>
      </c>
      <c r="N431" s="402"/>
      <c r="O431" s="1068">
        <f t="shared" si="202"/>
        <v>668.8</v>
      </c>
      <c r="P431" s="1068">
        <f t="shared" si="203"/>
        <v>631.4</v>
      </c>
      <c r="Q431" s="1068">
        <v>1689.78</v>
      </c>
      <c r="R431" s="1067"/>
      <c r="S431" s="451">
        <f t="shared" si="204"/>
        <v>2989.9799999999996</v>
      </c>
      <c r="T431" s="1067">
        <f t="shared" si="205"/>
        <v>19010.02</v>
      </c>
      <c r="U431" s="452">
        <v>100010330028774</v>
      </c>
      <c r="V431" s="523" t="s">
        <v>3283</v>
      </c>
      <c r="W431" s="863">
        <f t="shared" si="206"/>
        <v>19010.02</v>
      </c>
      <c r="X431" s="463" t="s">
        <v>4000</v>
      </c>
      <c r="Y431" s="455"/>
      <c r="Z431" s="428">
        <v>0</v>
      </c>
      <c r="AA431" s="456">
        <v>0</v>
      </c>
      <c r="AB431" s="402">
        <f t="shared" si="207"/>
        <v>2989.9799999999996</v>
      </c>
      <c r="AC431" s="402">
        <f t="shared" si="208"/>
        <v>19010.02</v>
      </c>
      <c r="AD431" s="1067">
        <v>33326.910000000003</v>
      </c>
      <c r="AE431" s="1067">
        <v>0</v>
      </c>
      <c r="AF431" s="470"/>
      <c r="AG431" s="402">
        <f t="shared" ref="AG431:AG482" si="210">AE431*15%</f>
        <v>0</v>
      </c>
      <c r="AH431" s="1067"/>
      <c r="AI431" s="402">
        <f t="shared" si="209"/>
        <v>0</v>
      </c>
      <c r="AJ431" s="457">
        <f>AI434-N434</f>
        <v>-126.72947500000038</v>
      </c>
    </row>
    <row r="432" spans="1:41" ht="14.1" customHeight="1" x14ac:dyDescent="0.25">
      <c r="A432" s="1066">
        <v>357</v>
      </c>
      <c r="B432" s="1066" t="s">
        <v>2233</v>
      </c>
      <c r="C432" s="1066" t="s">
        <v>3763</v>
      </c>
      <c r="D432" s="446">
        <v>25167</v>
      </c>
      <c r="E432" s="446">
        <v>41897</v>
      </c>
      <c r="F432" s="1066">
        <f t="shared" si="200"/>
        <v>45</v>
      </c>
      <c r="G432" s="428" t="s">
        <v>2234</v>
      </c>
      <c r="H432" s="447" t="s">
        <v>1941</v>
      </c>
      <c r="I432" s="428" t="s">
        <v>3723</v>
      </c>
      <c r="J432" s="428"/>
      <c r="K432" s="1067">
        <f t="shared" ref="K432:K440" si="211">34650*1.1</f>
        <v>38115</v>
      </c>
      <c r="L432" s="1067">
        <f t="shared" si="201"/>
        <v>2702.3534999999997</v>
      </c>
      <c r="M432" s="1067">
        <v>34580</v>
      </c>
      <c r="N432" s="402">
        <v>253.36</v>
      </c>
      <c r="O432" s="1068">
        <f t="shared" si="202"/>
        <v>1158.6959999999999</v>
      </c>
      <c r="P432" s="1068">
        <f t="shared" si="203"/>
        <v>1093.9005</v>
      </c>
      <c r="Q432" s="1068">
        <v>844.89</v>
      </c>
      <c r="R432" s="1067"/>
      <c r="S432" s="451">
        <f t="shared" si="204"/>
        <v>3350.8465000000001</v>
      </c>
      <c r="T432" s="1067">
        <f t="shared" si="205"/>
        <v>34764.1535</v>
      </c>
      <c r="U432" s="452">
        <v>100010330028774</v>
      </c>
      <c r="V432" s="474">
        <v>200010330596226</v>
      </c>
      <c r="W432" s="863">
        <f t="shared" si="206"/>
        <v>34764.1535</v>
      </c>
      <c r="X432" s="463" t="s">
        <v>3999</v>
      </c>
      <c r="Y432" s="455"/>
      <c r="Z432" s="428">
        <v>0</v>
      </c>
      <c r="AA432" s="456">
        <v>0</v>
      </c>
      <c r="AB432" s="402">
        <f t="shared" si="207"/>
        <v>3097.4864999999995</v>
      </c>
      <c r="AC432" s="402">
        <f t="shared" si="208"/>
        <v>35017.513500000001</v>
      </c>
      <c r="AD432" s="1067">
        <v>33326.910000000003</v>
      </c>
      <c r="AE432" s="1067">
        <f t="shared" ref="AE432:AE442" si="212">AC432-AD432</f>
        <v>1690.6034999999974</v>
      </c>
      <c r="AF432" s="470">
        <v>0.15</v>
      </c>
      <c r="AG432" s="402">
        <f t="shared" si="210"/>
        <v>253.59052499999962</v>
      </c>
      <c r="AH432" s="1067"/>
      <c r="AI432" s="402">
        <f t="shared" si="209"/>
        <v>253.59052499999962</v>
      </c>
      <c r="AJ432" s="457" t="e">
        <f>#REF!-#REF!</f>
        <v>#REF!</v>
      </c>
    </row>
    <row r="433" spans="1:41" ht="14.1" customHeight="1" x14ac:dyDescent="0.25">
      <c r="A433" s="1066">
        <v>358</v>
      </c>
      <c r="B433" s="1066" t="s">
        <v>2235</v>
      </c>
      <c r="C433" s="1066" t="s">
        <v>3763</v>
      </c>
      <c r="D433" s="446">
        <v>27958</v>
      </c>
      <c r="E433" s="446">
        <v>41897</v>
      </c>
      <c r="F433" s="1066">
        <f t="shared" si="200"/>
        <v>38</v>
      </c>
      <c r="G433" s="428" t="s">
        <v>2236</v>
      </c>
      <c r="H433" s="447" t="s">
        <v>1941</v>
      </c>
      <c r="I433" s="428" t="s">
        <v>2237</v>
      </c>
      <c r="J433" s="428"/>
      <c r="K433" s="1067">
        <v>38115</v>
      </c>
      <c r="L433" s="1067">
        <f t="shared" si="201"/>
        <v>2702.3534999999997</v>
      </c>
      <c r="M433" s="1067">
        <v>34580</v>
      </c>
      <c r="N433" s="402">
        <v>380.32</v>
      </c>
      <c r="O433" s="1068">
        <f t="shared" si="202"/>
        <v>1158.6959999999999</v>
      </c>
      <c r="P433" s="1068">
        <f t="shared" si="203"/>
        <v>1093.9005</v>
      </c>
      <c r="Q433" s="1068"/>
      <c r="R433" s="1067"/>
      <c r="S433" s="451">
        <f t="shared" si="204"/>
        <v>2632.9164999999998</v>
      </c>
      <c r="T433" s="1067">
        <f t="shared" si="205"/>
        <v>35482.083500000001</v>
      </c>
      <c r="U433" s="452">
        <v>100010330028774</v>
      </c>
      <c r="V433" s="523" t="s">
        <v>3284</v>
      </c>
      <c r="W433" s="863">
        <f t="shared" si="206"/>
        <v>35482.083500000001</v>
      </c>
      <c r="X433" s="463" t="s">
        <v>3998</v>
      </c>
      <c r="Y433" s="455"/>
      <c r="Z433" s="428">
        <v>0</v>
      </c>
      <c r="AA433" s="456">
        <v>0</v>
      </c>
      <c r="AB433" s="402">
        <f t="shared" si="207"/>
        <v>2252.5964999999997</v>
      </c>
      <c r="AC433" s="402">
        <f t="shared" si="208"/>
        <v>35862.4035</v>
      </c>
      <c r="AD433" s="1067">
        <v>33326.910000000003</v>
      </c>
      <c r="AE433" s="1067">
        <f t="shared" si="212"/>
        <v>2535.4934999999969</v>
      </c>
      <c r="AF433" s="470">
        <v>0.15</v>
      </c>
      <c r="AG433" s="402">
        <f t="shared" si="210"/>
        <v>380.32402499999949</v>
      </c>
      <c r="AH433" s="1067"/>
      <c r="AI433" s="402">
        <f t="shared" si="209"/>
        <v>380.32402499999949</v>
      </c>
      <c r="AJ433" s="457">
        <f>AI435-N435</f>
        <v>4.0249999995012331E-3</v>
      </c>
    </row>
    <row r="434" spans="1:41" ht="14.1" customHeight="1" x14ac:dyDescent="0.25">
      <c r="A434" s="1066">
        <v>359</v>
      </c>
      <c r="B434" s="1066" t="s">
        <v>2239</v>
      </c>
      <c r="C434" s="1066" t="s">
        <v>3763</v>
      </c>
      <c r="D434" s="446">
        <v>22291</v>
      </c>
      <c r="E434" s="446">
        <v>41897</v>
      </c>
      <c r="F434" s="1066">
        <f t="shared" si="200"/>
        <v>53</v>
      </c>
      <c r="G434" s="428" t="s">
        <v>2240</v>
      </c>
      <c r="H434" s="447" t="s">
        <v>1941</v>
      </c>
      <c r="I434" s="428" t="s">
        <v>2241</v>
      </c>
      <c r="J434" s="428"/>
      <c r="K434" s="1067">
        <f t="shared" si="211"/>
        <v>38115</v>
      </c>
      <c r="L434" s="1067">
        <f t="shared" si="201"/>
        <v>2702.3534999999997</v>
      </c>
      <c r="M434" s="1067">
        <v>34580</v>
      </c>
      <c r="N434" s="402">
        <v>380.32</v>
      </c>
      <c r="O434" s="1068">
        <f t="shared" si="202"/>
        <v>1158.6959999999999</v>
      </c>
      <c r="P434" s="1068">
        <f t="shared" si="203"/>
        <v>1093.9005</v>
      </c>
      <c r="Q434" s="1068">
        <v>844.89</v>
      </c>
      <c r="R434" s="1067"/>
      <c r="S434" s="451">
        <f t="shared" si="204"/>
        <v>3477.8064999999997</v>
      </c>
      <c r="T434" s="1067">
        <f t="shared" si="205"/>
        <v>34637.193500000001</v>
      </c>
      <c r="U434" s="452">
        <v>100010330028774</v>
      </c>
      <c r="V434" s="523" t="s">
        <v>3285</v>
      </c>
      <c r="W434" s="863">
        <f t="shared" si="206"/>
        <v>34637.193500000001</v>
      </c>
      <c r="X434" s="463" t="s">
        <v>3997</v>
      </c>
      <c r="Y434" s="455"/>
      <c r="Z434" s="428">
        <v>0</v>
      </c>
      <c r="AA434" s="456">
        <v>0</v>
      </c>
      <c r="AB434" s="402">
        <f t="shared" si="207"/>
        <v>3097.4864999999995</v>
      </c>
      <c r="AC434" s="402">
        <f t="shared" si="208"/>
        <v>35017.513500000001</v>
      </c>
      <c r="AD434" s="1067">
        <v>33326.910000000003</v>
      </c>
      <c r="AE434" s="1067">
        <f t="shared" si="212"/>
        <v>1690.6034999999974</v>
      </c>
      <c r="AF434" s="470">
        <v>0.15</v>
      </c>
      <c r="AG434" s="402">
        <f t="shared" si="210"/>
        <v>253.59052499999962</v>
      </c>
      <c r="AH434" s="1067"/>
      <c r="AI434" s="402">
        <f t="shared" si="209"/>
        <v>253.59052499999962</v>
      </c>
      <c r="AJ434" s="457">
        <f>AI436-N436</f>
        <v>4.0249999995012331E-3</v>
      </c>
    </row>
    <row r="435" spans="1:41" ht="14.1" customHeight="1" x14ac:dyDescent="0.25">
      <c r="A435" s="1066">
        <v>360</v>
      </c>
      <c r="B435" s="1066" t="s">
        <v>2244</v>
      </c>
      <c r="C435" s="1066" t="s">
        <v>3763</v>
      </c>
      <c r="D435" s="446">
        <v>23231</v>
      </c>
      <c r="E435" s="446">
        <v>41897</v>
      </c>
      <c r="F435" s="1066">
        <f t="shared" si="200"/>
        <v>51</v>
      </c>
      <c r="G435" s="428" t="s">
        <v>4687</v>
      </c>
      <c r="H435" s="447" t="s">
        <v>1941</v>
      </c>
      <c r="I435" s="428" t="s">
        <v>2245</v>
      </c>
      <c r="J435" s="428"/>
      <c r="K435" s="1067">
        <f t="shared" si="211"/>
        <v>38115</v>
      </c>
      <c r="L435" s="1067">
        <f t="shared" si="201"/>
        <v>2702.3534999999997</v>
      </c>
      <c r="M435" s="1067">
        <v>34580</v>
      </c>
      <c r="N435" s="402">
        <v>380.32</v>
      </c>
      <c r="O435" s="1068">
        <f t="shared" si="202"/>
        <v>1158.6959999999999</v>
      </c>
      <c r="P435" s="1068">
        <f t="shared" si="203"/>
        <v>1093.9005</v>
      </c>
      <c r="Q435" s="1068"/>
      <c r="R435" s="1067"/>
      <c r="S435" s="451">
        <f t="shared" si="204"/>
        <v>2632.9164999999998</v>
      </c>
      <c r="T435" s="1067">
        <f t="shared" si="205"/>
        <v>35482.083500000001</v>
      </c>
      <c r="U435" s="452">
        <v>100010330028774</v>
      </c>
      <c r="V435" s="523" t="s">
        <v>3287</v>
      </c>
      <c r="W435" s="863">
        <f t="shared" si="206"/>
        <v>35482.083500000001</v>
      </c>
      <c r="X435" s="463" t="s">
        <v>4189</v>
      </c>
      <c r="Y435" s="455"/>
      <c r="Z435" s="428">
        <v>0</v>
      </c>
      <c r="AA435" s="456">
        <v>0</v>
      </c>
      <c r="AB435" s="402">
        <f t="shared" si="207"/>
        <v>2252.5964999999997</v>
      </c>
      <c r="AC435" s="402">
        <f t="shared" si="208"/>
        <v>35862.4035</v>
      </c>
      <c r="AD435" s="1067">
        <v>33326.910000000003</v>
      </c>
      <c r="AE435" s="1067">
        <f t="shared" si="212"/>
        <v>2535.4934999999969</v>
      </c>
      <c r="AF435" s="470">
        <v>0.15</v>
      </c>
      <c r="AG435" s="402">
        <f t="shared" si="210"/>
        <v>380.32402499999949</v>
      </c>
      <c r="AH435" s="1067"/>
      <c r="AI435" s="402">
        <f t="shared" si="209"/>
        <v>380.32402499999949</v>
      </c>
      <c r="AJ435" s="457" t="e">
        <f>#REF!-#REF!</f>
        <v>#REF!</v>
      </c>
    </row>
    <row r="436" spans="1:41" ht="14.1" customHeight="1" x14ac:dyDescent="0.25">
      <c r="A436" s="1066">
        <v>361</v>
      </c>
      <c r="B436" s="1066" t="s">
        <v>2248</v>
      </c>
      <c r="C436" s="1066" t="s">
        <v>3763</v>
      </c>
      <c r="D436" s="446">
        <v>23956</v>
      </c>
      <c r="E436" s="446">
        <v>41897</v>
      </c>
      <c r="F436" s="1066">
        <f t="shared" si="200"/>
        <v>49</v>
      </c>
      <c r="G436" s="428" t="s">
        <v>2249</v>
      </c>
      <c r="H436" s="447" t="s">
        <v>1941</v>
      </c>
      <c r="I436" s="428" t="s">
        <v>2250</v>
      </c>
      <c r="J436" s="428"/>
      <c r="K436" s="1067">
        <f t="shared" si="211"/>
        <v>38115</v>
      </c>
      <c r="L436" s="1067">
        <f t="shared" si="201"/>
        <v>2702.3534999999997</v>
      </c>
      <c r="M436" s="1067">
        <v>34580</v>
      </c>
      <c r="N436" s="402">
        <v>380.32</v>
      </c>
      <c r="O436" s="1068">
        <f t="shared" si="202"/>
        <v>1158.6959999999999</v>
      </c>
      <c r="P436" s="1068">
        <f t="shared" si="203"/>
        <v>1093.9005</v>
      </c>
      <c r="Q436" s="1068"/>
      <c r="R436" s="1067"/>
      <c r="S436" s="451">
        <f t="shared" si="204"/>
        <v>2632.9164999999998</v>
      </c>
      <c r="T436" s="1067">
        <f t="shared" si="205"/>
        <v>35482.083500000001</v>
      </c>
      <c r="U436" s="452">
        <v>100010330028774</v>
      </c>
      <c r="V436" s="523" t="s">
        <v>3289</v>
      </c>
      <c r="W436" s="863">
        <f t="shared" si="206"/>
        <v>35482.083500000001</v>
      </c>
      <c r="X436" s="463" t="s">
        <v>3994</v>
      </c>
      <c r="Y436" s="455"/>
      <c r="Z436" s="428">
        <v>0</v>
      </c>
      <c r="AA436" s="456">
        <v>0</v>
      </c>
      <c r="AB436" s="402">
        <f t="shared" si="207"/>
        <v>2252.5964999999997</v>
      </c>
      <c r="AC436" s="402">
        <f t="shared" si="208"/>
        <v>35862.4035</v>
      </c>
      <c r="AD436" s="1067">
        <v>33326.910000000003</v>
      </c>
      <c r="AE436" s="1067">
        <f t="shared" si="212"/>
        <v>2535.4934999999969</v>
      </c>
      <c r="AF436" s="470">
        <v>0.15</v>
      </c>
      <c r="AG436" s="402">
        <f t="shared" si="210"/>
        <v>380.32402499999949</v>
      </c>
      <c r="AH436" s="1067"/>
      <c r="AI436" s="402">
        <f t="shared" si="209"/>
        <v>380.32402499999949</v>
      </c>
      <c r="AJ436" s="457">
        <f>AI439-N439</f>
        <v>4.0249999995012331E-3</v>
      </c>
    </row>
    <row r="437" spans="1:41" ht="14.1" customHeight="1" x14ac:dyDescent="0.25">
      <c r="A437" s="1066">
        <v>362</v>
      </c>
      <c r="B437" s="1066" t="s">
        <v>2251</v>
      </c>
      <c r="C437" s="1066" t="s">
        <v>3763</v>
      </c>
      <c r="D437" s="446">
        <v>29879</v>
      </c>
      <c r="E437" s="446">
        <v>41897</v>
      </c>
      <c r="F437" s="1066">
        <f t="shared" si="200"/>
        <v>32</v>
      </c>
      <c r="G437" s="428" t="s">
        <v>2252</v>
      </c>
      <c r="H437" s="447" t="s">
        <v>1941</v>
      </c>
      <c r="I437" s="428" t="s">
        <v>2250</v>
      </c>
      <c r="J437" s="428"/>
      <c r="K437" s="1067">
        <f t="shared" si="211"/>
        <v>38115</v>
      </c>
      <c r="L437" s="1067">
        <f t="shared" si="201"/>
        <v>2702.3534999999997</v>
      </c>
      <c r="M437" s="1067">
        <v>34580</v>
      </c>
      <c r="N437" s="402">
        <v>253.36</v>
      </c>
      <c r="O437" s="1068">
        <f t="shared" si="202"/>
        <v>1158.6959999999999</v>
      </c>
      <c r="P437" s="1068">
        <f t="shared" si="203"/>
        <v>1093.9005</v>
      </c>
      <c r="Q437" s="1068">
        <v>844.89</v>
      </c>
      <c r="R437" s="1067"/>
      <c r="S437" s="451">
        <f t="shared" si="204"/>
        <v>3350.8465000000001</v>
      </c>
      <c r="T437" s="1067">
        <f t="shared" si="205"/>
        <v>34764.1535</v>
      </c>
      <c r="U437" s="452">
        <v>100010330028774</v>
      </c>
      <c r="V437" s="523" t="s">
        <v>3290</v>
      </c>
      <c r="W437" s="863">
        <f t="shared" si="206"/>
        <v>34764.1535</v>
      </c>
      <c r="X437" s="463" t="s">
        <v>3993</v>
      </c>
      <c r="Y437" s="455"/>
      <c r="Z437" s="428">
        <v>0</v>
      </c>
      <c r="AA437" s="456">
        <v>0</v>
      </c>
      <c r="AB437" s="402">
        <f t="shared" si="207"/>
        <v>3097.4864999999995</v>
      </c>
      <c r="AC437" s="402">
        <f t="shared" si="208"/>
        <v>35017.513500000001</v>
      </c>
      <c r="AD437" s="1067">
        <v>33326.910000000003</v>
      </c>
      <c r="AE437" s="1067">
        <f t="shared" si="212"/>
        <v>1690.6034999999974</v>
      </c>
      <c r="AF437" s="470">
        <v>0.15</v>
      </c>
      <c r="AG437" s="402">
        <f t="shared" si="210"/>
        <v>253.59052499999962</v>
      </c>
      <c r="AH437" s="1067"/>
      <c r="AI437" s="402">
        <f t="shared" si="209"/>
        <v>253.59052499999962</v>
      </c>
      <c r="AJ437" s="457">
        <f>AI440-N440</f>
        <v>4.0249999995012331E-3</v>
      </c>
    </row>
    <row r="438" spans="1:41" ht="14.1" customHeight="1" x14ac:dyDescent="0.25">
      <c r="A438" s="1066">
        <v>363</v>
      </c>
      <c r="B438" s="1066" t="s">
        <v>2253</v>
      </c>
      <c r="C438" s="1066" t="s">
        <v>3763</v>
      </c>
      <c r="D438" s="446">
        <v>28594</v>
      </c>
      <c r="E438" s="446">
        <v>41897</v>
      </c>
      <c r="F438" s="1066">
        <f t="shared" si="200"/>
        <v>36</v>
      </c>
      <c r="G438" s="428" t="s">
        <v>2254</v>
      </c>
      <c r="H438" s="447" t="s">
        <v>1941</v>
      </c>
      <c r="I438" s="428" t="s">
        <v>2250</v>
      </c>
      <c r="J438" s="428"/>
      <c r="K438" s="1067">
        <f t="shared" si="211"/>
        <v>38115</v>
      </c>
      <c r="L438" s="1067">
        <f t="shared" si="201"/>
        <v>2702.3534999999997</v>
      </c>
      <c r="M438" s="1067">
        <v>34580</v>
      </c>
      <c r="N438" s="402">
        <v>380.32</v>
      </c>
      <c r="O438" s="1068">
        <f t="shared" si="202"/>
        <v>1158.6959999999999</v>
      </c>
      <c r="P438" s="1068">
        <f t="shared" si="203"/>
        <v>1093.9005</v>
      </c>
      <c r="Q438" s="1068"/>
      <c r="R438" s="1067"/>
      <c r="S438" s="451">
        <f t="shared" si="204"/>
        <v>2632.9164999999998</v>
      </c>
      <c r="T438" s="1067">
        <f t="shared" si="205"/>
        <v>35482.083500000001</v>
      </c>
      <c r="U438" s="452">
        <v>100010330028774</v>
      </c>
      <c r="V438" s="523" t="s">
        <v>3291</v>
      </c>
      <c r="W438" s="863">
        <f t="shared" si="206"/>
        <v>35482.083500000001</v>
      </c>
      <c r="X438" s="463" t="s">
        <v>3992</v>
      </c>
      <c r="Y438" s="455"/>
      <c r="Z438" s="428">
        <v>0</v>
      </c>
      <c r="AA438" s="456">
        <v>0</v>
      </c>
      <c r="AB438" s="402">
        <f t="shared" si="207"/>
        <v>2252.5964999999997</v>
      </c>
      <c r="AC438" s="402">
        <f t="shared" si="208"/>
        <v>35862.4035</v>
      </c>
      <c r="AD438" s="1067">
        <v>33326.910000000003</v>
      </c>
      <c r="AE438" s="1067">
        <f t="shared" si="212"/>
        <v>2535.4934999999969</v>
      </c>
      <c r="AF438" s="470">
        <v>0.15</v>
      </c>
      <c r="AG438" s="402">
        <f t="shared" si="210"/>
        <v>380.32402499999949</v>
      </c>
      <c r="AH438" s="1067"/>
      <c r="AI438" s="402">
        <f t="shared" si="209"/>
        <v>380.32402499999949</v>
      </c>
      <c r="AJ438" s="457">
        <f>AI447-N447</f>
        <v>0</v>
      </c>
    </row>
    <row r="439" spans="1:41" ht="14.1" customHeight="1" x14ac:dyDescent="0.25">
      <c r="A439" s="1066">
        <v>364</v>
      </c>
      <c r="B439" s="1066" t="s">
        <v>2255</v>
      </c>
      <c r="C439" s="1066" t="s">
        <v>3763</v>
      </c>
      <c r="D439" s="446">
        <v>24593</v>
      </c>
      <c r="E439" s="446">
        <v>41897</v>
      </c>
      <c r="F439" s="1066">
        <f t="shared" si="200"/>
        <v>47</v>
      </c>
      <c r="G439" s="428" t="s">
        <v>2256</v>
      </c>
      <c r="H439" s="447" t="s">
        <v>1941</v>
      </c>
      <c r="I439" s="428" t="s">
        <v>2238</v>
      </c>
      <c r="J439" s="428"/>
      <c r="K439" s="1067">
        <f t="shared" si="211"/>
        <v>38115</v>
      </c>
      <c r="L439" s="1067">
        <f t="shared" si="201"/>
        <v>2702.3534999999997</v>
      </c>
      <c r="M439" s="1067">
        <v>34580</v>
      </c>
      <c r="N439" s="402">
        <v>380.32</v>
      </c>
      <c r="O439" s="1068">
        <f t="shared" si="202"/>
        <v>1158.6959999999999</v>
      </c>
      <c r="P439" s="1068">
        <f t="shared" si="203"/>
        <v>1093.9005</v>
      </c>
      <c r="Q439" s="1068"/>
      <c r="R439" s="1067"/>
      <c r="S439" s="451">
        <f t="shared" si="204"/>
        <v>2632.9164999999998</v>
      </c>
      <c r="T439" s="1067">
        <f t="shared" si="205"/>
        <v>35482.083500000001</v>
      </c>
      <c r="U439" s="452">
        <v>100010330028774</v>
      </c>
      <c r="V439" s="523" t="s">
        <v>3292</v>
      </c>
      <c r="W439" s="863">
        <f t="shared" si="206"/>
        <v>35482.083500000001</v>
      </c>
      <c r="X439" s="463" t="s">
        <v>3991</v>
      </c>
      <c r="Y439" s="455"/>
      <c r="Z439" s="428">
        <v>0</v>
      </c>
      <c r="AA439" s="456">
        <v>0</v>
      </c>
      <c r="AB439" s="402">
        <f t="shared" si="207"/>
        <v>2252.5964999999997</v>
      </c>
      <c r="AC439" s="402">
        <f t="shared" si="208"/>
        <v>35862.4035</v>
      </c>
      <c r="AD439" s="1067">
        <v>33326.910000000003</v>
      </c>
      <c r="AE439" s="1067">
        <f t="shared" si="212"/>
        <v>2535.4934999999969</v>
      </c>
      <c r="AF439" s="470">
        <v>0.15</v>
      </c>
      <c r="AG439" s="402">
        <f t="shared" si="210"/>
        <v>380.32402499999949</v>
      </c>
      <c r="AH439" s="1067"/>
      <c r="AI439" s="402">
        <f t="shared" si="209"/>
        <v>380.32402499999949</v>
      </c>
      <c r="AJ439" s="457">
        <f>AI448-N448</f>
        <v>0</v>
      </c>
    </row>
    <row r="440" spans="1:41" ht="14.1" customHeight="1" x14ac:dyDescent="0.25">
      <c r="A440" s="1066">
        <v>365</v>
      </c>
      <c r="B440" s="1066" t="s">
        <v>2257</v>
      </c>
      <c r="C440" s="1066" t="s">
        <v>3763</v>
      </c>
      <c r="D440" s="446">
        <v>23173</v>
      </c>
      <c r="E440" s="446">
        <v>41897</v>
      </c>
      <c r="F440" s="1066">
        <f t="shared" si="200"/>
        <v>51</v>
      </c>
      <c r="G440" s="428" t="s">
        <v>2258</v>
      </c>
      <c r="H440" s="447" t="s">
        <v>1941</v>
      </c>
      <c r="I440" s="428" t="s">
        <v>2250</v>
      </c>
      <c r="J440" s="428"/>
      <c r="K440" s="1067">
        <f t="shared" si="211"/>
        <v>38115</v>
      </c>
      <c r="L440" s="1067">
        <f t="shared" si="201"/>
        <v>2702.3534999999997</v>
      </c>
      <c r="M440" s="1067">
        <v>34580</v>
      </c>
      <c r="N440" s="402">
        <v>380.32</v>
      </c>
      <c r="O440" s="1068">
        <f t="shared" si="202"/>
        <v>1158.6959999999999</v>
      </c>
      <c r="P440" s="1068">
        <f t="shared" si="203"/>
        <v>1093.9005</v>
      </c>
      <c r="Q440" s="1068"/>
      <c r="R440" s="1067"/>
      <c r="S440" s="451">
        <f t="shared" si="204"/>
        <v>2632.9164999999998</v>
      </c>
      <c r="T440" s="1067">
        <f t="shared" si="205"/>
        <v>35482.083500000001</v>
      </c>
      <c r="U440" s="452">
        <v>100010330028774</v>
      </c>
      <c r="V440" s="628" t="s">
        <v>3293</v>
      </c>
      <c r="W440" s="863">
        <f t="shared" si="206"/>
        <v>35482.083500000001</v>
      </c>
      <c r="X440" s="463" t="s">
        <v>3990</v>
      </c>
      <c r="Y440" s="455"/>
      <c r="Z440" s="428">
        <v>0</v>
      </c>
      <c r="AA440" s="456">
        <v>0</v>
      </c>
      <c r="AB440" s="402">
        <f t="shared" si="207"/>
        <v>2252.5964999999997</v>
      </c>
      <c r="AC440" s="402">
        <f t="shared" si="208"/>
        <v>35862.4035</v>
      </c>
      <c r="AD440" s="1067">
        <v>33326.910000000003</v>
      </c>
      <c r="AE440" s="1067">
        <f t="shared" si="212"/>
        <v>2535.4934999999969</v>
      </c>
      <c r="AF440" s="470">
        <v>0.15</v>
      </c>
      <c r="AG440" s="402">
        <f t="shared" si="210"/>
        <v>380.32402499999949</v>
      </c>
      <c r="AH440" s="1067"/>
      <c r="AI440" s="402">
        <f t="shared" si="209"/>
        <v>380.32402499999949</v>
      </c>
      <c r="AJ440" s="457">
        <f>AI449-N449</f>
        <v>0</v>
      </c>
    </row>
    <row r="441" spans="1:41" s="513" customFormat="1" ht="14.1" customHeight="1" x14ac:dyDescent="0.25">
      <c r="A441" s="1066">
        <v>366</v>
      </c>
      <c r="B441" s="444" t="s">
        <v>2355</v>
      </c>
      <c r="C441" s="444" t="s">
        <v>3763</v>
      </c>
      <c r="D441" s="445">
        <v>24749</v>
      </c>
      <c r="E441" s="446">
        <v>41897</v>
      </c>
      <c r="F441" s="1066">
        <f t="shared" si="200"/>
        <v>46</v>
      </c>
      <c r="G441" s="429" t="s">
        <v>2356</v>
      </c>
      <c r="H441" s="447" t="s">
        <v>1941</v>
      </c>
      <c r="I441" s="429" t="s">
        <v>3651</v>
      </c>
      <c r="J441" s="429"/>
      <c r="K441" s="448">
        <v>38115</v>
      </c>
      <c r="L441" s="1067">
        <f t="shared" si="201"/>
        <v>2702.3534999999997</v>
      </c>
      <c r="M441" s="1067">
        <v>34580</v>
      </c>
      <c r="N441" s="402">
        <v>380.32</v>
      </c>
      <c r="O441" s="1068">
        <f t="shared" si="202"/>
        <v>1158.6959999999999</v>
      </c>
      <c r="P441" s="1068">
        <f t="shared" si="203"/>
        <v>1093.9005</v>
      </c>
      <c r="Q441" s="1068"/>
      <c r="R441" s="1067"/>
      <c r="S441" s="451">
        <f t="shared" si="204"/>
        <v>2632.9164999999998</v>
      </c>
      <c r="T441" s="1067">
        <f t="shared" si="205"/>
        <v>35482.083500000001</v>
      </c>
      <c r="U441" s="452">
        <v>100010330028774</v>
      </c>
      <c r="V441" s="453" t="s">
        <v>3338</v>
      </c>
      <c r="W441" s="863">
        <f t="shared" si="206"/>
        <v>35482.083500000001</v>
      </c>
      <c r="X441" s="454" t="s">
        <v>3989</v>
      </c>
      <c r="Y441" s="455"/>
      <c r="Z441" s="428">
        <v>0</v>
      </c>
      <c r="AA441" s="456">
        <v>0</v>
      </c>
      <c r="AB441" s="402">
        <f t="shared" si="207"/>
        <v>2252.5964999999997</v>
      </c>
      <c r="AC441" s="402">
        <f t="shared" si="208"/>
        <v>35862.4035</v>
      </c>
      <c r="AD441" s="1067">
        <v>33326.910000000003</v>
      </c>
      <c r="AE441" s="1067">
        <f t="shared" si="212"/>
        <v>2535.4934999999969</v>
      </c>
      <c r="AF441" s="470">
        <v>0.15</v>
      </c>
      <c r="AG441" s="402">
        <f t="shared" si="210"/>
        <v>380.32402499999949</v>
      </c>
      <c r="AH441" s="1067"/>
      <c r="AI441" s="402">
        <f t="shared" si="209"/>
        <v>380.32402499999949</v>
      </c>
      <c r="AJ441" s="402"/>
      <c r="AL441" s="542"/>
      <c r="AM441" s="542"/>
      <c r="AN441" s="542"/>
      <c r="AO441" s="542"/>
    </row>
    <row r="442" spans="1:41" ht="14.1" customHeight="1" x14ac:dyDescent="0.25">
      <c r="A442" s="1066">
        <v>367</v>
      </c>
      <c r="B442" s="444" t="s">
        <v>2274</v>
      </c>
      <c r="C442" s="444" t="s">
        <v>3763</v>
      </c>
      <c r="D442" s="445">
        <v>24703</v>
      </c>
      <c r="E442" s="446">
        <v>41897</v>
      </c>
      <c r="F442" s="1066">
        <f t="shared" si="200"/>
        <v>47</v>
      </c>
      <c r="G442" s="429" t="s">
        <v>2275</v>
      </c>
      <c r="H442" s="447" t="s">
        <v>1941</v>
      </c>
      <c r="I442" s="429" t="s">
        <v>3728</v>
      </c>
      <c r="J442" s="429"/>
      <c r="K442" s="448">
        <v>38115</v>
      </c>
      <c r="L442" s="1067">
        <f t="shared" si="201"/>
        <v>2702.3534999999997</v>
      </c>
      <c r="M442" s="1067">
        <v>34580</v>
      </c>
      <c r="N442" s="402">
        <v>380.32</v>
      </c>
      <c r="O442" s="1068">
        <f t="shared" si="202"/>
        <v>1158.6959999999999</v>
      </c>
      <c r="P442" s="1068">
        <f t="shared" si="203"/>
        <v>1093.9005</v>
      </c>
      <c r="Q442" s="1068"/>
      <c r="R442" s="1067"/>
      <c r="S442" s="451">
        <f t="shared" si="204"/>
        <v>2632.9164999999998</v>
      </c>
      <c r="T442" s="1067">
        <f t="shared" si="205"/>
        <v>35482.083500000001</v>
      </c>
      <c r="U442" s="452">
        <v>100010330028774</v>
      </c>
      <c r="V442" s="501" t="s">
        <v>3301</v>
      </c>
      <c r="W442" s="863">
        <f t="shared" si="206"/>
        <v>35482.083500000001</v>
      </c>
      <c r="X442" s="454" t="s">
        <v>3981</v>
      </c>
      <c r="Y442" s="455"/>
      <c r="Z442" s="428">
        <v>0</v>
      </c>
      <c r="AA442" s="456">
        <v>0</v>
      </c>
      <c r="AB442" s="402">
        <f t="shared" si="207"/>
        <v>2252.5964999999997</v>
      </c>
      <c r="AC442" s="402">
        <f t="shared" si="208"/>
        <v>35862.4035</v>
      </c>
      <c r="AD442" s="1067">
        <v>33326.910000000003</v>
      </c>
      <c r="AE442" s="1067">
        <f t="shared" si="212"/>
        <v>2535.4934999999969</v>
      </c>
      <c r="AF442" s="470">
        <v>0.15</v>
      </c>
      <c r="AG442" s="402">
        <f t="shared" si="210"/>
        <v>380.32402499999949</v>
      </c>
      <c r="AH442" s="1067"/>
      <c r="AI442" s="402">
        <f t="shared" si="209"/>
        <v>380.32402499999949</v>
      </c>
      <c r="AJ442" s="457">
        <f>AI454-N454</f>
        <v>0</v>
      </c>
    </row>
    <row r="443" spans="1:41" ht="14.1" customHeight="1" x14ac:dyDescent="0.25">
      <c r="A443" s="1066">
        <v>368</v>
      </c>
      <c r="B443" s="444" t="s">
        <v>2276</v>
      </c>
      <c r="C443" s="444" t="s">
        <v>3763</v>
      </c>
      <c r="D443" s="445">
        <v>28470</v>
      </c>
      <c r="E443" s="446">
        <v>41897</v>
      </c>
      <c r="F443" s="1066">
        <f>DATEDIF(D443,E443,"Y")</f>
        <v>36</v>
      </c>
      <c r="G443" s="429" t="s">
        <v>5066</v>
      </c>
      <c r="H443" s="447" t="s">
        <v>1941</v>
      </c>
      <c r="I443" s="429" t="s">
        <v>5338</v>
      </c>
      <c r="J443" s="429"/>
      <c r="K443" s="448">
        <v>38115</v>
      </c>
      <c r="L443" s="1067">
        <f>K443/100*7.09</f>
        <v>2702.3534999999997</v>
      </c>
      <c r="M443" s="1067">
        <f>K443</f>
        <v>38115</v>
      </c>
      <c r="N443" s="402"/>
      <c r="O443" s="1068">
        <f>K443/100*3.04</f>
        <v>1158.6959999999999</v>
      </c>
      <c r="P443" s="1068">
        <f>K443/100*2.87</f>
        <v>1093.9005</v>
      </c>
      <c r="Q443" s="1068"/>
      <c r="R443" s="1067"/>
      <c r="S443" s="451">
        <f>N443+O443+P443+Q443</f>
        <v>2252.5964999999997</v>
      </c>
      <c r="T443" s="1067">
        <f>K443-S443</f>
        <v>35862.4035</v>
      </c>
      <c r="U443" s="452">
        <v>100010330028774</v>
      </c>
      <c r="V443" s="478" t="s">
        <v>3302</v>
      </c>
      <c r="W443" s="863">
        <f>+T443</f>
        <v>35862.4035</v>
      </c>
      <c r="X443" s="454" t="s">
        <v>3980</v>
      </c>
      <c r="Y443" s="455"/>
      <c r="Z443" s="428">
        <v>0</v>
      </c>
      <c r="AA443" s="456">
        <v>0</v>
      </c>
      <c r="AB443" s="402">
        <f>O443+P443+Q443</f>
        <v>2252.5964999999997</v>
      </c>
      <c r="AC443" s="402">
        <f>K443-AB443</f>
        <v>35862.4035</v>
      </c>
      <c r="AD443" s="1067">
        <v>33326.910000000003</v>
      </c>
      <c r="AE443" s="1067"/>
      <c r="AF443" s="470"/>
      <c r="AG443" s="402">
        <f>AE443*15%</f>
        <v>0</v>
      </c>
      <c r="AH443" s="1067"/>
      <c r="AI443" s="402">
        <f>AG443+AH443</f>
        <v>0</v>
      </c>
      <c r="AJ443" s="457">
        <f>AI455-N455</f>
        <v>0</v>
      </c>
    </row>
    <row r="444" spans="1:41" ht="14.1" customHeight="1" x14ac:dyDescent="0.25">
      <c r="A444" s="1066">
        <v>369</v>
      </c>
      <c r="B444" s="444" t="s">
        <v>2292</v>
      </c>
      <c r="C444" s="444" t="s">
        <v>3763</v>
      </c>
      <c r="D444" s="445">
        <v>28455</v>
      </c>
      <c r="E444" s="446">
        <v>41897</v>
      </c>
      <c r="F444" s="1066">
        <f>DATEDIF(D444,E444,"Y")</f>
        <v>36</v>
      </c>
      <c r="G444" s="429" t="s">
        <v>2293</v>
      </c>
      <c r="H444" s="447" t="s">
        <v>1941</v>
      </c>
      <c r="I444" s="429" t="s">
        <v>5339</v>
      </c>
      <c r="J444" s="429"/>
      <c r="K444" s="448">
        <v>38115</v>
      </c>
      <c r="L444" s="1067">
        <f>K444/100*7.09</f>
        <v>2702.3534999999997</v>
      </c>
      <c r="M444" s="1067">
        <f>K444</f>
        <v>38115</v>
      </c>
      <c r="N444" s="402"/>
      <c r="O444" s="1068">
        <f>K444/100*3.04</f>
        <v>1158.6959999999999</v>
      </c>
      <c r="P444" s="1068">
        <f>K444/100*2.87</f>
        <v>1093.9005</v>
      </c>
      <c r="Q444" s="1068"/>
      <c r="R444" s="1067"/>
      <c r="S444" s="451">
        <f>N444+O444+P444+Q444</f>
        <v>2252.5964999999997</v>
      </c>
      <c r="T444" s="1067">
        <f>K444-S444</f>
        <v>35862.4035</v>
      </c>
      <c r="U444" s="452">
        <v>100010330028774</v>
      </c>
      <c r="V444" s="490" t="s">
        <v>3309</v>
      </c>
      <c r="W444" s="863">
        <f>+T444</f>
        <v>35862.4035</v>
      </c>
      <c r="X444" s="454" t="s">
        <v>3974</v>
      </c>
      <c r="Y444" s="455"/>
      <c r="Z444" s="428">
        <v>0</v>
      </c>
      <c r="AA444" s="456">
        <v>0</v>
      </c>
      <c r="AB444" s="402">
        <f>O444+P444+Q444</f>
        <v>2252.5964999999997</v>
      </c>
      <c r="AC444" s="402">
        <f>K444-AB444</f>
        <v>35862.4035</v>
      </c>
      <c r="AD444" s="1067">
        <v>33326.910000000003</v>
      </c>
      <c r="AE444" s="1067"/>
      <c r="AF444" s="470"/>
      <c r="AG444" s="402">
        <f>AE444*15%</f>
        <v>0</v>
      </c>
      <c r="AH444" s="1067"/>
      <c r="AI444" s="402">
        <f>AG444+AH444</f>
        <v>0</v>
      </c>
      <c r="AJ444" s="457" t="e">
        <f>#REF!-#REF!</f>
        <v>#REF!</v>
      </c>
    </row>
    <row r="445" spans="1:41" s="513" customFormat="1" ht="14.1" customHeight="1" x14ac:dyDescent="0.25">
      <c r="A445" s="1066">
        <v>370</v>
      </c>
      <c r="B445" s="444" t="s">
        <v>2869</v>
      </c>
      <c r="C445" s="444" t="s">
        <v>3763</v>
      </c>
      <c r="D445" s="445">
        <v>23163</v>
      </c>
      <c r="E445" s="446">
        <v>41897</v>
      </c>
      <c r="F445" s="1066">
        <f>DATEDIF(D445,E445,"Y")</f>
        <v>51</v>
      </c>
      <c r="G445" s="429" t="s">
        <v>2870</v>
      </c>
      <c r="H445" s="447" t="s">
        <v>1941</v>
      </c>
      <c r="I445" s="429" t="s">
        <v>5340</v>
      </c>
      <c r="J445" s="429"/>
      <c r="K445" s="448">
        <v>38115</v>
      </c>
      <c r="L445" s="1067">
        <f>K445/100*7.09</f>
        <v>2702.3534999999997</v>
      </c>
      <c r="M445" s="1067">
        <f>K445</f>
        <v>38115</v>
      </c>
      <c r="N445" s="402"/>
      <c r="O445" s="1068">
        <f>K445/100*3.04</f>
        <v>1158.6959999999999</v>
      </c>
      <c r="P445" s="1068">
        <f>K445/100*2.87</f>
        <v>1093.9005</v>
      </c>
      <c r="Q445" s="1068"/>
      <c r="R445" s="1067"/>
      <c r="S445" s="451">
        <f>N445+O445+P445+Q445</f>
        <v>2252.5964999999997</v>
      </c>
      <c r="T445" s="1067">
        <f>K445-S445</f>
        <v>35862.4035</v>
      </c>
      <c r="U445" s="452">
        <v>100010330028774</v>
      </c>
      <c r="V445" s="643" t="s">
        <v>3341</v>
      </c>
      <c r="W445" s="863">
        <f>+T445</f>
        <v>35862.4035</v>
      </c>
      <c r="X445" s="454" t="s">
        <v>4298</v>
      </c>
      <c r="Y445" s="455"/>
      <c r="Z445" s="428">
        <v>0</v>
      </c>
      <c r="AA445" s="456">
        <v>0</v>
      </c>
      <c r="AB445" s="402">
        <f>O445+P445+Q445</f>
        <v>2252.5964999999997</v>
      </c>
      <c r="AC445" s="402">
        <f>K445-AB445</f>
        <v>35862.4035</v>
      </c>
      <c r="AD445" s="1067">
        <v>33326.910000000003</v>
      </c>
      <c r="AE445" s="1067"/>
      <c r="AF445" s="470"/>
      <c r="AG445" s="402">
        <f>AE445*15%</f>
        <v>0</v>
      </c>
      <c r="AH445" s="1067"/>
      <c r="AI445" s="402">
        <f>AG445+AH445</f>
        <v>0</v>
      </c>
      <c r="AJ445" s="402"/>
      <c r="AL445" s="542"/>
      <c r="AM445" s="542"/>
      <c r="AN445" s="542"/>
      <c r="AO445" s="542"/>
    </row>
    <row r="446" spans="1:41" ht="14.1" customHeight="1" x14ac:dyDescent="0.25">
      <c r="A446" s="1066">
        <v>371</v>
      </c>
      <c r="B446" s="444" t="s">
        <v>2259</v>
      </c>
      <c r="C446" s="444" t="s">
        <v>3763</v>
      </c>
      <c r="D446" s="445">
        <v>30022</v>
      </c>
      <c r="E446" s="446">
        <v>41897</v>
      </c>
      <c r="F446" s="1066">
        <f t="shared" si="200"/>
        <v>32</v>
      </c>
      <c r="G446" s="429" t="s">
        <v>2260</v>
      </c>
      <c r="H446" s="447" t="s">
        <v>1941</v>
      </c>
      <c r="I446" s="429" t="s">
        <v>2261</v>
      </c>
      <c r="J446" s="429"/>
      <c r="K446" s="448">
        <v>31762.5</v>
      </c>
      <c r="L446" s="1067">
        <f t="shared" si="201"/>
        <v>2251.9612499999998</v>
      </c>
      <c r="M446" s="1067">
        <f t="shared" ref="M446:M510" si="213">K446</f>
        <v>31762.5</v>
      </c>
      <c r="N446" s="402"/>
      <c r="O446" s="1068">
        <f t="shared" si="202"/>
        <v>965.58</v>
      </c>
      <c r="P446" s="1068">
        <f t="shared" si="203"/>
        <v>911.58375000000001</v>
      </c>
      <c r="Q446" s="1068"/>
      <c r="R446" s="1067"/>
      <c r="S446" s="451">
        <f t="shared" si="204"/>
        <v>1877.1637500000002</v>
      </c>
      <c r="T446" s="1067">
        <f t="shared" si="205"/>
        <v>29885.33625</v>
      </c>
      <c r="U446" s="452">
        <v>100010330028774</v>
      </c>
      <c r="V446" s="490" t="s">
        <v>3294</v>
      </c>
      <c r="W446" s="863">
        <f t="shared" si="206"/>
        <v>29885.33625</v>
      </c>
      <c r="X446" s="454" t="s">
        <v>3988</v>
      </c>
      <c r="Y446" s="455"/>
      <c r="Z446" s="428">
        <v>0</v>
      </c>
      <c r="AA446" s="456">
        <v>0</v>
      </c>
      <c r="AB446" s="402">
        <f t="shared" si="207"/>
        <v>1877.1637500000002</v>
      </c>
      <c r="AC446" s="402">
        <f t="shared" si="208"/>
        <v>29885.33625</v>
      </c>
      <c r="AD446" s="1067">
        <v>33326.910000000003</v>
      </c>
      <c r="AE446" s="1067"/>
      <c r="AF446" s="470"/>
      <c r="AG446" s="402">
        <f t="shared" si="210"/>
        <v>0</v>
      </c>
      <c r="AH446" s="1067"/>
      <c r="AI446" s="402">
        <f t="shared" si="209"/>
        <v>0</v>
      </c>
      <c r="AJ446" s="457" t="e">
        <f>#REF!-#REF!</f>
        <v>#REF!</v>
      </c>
      <c r="AL446" s="6"/>
      <c r="AM446" s="6"/>
      <c r="AN446" s="6"/>
      <c r="AO446" s="6"/>
    </row>
    <row r="447" spans="1:41" ht="14.1" customHeight="1" x14ac:dyDescent="0.25">
      <c r="A447" s="1066">
        <v>372</v>
      </c>
      <c r="B447" s="444" t="s">
        <v>2262</v>
      </c>
      <c r="C447" s="444" t="s">
        <v>3763</v>
      </c>
      <c r="D447" s="445">
        <v>27027</v>
      </c>
      <c r="E447" s="446">
        <v>41897</v>
      </c>
      <c r="F447" s="1066">
        <f t="shared" si="200"/>
        <v>40</v>
      </c>
      <c r="G447" s="429" t="s">
        <v>2263</v>
      </c>
      <c r="H447" s="447" t="s">
        <v>1941</v>
      </c>
      <c r="I447" s="429" t="s">
        <v>2261</v>
      </c>
      <c r="J447" s="429"/>
      <c r="K447" s="448">
        <f t="shared" ref="K447:K452" si="214">28875*1.1</f>
        <v>31762.500000000004</v>
      </c>
      <c r="L447" s="1067">
        <f t="shared" si="201"/>
        <v>2251.9612500000003</v>
      </c>
      <c r="M447" s="1067">
        <f t="shared" si="213"/>
        <v>31762.500000000004</v>
      </c>
      <c r="N447" s="402"/>
      <c r="O447" s="1068">
        <f t="shared" si="202"/>
        <v>965.58000000000015</v>
      </c>
      <c r="P447" s="1068">
        <f t="shared" si="203"/>
        <v>911.58375000000024</v>
      </c>
      <c r="Q447" s="1068"/>
      <c r="R447" s="1067"/>
      <c r="S447" s="451">
        <f t="shared" si="204"/>
        <v>1877.1637500000004</v>
      </c>
      <c r="T447" s="1067">
        <f t="shared" si="205"/>
        <v>29885.336250000004</v>
      </c>
      <c r="U447" s="452">
        <v>100010330028774</v>
      </c>
      <c r="V447" s="490" t="s">
        <v>3295</v>
      </c>
      <c r="W447" s="863">
        <f t="shared" si="206"/>
        <v>29885.336250000004</v>
      </c>
      <c r="X447" s="454" t="s">
        <v>3987</v>
      </c>
      <c r="Y447" s="455"/>
      <c r="Z447" s="428">
        <v>0</v>
      </c>
      <c r="AA447" s="456">
        <v>0</v>
      </c>
      <c r="AB447" s="402">
        <f t="shared" si="207"/>
        <v>1877.1637500000004</v>
      </c>
      <c r="AC447" s="402">
        <f t="shared" si="208"/>
        <v>29885.336250000004</v>
      </c>
      <c r="AD447" s="1067">
        <v>33326.910000000003</v>
      </c>
      <c r="AE447" s="1067"/>
      <c r="AF447" s="470"/>
      <c r="AG447" s="402">
        <f t="shared" si="210"/>
        <v>0</v>
      </c>
      <c r="AH447" s="1067"/>
      <c r="AI447" s="402">
        <f t="shared" si="209"/>
        <v>0</v>
      </c>
      <c r="AJ447" s="457">
        <f>AI450-N450</f>
        <v>0</v>
      </c>
      <c r="AL447" s="6"/>
      <c r="AM447" s="6"/>
      <c r="AN447" s="6"/>
      <c r="AO447" s="6"/>
    </row>
    <row r="448" spans="1:41" ht="14.1" customHeight="1" x14ac:dyDescent="0.25">
      <c r="A448" s="1066">
        <v>373</v>
      </c>
      <c r="B448" s="444" t="s">
        <v>2264</v>
      </c>
      <c r="C448" s="444" t="s">
        <v>3763</v>
      </c>
      <c r="D448" s="445">
        <v>30187</v>
      </c>
      <c r="E448" s="446">
        <v>41897</v>
      </c>
      <c r="F448" s="1066">
        <f t="shared" si="200"/>
        <v>32</v>
      </c>
      <c r="G448" s="429" t="s">
        <v>2265</v>
      </c>
      <c r="H448" s="447" t="s">
        <v>1941</v>
      </c>
      <c r="I448" s="429" t="s">
        <v>2261</v>
      </c>
      <c r="J448" s="429"/>
      <c r="K448" s="448">
        <f t="shared" si="214"/>
        <v>31762.500000000004</v>
      </c>
      <c r="L448" s="1067">
        <f t="shared" si="201"/>
        <v>2251.9612500000003</v>
      </c>
      <c r="M448" s="1067">
        <f t="shared" si="213"/>
        <v>31762.500000000004</v>
      </c>
      <c r="N448" s="402"/>
      <c r="O448" s="1068">
        <f t="shared" si="202"/>
        <v>965.58000000000015</v>
      </c>
      <c r="P448" s="1068">
        <f t="shared" si="203"/>
        <v>911.58375000000024</v>
      </c>
      <c r="Q448" s="1068"/>
      <c r="R448" s="1067"/>
      <c r="S448" s="451">
        <f t="shared" si="204"/>
        <v>1877.1637500000004</v>
      </c>
      <c r="T448" s="1067">
        <f t="shared" si="205"/>
        <v>29885.336250000004</v>
      </c>
      <c r="U448" s="452">
        <v>100010330028774</v>
      </c>
      <c r="V448" s="490" t="s">
        <v>3296</v>
      </c>
      <c r="W448" s="863">
        <f t="shared" si="206"/>
        <v>29885.336250000004</v>
      </c>
      <c r="X448" s="454" t="s">
        <v>3986</v>
      </c>
      <c r="Y448" s="455"/>
      <c r="Z448" s="428">
        <v>0</v>
      </c>
      <c r="AA448" s="456">
        <v>0</v>
      </c>
      <c r="AB448" s="402">
        <f t="shared" si="207"/>
        <v>1877.1637500000004</v>
      </c>
      <c r="AC448" s="402">
        <f t="shared" si="208"/>
        <v>29885.336250000004</v>
      </c>
      <c r="AD448" s="1067">
        <v>33326.910000000003</v>
      </c>
      <c r="AE448" s="1067"/>
      <c r="AF448" s="470"/>
      <c r="AG448" s="402">
        <f t="shared" si="210"/>
        <v>0</v>
      </c>
      <c r="AH448" s="1067"/>
      <c r="AI448" s="402">
        <f t="shared" si="209"/>
        <v>0</v>
      </c>
      <c r="AJ448" s="457">
        <f>AI451-N451</f>
        <v>0</v>
      </c>
      <c r="AL448" s="6"/>
      <c r="AM448" s="6"/>
      <c r="AN448" s="6"/>
      <c r="AO448" s="6"/>
    </row>
    <row r="449" spans="1:41" ht="14.1" customHeight="1" x14ac:dyDescent="0.25">
      <c r="A449" s="1066">
        <v>374</v>
      </c>
      <c r="B449" s="444" t="s">
        <v>2266</v>
      </c>
      <c r="C449" s="444" t="s">
        <v>3763</v>
      </c>
      <c r="D449" s="445">
        <v>26763</v>
      </c>
      <c r="E449" s="446">
        <v>41897</v>
      </c>
      <c r="F449" s="1066">
        <f t="shared" si="200"/>
        <v>41</v>
      </c>
      <c r="G449" s="429" t="s">
        <v>2267</v>
      </c>
      <c r="H449" s="447" t="s">
        <v>1941</v>
      </c>
      <c r="I449" s="429" t="s">
        <v>2261</v>
      </c>
      <c r="J449" s="429"/>
      <c r="K449" s="448">
        <f t="shared" si="214"/>
        <v>31762.500000000004</v>
      </c>
      <c r="L449" s="1067">
        <f t="shared" si="201"/>
        <v>2251.9612500000003</v>
      </c>
      <c r="M449" s="1067">
        <f t="shared" si="213"/>
        <v>31762.500000000004</v>
      </c>
      <c r="N449" s="402"/>
      <c r="O449" s="1068">
        <f t="shared" si="202"/>
        <v>965.58000000000015</v>
      </c>
      <c r="P449" s="1068">
        <f t="shared" si="203"/>
        <v>911.58375000000024</v>
      </c>
      <c r="Q449" s="1068"/>
      <c r="R449" s="1067"/>
      <c r="S449" s="451">
        <f t="shared" si="204"/>
        <v>1877.1637500000004</v>
      </c>
      <c r="T449" s="1067">
        <f t="shared" si="205"/>
        <v>29885.336250000004</v>
      </c>
      <c r="U449" s="452">
        <v>100010330028774</v>
      </c>
      <c r="V449" s="490" t="s">
        <v>3297</v>
      </c>
      <c r="W449" s="863">
        <f t="shared" si="206"/>
        <v>29885.336250000004</v>
      </c>
      <c r="X449" s="454" t="s">
        <v>3985</v>
      </c>
      <c r="Y449" s="455"/>
      <c r="Z449" s="428">
        <v>0</v>
      </c>
      <c r="AA449" s="456">
        <v>0</v>
      </c>
      <c r="AB449" s="402">
        <f t="shared" si="207"/>
        <v>1877.1637500000004</v>
      </c>
      <c r="AC449" s="402">
        <f t="shared" si="208"/>
        <v>29885.336250000004</v>
      </c>
      <c r="AD449" s="1067">
        <v>33326.910000000003</v>
      </c>
      <c r="AE449" s="1067"/>
      <c r="AF449" s="470"/>
      <c r="AG449" s="402">
        <f t="shared" si="210"/>
        <v>0</v>
      </c>
      <c r="AH449" s="1067"/>
      <c r="AI449" s="402">
        <f t="shared" si="209"/>
        <v>0</v>
      </c>
      <c r="AJ449" s="457">
        <f>AI452-N452</f>
        <v>0</v>
      </c>
      <c r="AL449" s="6"/>
      <c r="AM449" s="6"/>
      <c r="AN449" s="6"/>
      <c r="AO449" s="6"/>
    </row>
    <row r="450" spans="1:41" ht="14.1" customHeight="1" x14ac:dyDescent="0.25">
      <c r="A450" s="1066">
        <v>375</v>
      </c>
      <c r="B450" s="444" t="s">
        <v>2268</v>
      </c>
      <c r="C450" s="444" t="s">
        <v>3763</v>
      </c>
      <c r="D450" s="445">
        <v>29149</v>
      </c>
      <c r="E450" s="446">
        <v>41897</v>
      </c>
      <c r="F450" s="1066">
        <f t="shared" si="200"/>
        <v>34</v>
      </c>
      <c r="G450" s="429" t="s">
        <v>2269</v>
      </c>
      <c r="H450" s="447" t="s">
        <v>1941</v>
      </c>
      <c r="I450" s="429" t="s">
        <v>2270</v>
      </c>
      <c r="J450" s="429"/>
      <c r="K450" s="448">
        <f t="shared" si="214"/>
        <v>31762.500000000004</v>
      </c>
      <c r="L450" s="1067">
        <f t="shared" si="201"/>
        <v>2251.9612500000003</v>
      </c>
      <c r="M450" s="1067">
        <f t="shared" si="213"/>
        <v>31762.500000000004</v>
      </c>
      <c r="N450" s="402"/>
      <c r="O450" s="1068">
        <f t="shared" si="202"/>
        <v>965.58000000000015</v>
      </c>
      <c r="P450" s="1068">
        <f t="shared" si="203"/>
        <v>911.58375000000024</v>
      </c>
      <c r="Q450" s="1068"/>
      <c r="R450" s="1067"/>
      <c r="S450" s="451">
        <f t="shared" si="204"/>
        <v>1877.1637500000004</v>
      </c>
      <c r="T450" s="1067">
        <f t="shared" si="205"/>
        <v>29885.336250000004</v>
      </c>
      <c r="U450" s="452">
        <v>100010330028774</v>
      </c>
      <c r="V450" s="490" t="s">
        <v>3298</v>
      </c>
      <c r="W450" s="863">
        <f t="shared" si="206"/>
        <v>29885.336250000004</v>
      </c>
      <c r="X450" s="454" t="s">
        <v>3984</v>
      </c>
      <c r="Y450" s="455"/>
      <c r="Z450" s="428">
        <v>0</v>
      </c>
      <c r="AA450" s="456">
        <v>0</v>
      </c>
      <c r="AB450" s="402">
        <f t="shared" si="207"/>
        <v>1877.1637500000004</v>
      </c>
      <c r="AC450" s="402">
        <f t="shared" si="208"/>
        <v>29885.336250000004</v>
      </c>
      <c r="AD450" s="1067">
        <v>33326.910000000003</v>
      </c>
      <c r="AE450" s="1067"/>
      <c r="AF450" s="470"/>
      <c r="AG450" s="402">
        <f t="shared" si="210"/>
        <v>0</v>
      </c>
      <c r="AH450" s="1067"/>
      <c r="AI450" s="402">
        <f t="shared" si="209"/>
        <v>0</v>
      </c>
      <c r="AJ450" s="457">
        <f>AI443-N443</f>
        <v>0</v>
      </c>
      <c r="AL450" s="6"/>
      <c r="AM450" s="6"/>
      <c r="AN450" s="6"/>
      <c r="AO450" s="6"/>
    </row>
    <row r="451" spans="1:41" ht="14.1" customHeight="1" x14ac:dyDescent="0.25">
      <c r="A451" s="1066">
        <v>376</v>
      </c>
      <c r="B451" s="444" t="s">
        <v>2271</v>
      </c>
      <c r="C451" s="444" t="s">
        <v>3763</v>
      </c>
      <c r="D451" s="445">
        <v>23519</v>
      </c>
      <c r="E451" s="446">
        <v>41897</v>
      </c>
      <c r="F451" s="1066">
        <f t="shared" si="200"/>
        <v>50</v>
      </c>
      <c r="G451" s="429" t="s">
        <v>4671</v>
      </c>
      <c r="H451" s="447" t="s">
        <v>1941</v>
      </c>
      <c r="I451" s="429" t="s">
        <v>2270</v>
      </c>
      <c r="J451" s="429"/>
      <c r="K451" s="448">
        <f t="shared" si="214"/>
        <v>31762.500000000004</v>
      </c>
      <c r="L451" s="1067">
        <f t="shared" si="201"/>
        <v>2251.9612500000003</v>
      </c>
      <c r="M451" s="1067">
        <f t="shared" si="213"/>
        <v>31762.500000000004</v>
      </c>
      <c r="N451" s="402"/>
      <c r="O451" s="1068">
        <f t="shared" si="202"/>
        <v>965.58000000000015</v>
      </c>
      <c r="P451" s="1068">
        <f t="shared" si="203"/>
        <v>911.58375000000024</v>
      </c>
      <c r="Q451" s="1068"/>
      <c r="R451" s="1067"/>
      <c r="S451" s="451">
        <f t="shared" si="204"/>
        <v>1877.1637500000004</v>
      </c>
      <c r="T451" s="1067">
        <f t="shared" si="205"/>
        <v>29885.336250000004</v>
      </c>
      <c r="U451" s="452">
        <v>100010330028774</v>
      </c>
      <c r="V451" s="490" t="s">
        <v>3299</v>
      </c>
      <c r="W451" s="863">
        <f t="shared" si="206"/>
        <v>29885.336250000004</v>
      </c>
      <c r="X451" s="454" t="s">
        <v>3983</v>
      </c>
      <c r="Y451" s="455"/>
      <c r="Z451" s="428">
        <v>0</v>
      </c>
      <c r="AA451" s="456">
        <v>0</v>
      </c>
      <c r="AB451" s="402">
        <f t="shared" si="207"/>
        <v>1877.1637500000004</v>
      </c>
      <c r="AC451" s="402">
        <f t="shared" si="208"/>
        <v>29885.336250000004</v>
      </c>
      <c r="AD451" s="1067">
        <v>33326.910000000003</v>
      </c>
      <c r="AE451" s="1067"/>
      <c r="AF451" s="470"/>
      <c r="AG451" s="402">
        <f t="shared" si="210"/>
        <v>0</v>
      </c>
      <c r="AH451" s="1067"/>
      <c r="AI451" s="402">
        <f t="shared" si="209"/>
        <v>0</v>
      </c>
      <c r="AJ451" s="457" t="e">
        <f>#REF!-#REF!</f>
        <v>#REF!</v>
      </c>
      <c r="AL451" s="6"/>
      <c r="AM451" s="6"/>
      <c r="AN451" s="6"/>
      <c r="AO451" s="6"/>
    </row>
    <row r="452" spans="1:41" ht="14.1" customHeight="1" x14ac:dyDescent="0.25">
      <c r="A452" s="1066">
        <v>377</v>
      </c>
      <c r="B452" s="444" t="s">
        <v>2272</v>
      </c>
      <c r="C452" s="444" t="s">
        <v>3763</v>
      </c>
      <c r="D452" s="445">
        <v>26764</v>
      </c>
      <c r="E452" s="446">
        <v>41897</v>
      </c>
      <c r="F452" s="1066">
        <f t="shared" si="200"/>
        <v>41</v>
      </c>
      <c r="G452" s="429" t="s">
        <v>2273</v>
      </c>
      <c r="H452" s="447" t="s">
        <v>1941</v>
      </c>
      <c r="I452" s="429" t="s">
        <v>2270</v>
      </c>
      <c r="J452" s="429"/>
      <c r="K452" s="448">
        <f t="shared" si="214"/>
        <v>31762.500000000004</v>
      </c>
      <c r="L452" s="1067">
        <f t="shared" si="201"/>
        <v>2251.9612500000003</v>
      </c>
      <c r="M452" s="1067">
        <f t="shared" si="213"/>
        <v>31762.500000000004</v>
      </c>
      <c r="N452" s="402"/>
      <c r="O452" s="1068">
        <f t="shared" si="202"/>
        <v>965.58000000000015</v>
      </c>
      <c r="P452" s="1068">
        <f t="shared" si="203"/>
        <v>911.58375000000024</v>
      </c>
      <c r="Q452" s="1068"/>
      <c r="R452" s="1067"/>
      <c r="S452" s="451">
        <f t="shared" si="204"/>
        <v>1877.1637500000004</v>
      </c>
      <c r="T452" s="1067">
        <f t="shared" si="205"/>
        <v>29885.336250000004</v>
      </c>
      <c r="U452" s="452">
        <v>100010330028774</v>
      </c>
      <c r="V452" s="649" t="s">
        <v>3300</v>
      </c>
      <c r="W452" s="863">
        <f t="shared" si="206"/>
        <v>29885.336250000004</v>
      </c>
      <c r="X452" s="454" t="s">
        <v>3982</v>
      </c>
      <c r="Y452" s="455"/>
      <c r="Z452" s="428">
        <v>0</v>
      </c>
      <c r="AA452" s="456">
        <v>0</v>
      </c>
      <c r="AB452" s="402">
        <f t="shared" si="207"/>
        <v>1877.1637500000004</v>
      </c>
      <c r="AC452" s="402">
        <f t="shared" si="208"/>
        <v>29885.336250000004</v>
      </c>
      <c r="AD452" s="1067">
        <v>33326.910000000003</v>
      </c>
      <c r="AE452" s="1067"/>
      <c r="AF452" s="470"/>
      <c r="AG452" s="402">
        <f t="shared" si="210"/>
        <v>0</v>
      </c>
      <c r="AH452" s="1067"/>
      <c r="AI452" s="402">
        <f t="shared" si="209"/>
        <v>0</v>
      </c>
      <c r="AJ452" s="457">
        <f>AI453-N453</f>
        <v>0</v>
      </c>
      <c r="AL452" s="6"/>
      <c r="AM452" s="6"/>
      <c r="AN452" s="6"/>
      <c r="AO452" s="6"/>
    </row>
    <row r="453" spans="1:41" ht="14.1" customHeight="1" x14ac:dyDescent="0.25">
      <c r="A453" s="1066">
        <v>378</v>
      </c>
      <c r="B453" s="444" t="s">
        <v>2280</v>
      </c>
      <c r="C453" s="444" t="s">
        <v>3763</v>
      </c>
      <c r="D453" s="445">
        <v>25367</v>
      </c>
      <c r="E453" s="446">
        <v>41897</v>
      </c>
      <c r="F453" s="1066">
        <f t="shared" si="200"/>
        <v>45</v>
      </c>
      <c r="G453" s="429" t="s">
        <v>2281</v>
      </c>
      <c r="H453" s="447" t="s">
        <v>1941</v>
      </c>
      <c r="I453" s="429" t="s">
        <v>2270</v>
      </c>
      <c r="J453" s="429"/>
      <c r="K453" s="448">
        <f>28875*1.1</f>
        <v>31762.500000000004</v>
      </c>
      <c r="L453" s="1067">
        <f t="shared" si="201"/>
        <v>2251.9612500000003</v>
      </c>
      <c r="M453" s="1067">
        <f t="shared" si="213"/>
        <v>31762.500000000004</v>
      </c>
      <c r="N453" s="402"/>
      <c r="O453" s="1068">
        <f t="shared" si="202"/>
        <v>965.58000000000015</v>
      </c>
      <c r="P453" s="1068">
        <f t="shared" si="203"/>
        <v>911.58375000000024</v>
      </c>
      <c r="Q453" s="1068"/>
      <c r="R453" s="1067"/>
      <c r="S453" s="451">
        <f t="shared" si="204"/>
        <v>1877.1637500000004</v>
      </c>
      <c r="T453" s="1067">
        <f t="shared" si="205"/>
        <v>29885.336250000004</v>
      </c>
      <c r="U453" s="452">
        <v>100010330028774</v>
      </c>
      <c r="V453" s="490" t="s">
        <v>3304</v>
      </c>
      <c r="W453" s="863">
        <f t="shared" si="206"/>
        <v>29885.336250000004</v>
      </c>
      <c r="X453" s="454" t="s">
        <v>3978</v>
      </c>
      <c r="Y453" s="455"/>
      <c r="Z453" s="428">
        <v>0</v>
      </c>
      <c r="AA453" s="456">
        <v>0</v>
      </c>
      <c r="AB453" s="402">
        <f t="shared" si="207"/>
        <v>1877.1637500000004</v>
      </c>
      <c r="AC453" s="402">
        <f t="shared" si="208"/>
        <v>29885.336250000004</v>
      </c>
      <c r="AD453" s="1067">
        <v>33326.910000000003</v>
      </c>
      <c r="AE453" s="1067"/>
      <c r="AF453" s="470"/>
      <c r="AG453" s="402">
        <f t="shared" si="210"/>
        <v>0</v>
      </c>
      <c r="AH453" s="1067"/>
      <c r="AI453" s="402">
        <f t="shared" si="209"/>
        <v>0</v>
      </c>
      <c r="AJ453" s="457" t="e">
        <f>#REF!-#REF!</f>
        <v>#REF!</v>
      </c>
      <c r="AL453" s="6"/>
      <c r="AM453" s="6"/>
      <c r="AN453" s="6"/>
      <c r="AO453" s="6"/>
    </row>
    <row r="454" spans="1:41" ht="14.1" customHeight="1" x14ac:dyDescent="0.25">
      <c r="A454" s="1066">
        <v>379</v>
      </c>
      <c r="B454" s="444" t="s">
        <v>2282</v>
      </c>
      <c r="C454" s="444" t="s">
        <v>3763</v>
      </c>
      <c r="D454" s="445">
        <v>29341</v>
      </c>
      <c r="E454" s="446">
        <v>41897</v>
      </c>
      <c r="F454" s="1066">
        <f t="shared" si="200"/>
        <v>34</v>
      </c>
      <c r="G454" s="429" t="s">
        <v>2283</v>
      </c>
      <c r="H454" s="447" t="s">
        <v>1941</v>
      </c>
      <c r="I454" s="429" t="s">
        <v>2270</v>
      </c>
      <c r="J454" s="429"/>
      <c r="K454" s="448">
        <f>28875*1.1</f>
        <v>31762.500000000004</v>
      </c>
      <c r="L454" s="1067">
        <f t="shared" si="201"/>
        <v>2251.9612500000003</v>
      </c>
      <c r="M454" s="1067">
        <f t="shared" si="213"/>
        <v>31762.500000000004</v>
      </c>
      <c r="N454" s="402"/>
      <c r="O454" s="1068">
        <f t="shared" si="202"/>
        <v>965.58000000000015</v>
      </c>
      <c r="P454" s="1068">
        <f t="shared" si="203"/>
        <v>911.58375000000024</v>
      </c>
      <c r="Q454" s="1068"/>
      <c r="R454" s="1067"/>
      <c r="S454" s="451">
        <f t="shared" si="204"/>
        <v>1877.1637500000004</v>
      </c>
      <c r="T454" s="1067">
        <f t="shared" si="205"/>
        <v>29885.336250000004</v>
      </c>
      <c r="U454" s="452">
        <v>100010330028774</v>
      </c>
      <c r="V454" s="490" t="s">
        <v>3305</v>
      </c>
      <c r="W454" s="863">
        <f t="shared" si="206"/>
        <v>29885.336250000004</v>
      </c>
      <c r="X454" s="454" t="s">
        <v>3977</v>
      </c>
      <c r="Y454" s="455"/>
      <c r="Z454" s="428">
        <v>0</v>
      </c>
      <c r="AA454" s="456">
        <v>0</v>
      </c>
      <c r="AB454" s="402">
        <f t="shared" si="207"/>
        <v>1877.1637500000004</v>
      </c>
      <c r="AC454" s="402">
        <f t="shared" si="208"/>
        <v>29885.336250000004</v>
      </c>
      <c r="AD454" s="1067">
        <v>33326.910000000003</v>
      </c>
      <c r="AE454" s="1067"/>
      <c r="AF454" s="470"/>
      <c r="AG454" s="402">
        <f t="shared" si="210"/>
        <v>0</v>
      </c>
      <c r="AH454" s="1067"/>
      <c r="AI454" s="402">
        <f t="shared" si="209"/>
        <v>0</v>
      </c>
      <c r="AJ454" s="457" t="e">
        <f>#REF!-#REF!</f>
        <v>#REF!</v>
      </c>
      <c r="AL454" s="6"/>
      <c r="AM454" s="6"/>
      <c r="AN454" s="6"/>
      <c r="AO454" s="6"/>
    </row>
    <row r="455" spans="1:41" ht="14.1" customHeight="1" x14ac:dyDescent="0.25">
      <c r="A455" s="1066">
        <v>380</v>
      </c>
      <c r="B455" s="444" t="s">
        <v>2284</v>
      </c>
      <c r="C455" s="444" t="s">
        <v>3763</v>
      </c>
      <c r="D455" s="445">
        <v>25157</v>
      </c>
      <c r="E455" s="446">
        <v>41897</v>
      </c>
      <c r="F455" s="1066">
        <f t="shared" si="200"/>
        <v>45</v>
      </c>
      <c r="G455" s="429" t="s">
        <v>2285</v>
      </c>
      <c r="H455" s="447" t="s">
        <v>1941</v>
      </c>
      <c r="I455" s="429" t="s">
        <v>2270</v>
      </c>
      <c r="J455" s="429"/>
      <c r="K455" s="448">
        <f>28875*1.1</f>
        <v>31762.500000000004</v>
      </c>
      <c r="L455" s="1067">
        <f t="shared" si="201"/>
        <v>2251.9612500000003</v>
      </c>
      <c r="M455" s="1067">
        <f t="shared" si="213"/>
        <v>31762.500000000004</v>
      </c>
      <c r="N455" s="402"/>
      <c r="O455" s="1068">
        <f t="shared" si="202"/>
        <v>965.58000000000015</v>
      </c>
      <c r="P455" s="1068">
        <f t="shared" si="203"/>
        <v>911.58375000000024</v>
      </c>
      <c r="Q455" s="1068"/>
      <c r="R455" s="1067"/>
      <c r="S455" s="451">
        <f t="shared" si="204"/>
        <v>1877.1637500000004</v>
      </c>
      <c r="T455" s="1067">
        <f t="shared" si="205"/>
        <v>29885.336250000004</v>
      </c>
      <c r="U455" s="452">
        <v>100010330028774</v>
      </c>
      <c r="V455" s="490" t="s">
        <v>3306</v>
      </c>
      <c r="W455" s="863">
        <f t="shared" si="206"/>
        <v>29885.336250000004</v>
      </c>
      <c r="X455" s="454" t="s">
        <v>3976</v>
      </c>
      <c r="Y455" s="455"/>
      <c r="Z455" s="428">
        <v>0</v>
      </c>
      <c r="AA455" s="456">
        <v>0</v>
      </c>
      <c r="AB455" s="402">
        <f t="shared" si="207"/>
        <v>1877.1637500000004</v>
      </c>
      <c r="AC455" s="402">
        <f t="shared" si="208"/>
        <v>29885.336250000004</v>
      </c>
      <c r="AD455" s="1067">
        <v>33326.910000000003</v>
      </c>
      <c r="AE455" s="1067"/>
      <c r="AF455" s="470"/>
      <c r="AG455" s="402">
        <f t="shared" si="210"/>
        <v>0</v>
      </c>
      <c r="AH455" s="1067"/>
      <c r="AI455" s="402">
        <f t="shared" si="209"/>
        <v>0</v>
      </c>
      <c r="AJ455" s="457">
        <f>AI444-N444</f>
        <v>0</v>
      </c>
      <c r="AL455" s="6"/>
      <c r="AM455" s="6"/>
      <c r="AN455" s="6"/>
      <c r="AO455" s="6"/>
    </row>
    <row r="456" spans="1:41" ht="14.1" customHeight="1" x14ac:dyDescent="0.25">
      <c r="A456" s="1066">
        <v>381</v>
      </c>
      <c r="B456" s="444" t="s">
        <v>2294</v>
      </c>
      <c r="C456" s="444" t="s">
        <v>3763</v>
      </c>
      <c r="D456" s="445">
        <v>31824</v>
      </c>
      <c r="E456" s="446">
        <v>41897</v>
      </c>
      <c r="F456" s="1066">
        <f t="shared" si="200"/>
        <v>27</v>
      </c>
      <c r="G456" s="429" t="s">
        <v>2295</v>
      </c>
      <c r="H456" s="447" t="s">
        <v>1941</v>
      </c>
      <c r="I456" s="429" t="s">
        <v>2270</v>
      </c>
      <c r="J456" s="429"/>
      <c r="K456" s="448">
        <f t="shared" ref="K456:K466" si="215">28875*1.1</f>
        <v>31762.500000000004</v>
      </c>
      <c r="L456" s="1067">
        <f t="shared" si="201"/>
        <v>2251.9612500000003</v>
      </c>
      <c r="M456" s="1067">
        <f t="shared" si="213"/>
        <v>31762.500000000004</v>
      </c>
      <c r="N456" s="402"/>
      <c r="O456" s="1068">
        <f t="shared" si="202"/>
        <v>965.58000000000015</v>
      </c>
      <c r="P456" s="1068">
        <f t="shared" si="203"/>
        <v>911.58375000000024</v>
      </c>
      <c r="Q456" s="1068"/>
      <c r="R456" s="1067"/>
      <c r="S456" s="451">
        <f t="shared" si="204"/>
        <v>1877.1637500000004</v>
      </c>
      <c r="T456" s="1067">
        <f t="shared" si="205"/>
        <v>29885.336250000004</v>
      </c>
      <c r="U456" s="452">
        <v>100010330028774</v>
      </c>
      <c r="V456" s="490" t="s">
        <v>3310</v>
      </c>
      <c r="W456" s="863">
        <f t="shared" si="206"/>
        <v>29885.336250000004</v>
      </c>
      <c r="X456" s="454">
        <v>22300702960</v>
      </c>
      <c r="Y456" s="455"/>
      <c r="Z456" s="428">
        <v>0</v>
      </c>
      <c r="AA456" s="456">
        <v>0</v>
      </c>
      <c r="AB456" s="402">
        <f t="shared" si="207"/>
        <v>1877.1637500000004</v>
      </c>
      <c r="AC456" s="402">
        <f t="shared" si="208"/>
        <v>29885.336250000004</v>
      </c>
      <c r="AD456" s="1067">
        <v>33326.910000000003</v>
      </c>
      <c r="AE456" s="1067"/>
      <c r="AF456" s="470"/>
      <c r="AG456" s="402">
        <f t="shared" si="210"/>
        <v>0</v>
      </c>
      <c r="AH456" s="1067"/>
      <c r="AI456" s="402">
        <f t="shared" si="209"/>
        <v>0</v>
      </c>
      <c r="AJ456" s="457">
        <f>AI457-N457</f>
        <v>0</v>
      </c>
      <c r="AL456" s="6"/>
      <c r="AM456" s="6"/>
      <c r="AN456" s="6"/>
      <c r="AO456" s="6"/>
    </row>
    <row r="457" spans="1:41" ht="14.1" customHeight="1" x14ac:dyDescent="0.25">
      <c r="A457" s="1066">
        <v>382</v>
      </c>
      <c r="B457" s="444" t="s">
        <v>2301</v>
      </c>
      <c r="C457" s="444" t="s">
        <v>3763</v>
      </c>
      <c r="D457" s="445">
        <v>24601</v>
      </c>
      <c r="E457" s="446">
        <v>41897</v>
      </c>
      <c r="F457" s="1066">
        <f t="shared" si="200"/>
        <v>47</v>
      </c>
      <c r="G457" s="429" t="s">
        <v>2302</v>
      </c>
      <c r="H457" s="447" t="s">
        <v>1941</v>
      </c>
      <c r="I457" s="429" t="s">
        <v>2300</v>
      </c>
      <c r="J457" s="429"/>
      <c r="K457" s="448">
        <f t="shared" si="215"/>
        <v>31762.500000000004</v>
      </c>
      <c r="L457" s="1067">
        <f t="shared" si="201"/>
        <v>2251.9612500000003</v>
      </c>
      <c r="M457" s="1067">
        <f t="shared" si="213"/>
        <v>31762.500000000004</v>
      </c>
      <c r="N457" s="402"/>
      <c r="O457" s="1068">
        <f t="shared" si="202"/>
        <v>965.58000000000015</v>
      </c>
      <c r="P457" s="1068">
        <f t="shared" si="203"/>
        <v>911.58375000000024</v>
      </c>
      <c r="Q457" s="1068"/>
      <c r="R457" s="1067"/>
      <c r="S457" s="451">
        <f t="shared" si="204"/>
        <v>1877.1637500000004</v>
      </c>
      <c r="T457" s="1067">
        <f t="shared" si="205"/>
        <v>29885.336250000004</v>
      </c>
      <c r="U457" s="452">
        <v>100010330028774</v>
      </c>
      <c r="V457" s="490" t="s">
        <v>3313</v>
      </c>
      <c r="W457" s="863">
        <f t="shared" si="206"/>
        <v>29885.336250000004</v>
      </c>
      <c r="X457" s="454" t="s">
        <v>3971</v>
      </c>
      <c r="Y457" s="455"/>
      <c r="Z457" s="428">
        <v>0</v>
      </c>
      <c r="AA457" s="456">
        <v>0</v>
      </c>
      <c r="AB457" s="402">
        <f t="shared" si="207"/>
        <v>1877.1637500000004</v>
      </c>
      <c r="AC457" s="402">
        <f t="shared" si="208"/>
        <v>29885.336250000004</v>
      </c>
      <c r="AD457" s="1067">
        <v>33326.910000000003</v>
      </c>
      <c r="AE457" s="1067"/>
      <c r="AF457" s="470"/>
      <c r="AG457" s="402">
        <f t="shared" si="210"/>
        <v>0</v>
      </c>
      <c r="AH457" s="1067"/>
      <c r="AI457" s="402">
        <f t="shared" si="209"/>
        <v>0</v>
      </c>
      <c r="AJ457" s="457">
        <f>AI460-N460</f>
        <v>0</v>
      </c>
      <c r="AL457" s="6"/>
      <c r="AM457" s="6"/>
      <c r="AN457" s="6"/>
      <c r="AO457" s="6"/>
    </row>
    <row r="458" spans="1:41" ht="14.1" customHeight="1" x14ac:dyDescent="0.25">
      <c r="A458" s="1066">
        <v>383</v>
      </c>
      <c r="B458" s="444" t="s">
        <v>2303</v>
      </c>
      <c r="C458" s="444" t="s">
        <v>3763</v>
      </c>
      <c r="D458" s="445">
        <v>27226</v>
      </c>
      <c r="E458" s="446">
        <v>41897</v>
      </c>
      <c r="F458" s="1066">
        <f t="shared" si="200"/>
        <v>40</v>
      </c>
      <c r="G458" s="429" t="s">
        <v>2304</v>
      </c>
      <c r="H458" s="447" t="s">
        <v>1941</v>
      </c>
      <c r="I458" s="429" t="s">
        <v>2300</v>
      </c>
      <c r="J458" s="429"/>
      <c r="K458" s="448">
        <f t="shared" si="215"/>
        <v>31762.500000000004</v>
      </c>
      <c r="L458" s="1067">
        <f t="shared" si="201"/>
        <v>2251.9612500000003</v>
      </c>
      <c r="M458" s="1067">
        <f t="shared" si="213"/>
        <v>31762.500000000004</v>
      </c>
      <c r="N458" s="402"/>
      <c r="O458" s="1068">
        <f t="shared" si="202"/>
        <v>965.58000000000015</v>
      </c>
      <c r="P458" s="1068">
        <f t="shared" si="203"/>
        <v>911.58375000000024</v>
      </c>
      <c r="Q458" s="1068"/>
      <c r="R458" s="1067"/>
      <c r="S458" s="451">
        <f>N458+O458+P458+Q458+R458</f>
        <v>1877.1637500000004</v>
      </c>
      <c r="T458" s="1067">
        <f t="shared" si="205"/>
        <v>29885.336250000004</v>
      </c>
      <c r="U458" s="452">
        <v>100010330028774</v>
      </c>
      <c r="V458" s="490" t="s">
        <v>3314</v>
      </c>
      <c r="W458" s="863">
        <f t="shared" si="206"/>
        <v>29885.336250000004</v>
      </c>
      <c r="X458" s="454" t="s">
        <v>3970</v>
      </c>
      <c r="Y458" s="455"/>
      <c r="Z458" s="428">
        <v>0</v>
      </c>
      <c r="AA458" s="456">
        <v>0</v>
      </c>
      <c r="AB458" s="402">
        <f t="shared" si="207"/>
        <v>1877.1637500000004</v>
      </c>
      <c r="AC458" s="402">
        <f t="shared" si="208"/>
        <v>29885.336250000004</v>
      </c>
      <c r="AD458" s="1067">
        <v>33326.910000000003</v>
      </c>
      <c r="AE458" s="1067"/>
      <c r="AF458" s="470"/>
      <c r="AG458" s="402">
        <f t="shared" si="210"/>
        <v>0</v>
      </c>
      <c r="AH458" s="1067"/>
      <c r="AI458" s="402">
        <f t="shared" si="209"/>
        <v>0</v>
      </c>
      <c r="AJ458" s="457">
        <f>AI461-N461</f>
        <v>0</v>
      </c>
      <c r="AL458" s="6"/>
      <c r="AM458" s="6"/>
      <c r="AN458" s="6"/>
      <c r="AO458" s="6"/>
    </row>
    <row r="459" spans="1:41" ht="14.1" customHeight="1" x14ac:dyDescent="0.25">
      <c r="A459" s="1066">
        <v>384</v>
      </c>
      <c r="B459" s="444" t="s">
        <v>2305</v>
      </c>
      <c r="C459" s="444" t="s">
        <v>3763</v>
      </c>
      <c r="D459" s="445">
        <v>25933</v>
      </c>
      <c r="E459" s="446">
        <v>41897</v>
      </c>
      <c r="F459" s="1066">
        <f t="shared" si="200"/>
        <v>43</v>
      </c>
      <c r="G459" s="429" t="s">
        <v>2306</v>
      </c>
      <c r="H459" s="447" t="s">
        <v>1941</v>
      </c>
      <c r="I459" s="429" t="s">
        <v>2300</v>
      </c>
      <c r="J459" s="429"/>
      <c r="K459" s="448">
        <f t="shared" si="215"/>
        <v>31762.500000000004</v>
      </c>
      <c r="L459" s="1067">
        <f t="shared" si="201"/>
        <v>2251.9612500000003</v>
      </c>
      <c r="M459" s="1067">
        <f t="shared" si="213"/>
        <v>31762.500000000004</v>
      </c>
      <c r="N459" s="402"/>
      <c r="O459" s="1068">
        <f t="shared" si="202"/>
        <v>965.58000000000015</v>
      </c>
      <c r="P459" s="1068">
        <f t="shared" si="203"/>
        <v>911.58375000000024</v>
      </c>
      <c r="Q459" s="1068"/>
      <c r="R459" s="1067"/>
      <c r="S459" s="451">
        <f>N459+O459+P459+Q459+R459</f>
        <v>1877.1637500000004</v>
      </c>
      <c r="T459" s="1067">
        <f t="shared" si="205"/>
        <v>29885.336250000004</v>
      </c>
      <c r="U459" s="452">
        <v>100010330028774</v>
      </c>
      <c r="V459" s="490" t="s">
        <v>3315</v>
      </c>
      <c r="W459" s="863">
        <f t="shared" si="206"/>
        <v>29885.336250000004</v>
      </c>
      <c r="X459" s="454" t="s">
        <v>4205</v>
      </c>
      <c r="Y459" s="455"/>
      <c r="Z459" s="428">
        <v>0</v>
      </c>
      <c r="AA459" s="456">
        <v>0</v>
      </c>
      <c r="AB459" s="402">
        <f t="shared" si="207"/>
        <v>1877.1637500000004</v>
      </c>
      <c r="AC459" s="402">
        <f t="shared" si="208"/>
        <v>29885.336250000004</v>
      </c>
      <c r="AD459" s="1067">
        <v>33326.910000000003</v>
      </c>
      <c r="AE459" s="1067"/>
      <c r="AF459" s="470"/>
      <c r="AG459" s="402">
        <f t="shared" si="210"/>
        <v>0</v>
      </c>
      <c r="AH459" s="1067"/>
      <c r="AI459" s="402">
        <f t="shared" si="209"/>
        <v>0</v>
      </c>
      <c r="AJ459" s="457">
        <f>AI462-N462</f>
        <v>0</v>
      </c>
      <c r="AL459" s="6"/>
      <c r="AM459" s="6"/>
      <c r="AN459" s="6"/>
      <c r="AO459" s="6"/>
    </row>
    <row r="460" spans="1:41" ht="14.1" customHeight="1" x14ac:dyDescent="0.25">
      <c r="A460" s="1066">
        <v>385</v>
      </c>
      <c r="B460" s="444" t="s">
        <v>2307</v>
      </c>
      <c r="C460" s="444" t="s">
        <v>3763</v>
      </c>
      <c r="D460" s="445">
        <v>30642</v>
      </c>
      <c r="E460" s="446">
        <v>41897</v>
      </c>
      <c r="F460" s="1066">
        <f t="shared" si="200"/>
        <v>30</v>
      </c>
      <c r="G460" s="429" t="s">
        <v>2308</v>
      </c>
      <c r="H460" s="447" t="s">
        <v>1941</v>
      </c>
      <c r="I460" s="429" t="s">
        <v>2300</v>
      </c>
      <c r="J460" s="429"/>
      <c r="K460" s="448">
        <f t="shared" si="215"/>
        <v>31762.500000000004</v>
      </c>
      <c r="L460" s="1067">
        <f t="shared" si="201"/>
        <v>2251.9612500000003</v>
      </c>
      <c r="M460" s="1067">
        <f t="shared" si="213"/>
        <v>31762.500000000004</v>
      </c>
      <c r="N460" s="402"/>
      <c r="O460" s="1068">
        <f t="shared" si="202"/>
        <v>965.58000000000015</v>
      </c>
      <c r="P460" s="1068">
        <f t="shared" si="203"/>
        <v>911.58375000000024</v>
      </c>
      <c r="Q460" s="1068"/>
      <c r="R460" s="1067"/>
      <c r="S460" s="451">
        <f>N460+O460+P460+Q460+R460</f>
        <v>1877.1637500000004</v>
      </c>
      <c r="T460" s="1067">
        <f t="shared" si="205"/>
        <v>29885.336250000004</v>
      </c>
      <c r="U460" s="452">
        <v>100010330028774</v>
      </c>
      <c r="V460" s="490" t="s">
        <v>3316</v>
      </c>
      <c r="W460" s="863">
        <f t="shared" si="206"/>
        <v>29885.336250000004</v>
      </c>
      <c r="X460" s="454">
        <v>22500136225</v>
      </c>
      <c r="Y460" s="455"/>
      <c r="Z460" s="428">
        <v>0</v>
      </c>
      <c r="AA460" s="456">
        <v>0</v>
      </c>
      <c r="AB460" s="402">
        <f t="shared" si="207"/>
        <v>1877.1637500000004</v>
      </c>
      <c r="AC460" s="402">
        <f t="shared" si="208"/>
        <v>29885.336250000004</v>
      </c>
      <c r="AD460" s="1067">
        <v>33326.910000000003</v>
      </c>
      <c r="AE460" s="1067"/>
      <c r="AF460" s="470"/>
      <c r="AG460" s="402">
        <f t="shared" si="210"/>
        <v>0</v>
      </c>
      <c r="AH460" s="1067"/>
      <c r="AI460" s="402">
        <f t="shared" si="209"/>
        <v>0</v>
      </c>
      <c r="AJ460" s="457">
        <f>AI464-N464</f>
        <v>0</v>
      </c>
      <c r="AL460" s="6"/>
      <c r="AM460" s="6"/>
      <c r="AN460" s="6"/>
      <c r="AO460" s="6"/>
    </row>
    <row r="461" spans="1:41" ht="14.1" customHeight="1" x14ac:dyDescent="0.25">
      <c r="A461" s="1066">
        <v>386</v>
      </c>
      <c r="B461" s="444" t="s">
        <v>2309</v>
      </c>
      <c r="C461" s="444" t="s">
        <v>3763</v>
      </c>
      <c r="D461" s="445">
        <v>31199</v>
      </c>
      <c r="E461" s="446">
        <v>41897</v>
      </c>
      <c r="F461" s="1066">
        <f t="shared" si="200"/>
        <v>29</v>
      </c>
      <c r="G461" s="429" t="s">
        <v>2310</v>
      </c>
      <c r="H461" s="447" t="s">
        <v>1941</v>
      </c>
      <c r="I461" s="429" t="s">
        <v>2300</v>
      </c>
      <c r="J461" s="429"/>
      <c r="K461" s="448">
        <f t="shared" si="215"/>
        <v>31762.500000000004</v>
      </c>
      <c r="L461" s="1067">
        <f t="shared" si="201"/>
        <v>2251.9612500000003</v>
      </c>
      <c r="M461" s="1067">
        <f t="shared" si="213"/>
        <v>31762.500000000004</v>
      </c>
      <c r="N461" s="402"/>
      <c r="O461" s="1068">
        <f t="shared" si="202"/>
        <v>965.58000000000015</v>
      </c>
      <c r="P461" s="1068">
        <f t="shared" si="203"/>
        <v>911.58375000000024</v>
      </c>
      <c r="Q461" s="1068"/>
      <c r="R461" s="1067"/>
      <c r="S461" s="451">
        <f>N461+O461+P461+Q461+R461</f>
        <v>1877.1637500000004</v>
      </c>
      <c r="T461" s="1067">
        <f t="shared" si="205"/>
        <v>29885.336250000004</v>
      </c>
      <c r="U461" s="452">
        <v>100010330028774</v>
      </c>
      <c r="V461" s="490" t="s">
        <v>3317</v>
      </c>
      <c r="W461" s="863">
        <f t="shared" si="206"/>
        <v>29885.336250000004</v>
      </c>
      <c r="X461" s="454" t="s">
        <v>4190</v>
      </c>
      <c r="Y461" s="455"/>
      <c r="Z461" s="428">
        <v>0</v>
      </c>
      <c r="AA461" s="456">
        <v>0</v>
      </c>
      <c r="AB461" s="402">
        <f t="shared" si="207"/>
        <v>1877.1637500000004</v>
      </c>
      <c r="AC461" s="402">
        <f t="shared" si="208"/>
        <v>29885.336250000004</v>
      </c>
      <c r="AD461" s="1067">
        <v>33326.910000000003</v>
      </c>
      <c r="AE461" s="1067"/>
      <c r="AF461" s="470"/>
      <c r="AG461" s="402">
        <f t="shared" si="210"/>
        <v>0</v>
      </c>
      <c r="AH461" s="1067"/>
      <c r="AI461" s="402">
        <f t="shared" si="209"/>
        <v>0</v>
      </c>
      <c r="AJ461" s="457">
        <f>AI465-N465</f>
        <v>0</v>
      </c>
      <c r="AL461" s="6"/>
      <c r="AM461" s="6"/>
      <c r="AN461" s="6"/>
      <c r="AO461" s="6"/>
    </row>
    <row r="462" spans="1:41" ht="14.1" customHeight="1" x14ac:dyDescent="0.25">
      <c r="A462" s="1066">
        <v>387</v>
      </c>
      <c r="B462" s="444" t="s">
        <v>2311</v>
      </c>
      <c r="C462" s="444" t="s">
        <v>3763</v>
      </c>
      <c r="D462" s="445">
        <v>24602</v>
      </c>
      <c r="E462" s="446">
        <v>41897</v>
      </c>
      <c r="F462" s="1066">
        <f t="shared" si="200"/>
        <v>47</v>
      </c>
      <c r="G462" s="429" t="s">
        <v>2312</v>
      </c>
      <c r="H462" s="447" t="s">
        <v>1941</v>
      </c>
      <c r="I462" s="429" t="s">
        <v>2300</v>
      </c>
      <c r="J462" s="429"/>
      <c r="K462" s="448">
        <f t="shared" si="215"/>
        <v>31762.500000000004</v>
      </c>
      <c r="L462" s="1067">
        <f t="shared" si="201"/>
        <v>2251.9612500000003</v>
      </c>
      <c r="M462" s="1067">
        <f t="shared" si="213"/>
        <v>31762.500000000004</v>
      </c>
      <c r="N462" s="402"/>
      <c r="O462" s="1068">
        <f t="shared" si="202"/>
        <v>965.58000000000015</v>
      </c>
      <c r="P462" s="1068">
        <f t="shared" si="203"/>
        <v>911.58375000000024</v>
      </c>
      <c r="Q462" s="1068"/>
      <c r="R462" s="1067"/>
      <c r="S462" s="451">
        <f t="shared" ref="S462:S526" si="216">N462+O462+P462+Q462</f>
        <v>1877.1637500000004</v>
      </c>
      <c r="T462" s="1067">
        <f t="shared" si="205"/>
        <v>29885.336250000004</v>
      </c>
      <c r="U462" s="452">
        <v>100010330028774</v>
      </c>
      <c r="V462" s="490" t="s">
        <v>3318</v>
      </c>
      <c r="W462" s="863">
        <f t="shared" si="206"/>
        <v>29885.336250000004</v>
      </c>
      <c r="X462" s="454" t="s">
        <v>3969</v>
      </c>
      <c r="Y462" s="455"/>
      <c r="Z462" s="428">
        <v>0</v>
      </c>
      <c r="AA462" s="456">
        <v>0</v>
      </c>
      <c r="AB462" s="402">
        <f t="shared" si="207"/>
        <v>1877.1637500000004</v>
      </c>
      <c r="AC462" s="402">
        <f t="shared" si="208"/>
        <v>29885.336250000004</v>
      </c>
      <c r="AD462" s="1067">
        <v>33326.910000000003</v>
      </c>
      <c r="AE462" s="1067"/>
      <c r="AF462" s="470"/>
      <c r="AG462" s="402">
        <f t="shared" si="210"/>
        <v>0</v>
      </c>
      <c r="AH462" s="1067"/>
      <c r="AI462" s="402">
        <f t="shared" si="209"/>
        <v>0</v>
      </c>
      <c r="AJ462" s="457">
        <f>AI466-N466</f>
        <v>0</v>
      </c>
      <c r="AL462" s="6"/>
      <c r="AM462" s="6"/>
      <c r="AN462" s="6"/>
      <c r="AO462" s="6"/>
    </row>
    <row r="463" spans="1:41" ht="14.1" customHeight="1" x14ac:dyDescent="0.25">
      <c r="A463" s="1066">
        <v>388</v>
      </c>
      <c r="B463" s="444" t="s">
        <v>2313</v>
      </c>
      <c r="C463" s="444" t="s">
        <v>3763</v>
      </c>
      <c r="D463" s="445">
        <v>22738</v>
      </c>
      <c r="E463" s="446">
        <v>41897</v>
      </c>
      <c r="F463" s="1066">
        <f t="shared" si="200"/>
        <v>52</v>
      </c>
      <c r="G463" s="429" t="s">
        <v>2314</v>
      </c>
      <c r="H463" s="447" t="s">
        <v>1941</v>
      </c>
      <c r="I463" s="429" t="s">
        <v>2300</v>
      </c>
      <c r="J463" s="429"/>
      <c r="K463" s="448">
        <f t="shared" si="215"/>
        <v>31762.500000000004</v>
      </c>
      <c r="L463" s="1067">
        <f t="shared" si="201"/>
        <v>2251.9612500000003</v>
      </c>
      <c r="M463" s="1067">
        <f t="shared" si="213"/>
        <v>31762.500000000004</v>
      </c>
      <c r="N463" s="402"/>
      <c r="O463" s="1068">
        <f t="shared" si="202"/>
        <v>965.58000000000015</v>
      </c>
      <c r="P463" s="1068">
        <f t="shared" si="203"/>
        <v>911.58375000000024</v>
      </c>
      <c r="Q463" s="1068"/>
      <c r="R463" s="1067"/>
      <c r="S463" s="451">
        <f t="shared" si="216"/>
        <v>1877.1637500000004</v>
      </c>
      <c r="T463" s="1067">
        <f t="shared" si="205"/>
        <v>29885.336250000004</v>
      </c>
      <c r="U463" s="452">
        <v>100010330028774</v>
      </c>
      <c r="V463" s="490" t="s">
        <v>3319</v>
      </c>
      <c r="W463" s="863">
        <f t="shared" si="206"/>
        <v>29885.336250000004</v>
      </c>
      <c r="X463" s="454" t="s">
        <v>4127</v>
      </c>
      <c r="Y463" s="455"/>
      <c r="Z463" s="428">
        <v>0</v>
      </c>
      <c r="AA463" s="456">
        <v>0</v>
      </c>
      <c r="AB463" s="402">
        <f t="shared" si="207"/>
        <v>1877.1637500000004</v>
      </c>
      <c r="AC463" s="402">
        <f t="shared" si="208"/>
        <v>29885.336250000004</v>
      </c>
      <c r="AD463" s="1067">
        <v>33326.910000000003</v>
      </c>
      <c r="AE463" s="1067"/>
      <c r="AF463" s="470"/>
      <c r="AG463" s="402">
        <f t="shared" si="210"/>
        <v>0</v>
      </c>
      <c r="AH463" s="1067"/>
      <c r="AI463" s="402">
        <f t="shared" si="209"/>
        <v>0</v>
      </c>
      <c r="AJ463" s="457" t="e">
        <f>#REF!-#REF!</f>
        <v>#REF!</v>
      </c>
      <c r="AL463" s="6"/>
      <c r="AM463" s="6"/>
      <c r="AN463" s="6"/>
      <c r="AO463" s="6"/>
    </row>
    <row r="464" spans="1:41" ht="14.1" customHeight="1" x14ac:dyDescent="0.25">
      <c r="A464" s="1066">
        <v>389</v>
      </c>
      <c r="B464" s="444" t="s">
        <v>2315</v>
      </c>
      <c r="C464" s="444" t="s">
        <v>3763</v>
      </c>
      <c r="D464" s="445">
        <v>28823</v>
      </c>
      <c r="E464" s="446">
        <v>41897</v>
      </c>
      <c r="F464" s="1066">
        <f t="shared" si="200"/>
        <v>35</v>
      </c>
      <c r="G464" s="429" t="s">
        <v>4801</v>
      </c>
      <c r="H464" s="447" t="s">
        <v>1941</v>
      </c>
      <c r="I464" s="429" t="s">
        <v>2300</v>
      </c>
      <c r="J464" s="429"/>
      <c r="K464" s="448">
        <f t="shared" si="215"/>
        <v>31762.500000000004</v>
      </c>
      <c r="L464" s="1067">
        <f t="shared" si="201"/>
        <v>2251.9612500000003</v>
      </c>
      <c r="M464" s="1067">
        <f t="shared" si="213"/>
        <v>31762.500000000004</v>
      </c>
      <c r="N464" s="402"/>
      <c r="O464" s="1068">
        <f t="shared" si="202"/>
        <v>965.58000000000015</v>
      </c>
      <c r="P464" s="1068">
        <f t="shared" si="203"/>
        <v>911.58375000000024</v>
      </c>
      <c r="Q464" s="1068"/>
      <c r="R464" s="1067"/>
      <c r="S464" s="451">
        <f t="shared" si="216"/>
        <v>1877.1637500000004</v>
      </c>
      <c r="T464" s="1067">
        <f t="shared" si="205"/>
        <v>29885.336250000004</v>
      </c>
      <c r="U464" s="452">
        <v>100010330028774</v>
      </c>
      <c r="V464" s="490" t="s">
        <v>3320</v>
      </c>
      <c r="W464" s="863">
        <f t="shared" si="206"/>
        <v>29885.336250000004</v>
      </c>
      <c r="X464" s="454" t="s">
        <v>3968</v>
      </c>
      <c r="Y464" s="455"/>
      <c r="Z464" s="428">
        <v>0</v>
      </c>
      <c r="AA464" s="456">
        <v>0</v>
      </c>
      <c r="AB464" s="402">
        <f t="shared" si="207"/>
        <v>1877.1637500000004</v>
      </c>
      <c r="AC464" s="402">
        <f t="shared" si="208"/>
        <v>29885.336250000004</v>
      </c>
      <c r="AD464" s="1067">
        <v>33326.910000000003</v>
      </c>
      <c r="AE464" s="1067"/>
      <c r="AF464" s="470"/>
      <c r="AG464" s="402">
        <f t="shared" si="210"/>
        <v>0</v>
      </c>
      <c r="AH464" s="1067"/>
      <c r="AI464" s="402">
        <f t="shared" si="209"/>
        <v>0</v>
      </c>
      <c r="AJ464" s="457">
        <f>AI467-N467</f>
        <v>0</v>
      </c>
      <c r="AL464" s="6"/>
      <c r="AM464" s="6"/>
      <c r="AN464" s="6"/>
      <c r="AO464" s="6"/>
    </row>
    <row r="465" spans="1:41" ht="14.1" customHeight="1" x14ac:dyDescent="0.25">
      <c r="A465" s="1066">
        <v>390</v>
      </c>
      <c r="B465" s="444" t="s">
        <v>2316</v>
      </c>
      <c r="C465" s="444" t="s">
        <v>3763</v>
      </c>
      <c r="D465" s="445">
        <v>26194</v>
      </c>
      <c r="E465" s="446">
        <v>41897</v>
      </c>
      <c r="F465" s="1066">
        <f t="shared" si="200"/>
        <v>42</v>
      </c>
      <c r="G465" s="429" t="s">
        <v>2317</v>
      </c>
      <c r="H465" s="447" t="s">
        <v>1941</v>
      </c>
      <c r="I465" s="429" t="s">
        <v>2318</v>
      </c>
      <c r="J465" s="429"/>
      <c r="K465" s="448">
        <f t="shared" si="215"/>
        <v>31762.500000000004</v>
      </c>
      <c r="L465" s="1067">
        <f t="shared" si="201"/>
        <v>2251.9612500000003</v>
      </c>
      <c r="M465" s="1067">
        <f t="shared" si="213"/>
        <v>31762.500000000004</v>
      </c>
      <c r="N465" s="402"/>
      <c r="O465" s="1068">
        <f t="shared" si="202"/>
        <v>965.58000000000015</v>
      </c>
      <c r="P465" s="1068">
        <f t="shared" si="203"/>
        <v>911.58375000000024</v>
      </c>
      <c r="Q465" s="1068"/>
      <c r="R465" s="1067"/>
      <c r="S465" s="451">
        <f t="shared" si="216"/>
        <v>1877.1637500000004</v>
      </c>
      <c r="T465" s="1067">
        <f t="shared" si="205"/>
        <v>29885.336250000004</v>
      </c>
      <c r="U465" s="452">
        <v>100010330028774</v>
      </c>
      <c r="V465" s="490" t="s">
        <v>3321</v>
      </c>
      <c r="W465" s="863">
        <f t="shared" si="206"/>
        <v>29885.336250000004</v>
      </c>
      <c r="X465" s="454" t="s">
        <v>4170</v>
      </c>
      <c r="Y465" s="455"/>
      <c r="Z465" s="428">
        <v>0</v>
      </c>
      <c r="AA465" s="456">
        <v>0</v>
      </c>
      <c r="AB465" s="402">
        <f t="shared" si="207"/>
        <v>1877.1637500000004</v>
      </c>
      <c r="AC465" s="402">
        <f t="shared" si="208"/>
        <v>29885.336250000004</v>
      </c>
      <c r="AD465" s="1067">
        <v>33326.910000000003</v>
      </c>
      <c r="AE465" s="1067"/>
      <c r="AF465" s="470"/>
      <c r="AG465" s="402">
        <f t="shared" si="210"/>
        <v>0</v>
      </c>
      <c r="AH465" s="1067"/>
      <c r="AI465" s="402">
        <f t="shared" si="209"/>
        <v>0</v>
      </c>
      <c r="AJ465" s="457" t="e">
        <f>#REF!-#REF!</f>
        <v>#REF!</v>
      </c>
      <c r="AL465" s="6"/>
      <c r="AM465" s="6"/>
      <c r="AN465" s="6"/>
      <c r="AO465" s="6"/>
    </row>
    <row r="466" spans="1:41" ht="14.1" customHeight="1" x14ac:dyDescent="0.25">
      <c r="A466" s="1066">
        <v>391</v>
      </c>
      <c r="B466" s="444" t="s">
        <v>2319</v>
      </c>
      <c r="C466" s="444" t="s">
        <v>3763</v>
      </c>
      <c r="D466" s="445">
        <v>29601</v>
      </c>
      <c r="E466" s="446">
        <v>41897</v>
      </c>
      <c r="F466" s="1066">
        <f t="shared" si="200"/>
        <v>33</v>
      </c>
      <c r="G466" s="429" t="s">
        <v>2320</v>
      </c>
      <c r="H466" s="447" t="s">
        <v>1941</v>
      </c>
      <c r="I466" s="429" t="s">
        <v>2318</v>
      </c>
      <c r="J466" s="429"/>
      <c r="K466" s="448">
        <f t="shared" si="215"/>
        <v>31762.500000000004</v>
      </c>
      <c r="L466" s="1067">
        <f t="shared" si="201"/>
        <v>2251.9612500000003</v>
      </c>
      <c r="M466" s="1067">
        <f t="shared" si="213"/>
        <v>31762.500000000004</v>
      </c>
      <c r="N466" s="402"/>
      <c r="O466" s="1068">
        <f t="shared" si="202"/>
        <v>965.58000000000015</v>
      </c>
      <c r="P466" s="1068">
        <f t="shared" si="203"/>
        <v>911.58375000000024</v>
      </c>
      <c r="Q466" s="1068"/>
      <c r="R466" s="1067"/>
      <c r="S466" s="451">
        <f t="shared" si="216"/>
        <v>1877.1637500000004</v>
      </c>
      <c r="T466" s="1067">
        <f t="shared" si="205"/>
        <v>29885.336250000004</v>
      </c>
      <c r="U466" s="452">
        <v>100010330028774</v>
      </c>
      <c r="V466" s="490" t="s">
        <v>3322</v>
      </c>
      <c r="W466" s="863">
        <f t="shared" si="206"/>
        <v>29885.336250000004</v>
      </c>
      <c r="X466" s="454" t="s">
        <v>3967</v>
      </c>
      <c r="Y466" s="455"/>
      <c r="Z466" s="428">
        <v>0</v>
      </c>
      <c r="AA466" s="456">
        <v>0</v>
      </c>
      <c r="AB466" s="402">
        <f t="shared" si="207"/>
        <v>1877.1637500000004</v>
      </c>
      <c r="AC466" s="402">
        <f t="shared" si="208"/>
        <v>29885.336250000004</v>
      </c>
      <c r="AD466" s="1067">
        <v>33326.910000000003</v>
      </c>
      <c r="AE466" s="1067"/>
      <c r="AF466" s="470"/>
      <c r="AG466" s="402">
        <f t="shared" si="210"/>
        <v>0</v>
      </c>
      <c r="AH466" s="1067"/>
      <c r="AI466" s="402">
        <f t="shared" si="209"/>
        <v>0</v>
      </c>
      <c r="AJ466" s="457" t="e">
        <f>#REF!-#REF!</f>
        <v>#REF!</v>
      </c>
      <c r="AL466" s="6"/>
      <c r="AM466" s="6"/>
      <c r="AN466" s="6"/>
      <c r="AO466" s="6"/>
    </row>
    <row r="467" spans="1:41" s="1589" customFormat="1" ht="14.1" customHeight="1" x14ac:dyDescent="0.25">
      <c r="A467" s="1570">
        <v>392</v>
      </c>
      <c r="B467" s="1571" t="s">
        <v>2321</v>
      </c>
      <c r="C467" s="1571" t="s">
        <v>3763</v>
      </c>
      <c r="D467" s="1572">
        <v>25781</v>
      </c>
      <c r="E467" s="1573">
        <v>41897</v>
      </c>
      <c r="F467" s="1570">
        <f t="shared" si="200"/>
        <v>44</v>
      </c>
      <c r="G467" s="1574" t="s">
        <v>2322</v>
      </c>
      <c r="H467" s="1575" t="s">
        <v>1941</v>
      </c>
      <c r="I467" s="1574" t="s">
        <v>2318</v>
      </c>
      <c r="J467" s="1574"/>
      <c r="K467" s="1576">
        <v>1058.75</v>
      </c>
      <c r="L467" s="1577">
        <f t="shared" si="201"/>
        <v>75.065375000000003</v>
      </c>
      <c r="M467" s="1577">
        <f t="shared" si="213"/>
        <v>1058.75</v>
      </c>
      <c r="N467" s="1578"/>
      <c r="O467" s="1579">
        <f t="shared" si="202"/>
        <v>32.186</v>
      </c>
      <c r="P467" s="1579">
        <f t="shared" si="203"/>
        <v>30.386125000000003</v>
      </c>
      <c r="Q467" s="1579"/>
      <c r="R467" s="1577"/>
      <c r="S467" s="1580">
        <f t="shared" si="216"/>
        <v>62.572125</v>
      </c>
      <c r="T467" s="1577">
        <f t="shared" si="205"/>
        <v>996.17787499999997</v>
      </c>
      <c r="U467" s="1581">
        <v>100010330028774</v>
      </c>
      <c r="V467" s="1582" t="s">
        <v>3323</v>
      </c>
      <c r="W467" s="1583">
        <f t="shared" si="206"/>
        <v>996.17787499999997</v>
      </c>
      <c r="X467" s="1584" t="s">
        <v>4171</v>
      </c>
      <c r="Y467" s="1585"/>
      <c r="Z467" s="1586">
        <v>0</v>
      </c>
      <c r="AA467" s="1587">
        <v>0</v>
      </c>
      <c r="AB467" s="1578">
        <f t="shared" si="207"/>
        <v>62.572125</v>
      </c>
      <c r="AC467" s="1578">
        <f t="shared" si="208"/>
        <v>996.17787499999997</v>
      </c>
      <c r="AD467" s="1577">
        <v>33326.910000000003</v>
      </c>
      <c r="AE467" s="1577"/>
      <c r="AF467" s="1598"/>
      <c r="AG467" s="1578">
        <f t="shared" si="210"/>
        <v>0</v>
      </c>
      <c r="AH467" s="1577"/>
      <c r="AI467" s="1578">
        <f t="shared" si="209"/>
        <v>0</v>
      </c>
      <c r="AJ467" s="1588" t="e">
        <f>#REF!-#REF!</f>
        <v>#REF!</v>
      </c>
    </row>
    <row r="468" spans="1:41" ht="14.1" customHeight="1" x14ac:dyDescent="0.25">
      <c r="A468" s="1066">
        <v>393</v>
      </c>
      <c r="B468" s="444" t="s">
        <v>2326</v>
      </c>
      <c r="C468" s="444" t="s">
        <v>3763</v>
      </c>
      <c r="D468" s="445">
        <v>18933</v>
      </c>
      <c r="E468" s="446">
        <v>41897</v>
      </c>
      <c r="F468" s="1066">
        <f t="shared" si="200"/>
        <v>62</v>
      </c>
      <c r="G468" s="429" t="s">
        <v>2327</v>
      </c>
      <c r="H468" s="447" t="s">
        <v>1941</v>
      </c>
      <c r="I468" s="429" t="s">
        <v>2325</v>
      </c>
      <c r="J468" s="429"/>
      <c r="K468" s="448">
        <v>31762.5</v>
      </c>
      <c r="L468" s="1067">
        <f t="shared" si="201"/>
        <v>2251.9612499999998</v>
      </c>
      <c r="M468" s="1067">
        <f t="shared" si="213"/>
        <v>31762.5</v>
      </c>
      <c r="N468" s="402"/>
      <c r="O468" s="1068">
        <f t="shared" si="202"/>
        <v>965.58</v>
      </c>
      <c r="P468" s="1068">
        <f t="shared" si="203"/>
        <v>911.58375000000001</v>
      </c>
      <c r="Q468" s="1068"/>
      <c r="R468" s="1067"/>
      <c r="S468" s="451">
        <f t="shared" si="216"/>
        <v>1877.1637500000002</v>
      </c>
      <c r="T468" s="1067">
        <f t="shared" si="205"/>
        <v>29885.33625</v>
      </c>
      <c r="U468" s="452">
        <v>100010330028774</v>
      </c>
      <c r="V468" s="490" t="s">
        <v>3325</v>
      </c>
      <c r="W468" s="863">
        <f t="shared" si="206"/>
        <v>29885.33625</v>
      </c>
      <c r="X468" s="454">
        <v>22500498849</v>
      </c>
      <c r="Y468" s="455"/>
      <c r="Z468" s="428">
        <v>0</v>
      </c>
      <c r="AA468" s="456">
        <v>0</v>
      </c>
      <c r="AB468" s="402">
        <f t="shared" si="207"/>
        <v>1877.1637500000002</v>
      </c>
      <c r="AC468" s="402">
        <f t="shared" si="208"/>
        <v>29885.33625</v>
      </c>
      <c r="AD468" s="1067">
        <v>33326.910000000003</v>
      </c>
      <c r="AE468" s="1067"/>
      <c r="AF468" s="470"/>
      <c r="AG468" s="402">
        <f t="shared" si="210"/>
        <v>0</v>
      </c>
      <c r="AH468" s="1067"/>
      <c r="AI468" s="402">
        <f t="shared" si="209"/>
        <v>0</v>
      </c>
      <c r="AJ468" s="457">
        <f>AI471-N471</f>
        <v>0</v>
      </c>
      <c r="AL468" s="6"/>
      <c r="AM468" s="6"/>
      <c r="AN468" s="6"/>
      <c r="AO468" s="6"/>
    </row>
    <row r="469" spans="1:41" ht="14.1" customHeight="1" x14ac:dyDescent="0.25">
      <c r="A469" s="1066">
        <v>394</v>
      </c>
      <c r="B469" s="444" t="s">
        <v>2330</v>
      </c>
      <c r="C469" s="444" t="s">
        <v>3763</v>
      </c>
      <c r="D469" s="445">
        <v>25156</v>
      </c>
      <c r="E469" s="446">
        <v>41897</v>
      </c>
      <c r="F469" s="1066">
        <f t="shared" si="200"/>
        <v>45</v>
      </c>
      <c r="G469" s="429" t="s">
        <v>2331</v>
      </c>
      <c r="H469" s="447" t="s">
        <v>1941</v>
      </c>
      <c r="I469" s="429" t="s">
        <v>2325</v>
      </c>
      <c r="J469" s="429"/>
      <c r="K469" s="448">
        <f>28875*1.1</f>
        <v>31762.500000000004</v>
      </c>
      <c r="L469" s="1067">
        <f t="shared" si="201"/>
        <v>2251.9612500000003</v>
      </c>
      <c r="M469" s="1067">
        <f t="shared" si="213"/>
        <v>31762.500000000004</v>
      </c>
      <c r="N469" s="402"/>
      <c r="O469" s="1068">
        <f t="shared" si="202"/>
        <v>965.58000000000015</v>
      </c>
      <c r="P469" s="1068">
        <f t="shared" si="203"/>
        <v>911.58375000000024</v>
      </c>
      <c r="Q469" s="1068"/>
      <c r="R469" s="1067"/>
      <c r="S469" s="451">
        <f t="shared" si="216"/>
        <v>1877.1637500000004</v>
      </c>
      <c r="T469" s="1067">
        <f t="shared" si="205"/>
        <v>29885.336250000004</v>
      </c>
      <c r="U469" s="452">
        <v>100010330028774</v>
      </c>
      <c r="V469" s="501" t="s">
        <v>3327</v>
      </c>
      <c r="W469" s="863">
        <f t="shared" si="206"/>
        <v>29885.336250000004</v>
      </c>
      <c r="X469" s="454" t="s">
        <v>4211</v>
      </c>
      <c r="Y469" s="455"/>
      <c r="Z469" s="428">
        <v>0</v>
      </c>
      <c r="AA469" s="456">
        <v>0</v>
      </c>
      <c r="AB469" s="402">
        <f t="shared" si="207"/>
        <v>1877.1637500000004</v>
      </c>
      <c r="AC469" s="402">
        <f t="shared" si="208"/>
        <v>29885.336250000004</v>
      </c>
      <c r="AD469" s="1067">
        <v>33326.910000000003</v>
      </c>
      <c r="AE469" s="1067"/>
      <c r="AF469" s="470"/>
      <c r="AG469" s="402">
        <f t="shared" si="210"/>
        <v>0</v>
      </c>
      <c r="AH469" s="1067"/>
      <c r="AI469" s="402">
        <f t="shared" si="209"/>
        <v>0</v>
      </c>
      <c r="AJ469" s="457">
        <f>AI473-N473</f>
        <v>0</v>
      </c>
      <c r="AL469" s="6"/>
      <c r="AM469" s="6"/>
      <c r="AN469" s="6"/>
      <c r="AO469" s="6"/>
    </row>
    <row r="470" spans="1:41" ht="14.1" customHeight="1" x14ac:dyDescent="0.25">
      <c r="A470" s="1066">
        <v>395</v>
      </c>
      <c r="B470" s="1066" t="s">
        <v>4800</v>
      </c>
      <c r="C470" s="444" t="s">
        <v>3763</v>
      </c>
      <c r="D470" s="445">
        <v>32576</v>
      </c>
      <c r="E470" s="446">
        <v>41897</v>
      </c>
      <c r="F470" s="1066">
        <f>DATEDIF(D470,E470,"Y")</f>
        <v>25</v>
      </c>
      <c r="G470" s="429" t="s">
        <v>4400</v>
      </c>
      <c r="H470" s="447" t="s">
        <v>1941</v>
      </c>
      <c r="I470" s="429" t="s">
        <v>2920</v>
      </c>
      <c r="J470" s="429"/>
      <c r="K470" s="448">
        <v>31762.5</v>
      </c>
      <c r="L470" s="1067">
        <f>K470/100*7.09</f>
        <v>2251.9612499999998</v>
      </c>
      <c r="M470" s="1067">
        <f>K470</f>
        <v>31762.5</v>
      </c>
      <c r="N470" s="402"/>
      <c r="O470" s="1068">
        <f>K470/100*3.04</f>
        <v>965.58</v>
      </c>
      <c r="P470" s="1068">
        <f>K470/100*2.87</f>
        <v>911.58375000000001</v>
      </c>
      <c r="Q470" s="1068"/>
      <c r="R470" s="1067"/>
      <c r="S470" s="494">
        <f>N470+O470+P470+Q470+R470</f>
        <v>1877.1637500000002</v>
      </c>
      <c r="T470" s="1067">
        <f>K470-S470</f>
        <v>29885.33625</v>
      </c>
      <c r="U470" s="452">
        <v>100010330028774</v>
      </c>
      <c r="V470" s="453" t="s">
        <v>3429</v>
      </c>
      <c r="W470" s="863">
        <f>+T470</f>
        <v>29885.33625</v>
      </c>
      <c r="X470" s="454" t="s">
        <v>3910</v>
      </c>
      <c r="Y470" s="455"/>
      <c r="Z470" s="428">
        <v>0</v>
      </c>
      <c r="AA470" s="456">
        <v>0</v>
      </c>
      <c r="AB470" s="402">
        <f>O470+P470+Q470</f>
        <v>1877.1637500000002</v>
      </c>
      <c r="AC470" s="402">
        <f>K470-AB470</f>
        <v>29885.33625</v>
      </c>
      <c r="AD470" s="1067"/>
      <c r="AE470" s="428"/>
      <c r="AF470" s="428"/>
      <c r="AG470" s="402">
        <f>AE470*15%</f>
        <v>0</v>
      </c>
      <c r="AH470" s="1067"/>
      <c r="AI470" s="402">
        <f>AG470+AH470</f>
        <v>0</v>
      </c>
      <c r="AJ470" s="457">
        <f>AI521-N521</f>
        <v>0</v>
      </c>
      <c r="AL470" s="6"/>
      <c r="AM470" s="6"/>
      <c r="AN470" s="6"/>
      <c r="AO470" s="6"/>
    </row>
    <row r="471" spans="1:41" ht="14.1" customHeight="1" x14ac:dyDescent="0.25">
      <c r="A471" s="1066">
        <v>396</v>
      </c>
      <c r="B471" s="444" t="s">
        <v>2332</v>
      </c>
      <c r="C471" s="444" t="s">
        <v>3763</v>
      </c>
      <c r="D471" s="445">
        <v>25261</v>
      </c>
      <c r="E471" s="446">
        <v>41897</v>
      </c>
      <c r="F471" s="1066">
        <f t="shared" si="200"/>
        <v>45</v>
      </c>
      <c r="G471" s="429" t="s">
        <v>2333</v>
      </c>
      <c r="H471" s="447" t="s">
        <v>1941</v>
      </c>
      <c r="I471" s="429" t="s">
        <v>2334</v>
      </c>
      <c r="J471" s="429"/>
      <c r="K471" s="448">
        <f>28875*1.1</f>
        <v>31762.500000000004</v>
      </c>
      <c r="L471" s="1067">
        <f t="shared" si="201"/>
        <v>2251.9612500000003</v>
      </c>
      <c r="M471" s="1067">
        <f t="shared" si="213"/>
        <v>31762.500000000004</v>
      </c>
      <c r="N471" s="402"/>
      <c r="O471" s="1068">
        <f t="shared" si="202"/>
        <v>965.58000000000015</v>
      </c>
      <c r="P471" s="1068">
        <f t="shared" si="203"/>
        <v>911.58375000000024</v>
      </c>
      <c r="Q471" s="1068"/>
      <c r="R471" s="1067"/>
      <c r="S471" s="451">
        <f t="shared" si="216"/>
        <v>1877.1637500000004</v>
      </c>
      <c r="T471" s="1067">
        <f t="shared" si="205"/>
        <v>29885.336250000004</v>
      </c>
      <c r="U471" s="452">
        <v>100010330028774</v>
      </c>
      <c r="V471" s="490" t="s">
        <v>3328</v>
      </c>
      <c r="W471" s="863">
        <f t="shared" si="206"/>
        <v>29885.336250000004</v>
      </c>
      <c r="X471" s="454" t="s">
        <v>3964</v>
      </c>
      <c r="Y471" s="455"/>
      <c r="Z471" s="428">
        <v>0</v>
      </c>
      <c r="AA471" s="456">
        <v>0</v>
      </c>
      <c r="AB471" s="402">
        <f t="shared" si="207"/>
        <v>1877.1637500000004</v>
      </c>
      <c r="AC471" s="402">
        <f t="shared" si="208"/>
        <v>29885.336250000004</v>
      </c>
      <c r="AD471" s="1067">
        <v>33326.910000000003</v>
      </c>
      <c r="AE471" s="1067"/>
      <c r="AF471" s="470"/>
      <c r="AG471" s="402">
        <f t="shared" si="210"/>
        <v>0</v>
      </c>
      <c r="AH471" s="1067"/>
      <c r="AI471" s="402">
        <f t="shared" si="209"/>
        <v>0</v>
      </c>
      <c r="AJ471" s="457" t="e">
        <f>#REF!-#REF!</f>
        <v>#REF!</v>
      </c>
      <c r="AL471" s="6"/>
      <c r="AM471" s="6"/>
      <c r="AN471" s="6"/>
      <c r="AO471" s="6"/>
    </row>
    <row r="472" spans="1:41" ht="14.1" customHeight="1" x14ac:dyDescent="0.25">
      <c r="A472" s="1066">
        <v>397</v>
      </c>
      <c r="B472" s="444" t="s">
        <v>2335</v>
      </c>
      <c r="C472" s="444" t="s">
        <v>3763</v>
      </c>
      <c r="D472" s="445">
        <v>25255</v>
      </c>
      <c r="E472" s="446">
        <v>41897</v>
      </c>
      <c r="F472" s="1066">
        <f t="shared" si="200"/>
        <v>45</v>
      </c>
      <c r="G472" s="429" t="s">
        <v>2336</v>
      </c>
      <c r="H472" s="447" t="s">
        <v>1941</v>
      </c>
      <c r="I472" s="429" t="s">
        <v>2334</v>
      </c>
      <c r="J472" s="429"/>
      <c r="K472" s="448">
        <f>28875*1.1</f>
        <v>31762.500000000004</v>
      </c>
      <c r="L472" s="1067">
        <f t="shared" si="201"/>
        <v>2251.9612500000003</v>
      </c>
      <c r="M472" s="1067">
        <f t="shared" si="213"/>
        <v>31762.500000000004</v>
      </c>
      <c r="N472" s="402"/>
      <c r="O472" s="1068">
        <f t="shared" si="202"/>
        <v>965.58000000000015</v>
      </c>
      <c r="P472" s="1068">
        <f t="shared" si="203"/>
        <v>911.58375000000024</v>
      </c>
      <c r="Q472" s="1068"/>
      <c r="R472" s="1067"/>
      <c r="S472" s="451">
        <f t="shared" si="216"/>
        <v>1877.1637500000004</v>
      </c>
      <c r="T472" s="1067">
        <f t="shared" si="205"/>
        <v>29885.336250000004</v>
      </c>
      <c r="U472" s="452">
        <v>100010330028774</v>
      </c>
      <c r="V472" s="490" t="s">
        <v>3329</v>
      </c>
      <c r="W472" s="863">
        <f t="shared" si="206"/>
        <v>29885.336250000004</v>
      </c>
      <c r="X472" s="454" t="s">
        <v>4212</v>
      </c>
      <c r="Y472" s="455"/>
      <c r="Z472" s="428">
        <v>0</v>
      </c>
      <c r="AA472" s="456">
        <v>0</v>
      </c>
      <c r="AB472" s="402">
        <f t="shared" si="207"/>
        <v>1877.1637500000004</v>
      </c>
      <c r="AC472" s="402">
        <f t="shared" si="208"/>
        <v>29885.336250000004</v>
      </c>
      <c r="AD472" s="1067">
        <v>33326.910000000003</v>
      </c>
      <c r="AE472" s="1067"/>
      <c r="AF472" s="470"/>
      <c r="AG472" s="402">
        <f t="shared" si="210"/>
        <v>0</v>
      </c>
      <c r="AH472" s="1067"/>
      <c r="AI472" s="402">
        <f t="shared" si="209"/>
        <v>0</v>
      </c>
      <c r="AJ472" s="457">
        <f>AI475-N475</f>
        <v>0</v>
      </c>
      <c r="AL472" s="6"/>
      <c r="AM472" s="6"/>
      <c r="AN472" s="6"/>
      <c r="AO472" s="6"/>
    </row>
    <row r="473" spans="1:41" ht="14.1" customHeight="1" x14ac:dyDescent="0.25">
      <c r="A473" s="1066">
        <v>398</v>
      </c>
      <c r="B473" s="444" t="s">
        <v>2337</v>
      </c>
      <c r="C473" s="444" t="s">
        <v>3763</v>
      </c>
      <c r="D473" s="445">
        <v>27094</v>
      </c>
      <c r="E473" s="446">
        <v>41897</v>
      </c>
      <c r="F473" s="1066">
        <f t="shared" si="200"/>
        <v>40</v>
      </c>
      <c r="G473" s="429" t="s">
        <v>2338</v>
      </c>
      <c r="H473" s="447" t="s">
        <v>1941</v>
      </c>
      <c r="I473" s="429" t="s">
        <v>2334</v>
      </c>
      <c r="J473" s="429"/>
      <c r="K473" s="448">
        <f>28875*1.1</f>
        <v>31762.500000000004</v>
      </c>
      <c r="L473" s="1067">
        <f t="shared" si="201"/>
        <v>2251.9612500000003</v>
      </c>
      <c r="M473" s="1067">
        <f t="shared" si="213"/>
        <v>31762.500000000004</v>
      </c>
      <c r="N473" s="402"/>
      <c r="O473" s="1068">
        <f t="shared" si="202"/>
        <v>965.58000000000015</v>
      </c>
      <c r="P473" s="1068">
        <f t="shared" si="203"/>
        <v>911.58375000000024</v>
      </c>
      <c r="Q473" s="1068"/>
      <c r="R473" s="1067"/>
      <c r="S473" s="451">
        <f t="shared" si="216"/>
        <v>1877.1637500000004</v>
      </c>
      <c r="T473" s="1067">
        <f t="shared" si="205"/>
        <v>29885.336250000004</v>
      </c>
      <c r="U473" s="452">
        <v>100010330028774</v>
      </c>
      <c r="V473" s="490" t="s">
        <v>3330</v>
      </c>
      <c r="W473" s="863">
        <f t="shared" si="206"/>
        <v>29885.336250000004</v>
      </c>
      <c r="X473" s="454" t="s">
        <v>4325</v>
      </c>
      <c r="Y473" s="455"/>
      <c r="Z473" s="428">
        <v>0</v>
      </c>
      <c r="AA473" s="456">
        <v>0</v>
      </c>
      <c r="AB473" s="402">
        <f t="shared" si="207"/>
        <v>1877.1637500000004</v>
      </c>
      <c r="AC473" s="402">
        <f t="shared" si="208"/>
        <v>29885.336250000004</v>
      </c>
      <c r="AD473" s="1067">
        <v>33326.910000000003</v>
      </c>
      <c r="AE473" s="1067"/>
      <c r="AF473" s="470"/>
      <c r="AG473" s="402">
        <f t="shared" si="210"/>
        <v>0</v>
      </c>
      <c r="AH473" s="1067"/>
      <c r="AI473" s="402">
        <f t="shared" si="209"/>
        <v>0</v>
      </c>
      <c r="AJ473" s="457">
        <f>AI476-N476</f>
        <v>0</v>
      </c>
      <c r="AL473" s="6"/>
      <c r="AM473" s="6"/>
      <c r="AN473" s="6"/>
      <c r="AO473" s="6"/>
    </row>
    <row r="474" spans="1:41" ht="14.1" customHeight="1" x14ac:dyDescent="0.25">
      <c r="A474" s="1066">
        <v>399</v>
      </c>
      <c r="B474" s="444" t="s">
        <v>2339</v>
      </c>
      <c r="C474" s="444" t="s">
        <v>3763</v>
      </c>
      <c r="D474" s="445">
        <v>26024</v>
      </c>
      <c r="E474" s="446">
        <v>41897</v>
      </c>
      <c r="F474" s="1066">
        <f t="shared" si="200"/>
        <v>43</v>
      </c>
      <c r="G474" s="429" t="s">
        <v>2340</v>
      </c>
      <c r="H474" s="447" t="s">
        <v>1941</v>
      </c>
      <c r="I474" s="429" t="s">
        <v>2334</v>
      </c>
      <c r="J474" s="429"/>
      <c r="K474" s="448">
        <v>31762.5</v>
      </c>
      <c r="L474" s="1067">
        <f t="shared" si="201"/>
        <v>2251.9612499999998</v>
      </c>
      <c r="M474" s="1067">
        <f t="shared" si="213"/>
        <v>31762.5</v>
      </c>
      <c r="N474" s="402"/>
      <c r="O474" s="1068">
        <f t="shared" si="202"/>
        <v>965.58</v>
      </c>
      <c r="P474" s="1068">
        <f t="shared" si="203"/>
        <v>911.58375000000001</v>
      </c>
      <c r="Q474" s="1068"/>
      <c r="R474" s="1067"/>
      <c r="S474" s="451">
        <f t="shared" si="216"/>
        <v>1877.1637500000002</v>
      </c>
      <c r="T474" s="1067">
        <f t="shared" si="205"/>
        <v>29885.33625</v>
      </c>
      <c r="U474" s="452">
        <v>100010330028774</v>
      </c>
      <c r="V474" s="501" t="s">
        <v>3331</v>
      </c>
      <c r="W474" s="863">
        <f t="shared" si="206"/>
        <v>29885.33625</v>
      </c>
      <c r="X474" s="454" t="s">
        <v>4216</v>
      </c>
      <c r="Y474" s="455"/>
      <c r="Z474" s="428">
        <v>0</v>
      </c>
      <c r="AA474" s="456">
        <v>0</v>
      </c>
      <c r="AB474" s="402">
        <f t="shared" si="207"/>
        <v>1877.1637500000002</v>
      </c>
      <c r="AC474" s="402">
        <f t="shared" si="208"/>
        <v>29885.33625</v>
      </c>
      <c r="AD474" s="1067">
        <v>33326.910000000003</v>
      </c>
      <c r="AE474" s="1067"/>
      <c r="AF474" s="470"/>
      <c r="AG474" s="402">
        <f t="shared" si="210"/>
        <v>0</v>
      </c>
      <c r="AH474" s="1067"/>
      <c r="AI474" s="402">
        <f t="shared" si="209"/>
        <v>0</v>
      </c>
      <c r="AJ474" s="457">
        <f>AI477-N477</f>
        <v>0</v>
      </c>
      <c r="AL474" s="6"/>
      <c r="AM474" s="6"/>
      <c r="AN474" s="6"/>
      <c r="AO474" s="6"/>
    </row>
    <row r="475" spans="1:41" ht="14.1" customHeight="1" x14ac:dyDescent="0.25">
      <c r="A475" s="1066">
        <v>400</v>
      </c>
      <c r="B475" s="444" t="s">
        <v>2341</v>
      </c>
      <c r="C475" s="444" t="s">
        <v>3763</v>
      </c>
      <c r="D475" s="445">
        <v>26622</v>
      </c>
      <c r="E475" s="446">
        <v>41897</v>
      </c>
      <c r="F475" s="1066">
        <f t="shared" si="200"/>
        <v>41</v>
      </c>
      <c r="G475" s="429" t="s">
        <v>4631</v>
      </c>
      <c r="H475" s="447" t="s">
        <v>1941</v>
      </c>
      <c r="I475" s="429" t="s">
        <v>2334</v>
      </c>
      <c r="J475" s="429"/>
      <c r="K475" s="448">
        <f t="shared" ref="K475:K485" si="217">28875*1.1</f>
        <v>31762.500000000004</v>
      </c>
      <c r="L475" s="1067">
        <f t="shared" si="201"/>
        <v>2251.9612500000003</v>
      </c>
      <c r="M475" s="1067">
        <f t="shared" si="213"/>
        <v>31762.500000000004</v>
      </c>
      <c r="N475" s="402"/>
      <c r="O475" s="1068">
        <f t="shared" si="202"/>
        <v>965.58000000000015</v>
      </c>
      <c r="P475" s="1068">
        <f t="shared" si="203"/>
        <v>911.58375000000024</v>
      </c>
      <c r="Q475" s="1068"/>
      <c r="R475" s="1067"/>
      <c r="S475" s="451">
        <f t="shared" si="216"/>
        <v>1877.1637500000004</v>
      </c>
      <c r="T475" s="1067">
        <f t="shared" si="205"/>
        <v>29885.336250000004</v>
      </c>
      <c r="U475" s="452">
        <v>100010330028774</v>
      </c>
      <c r="V475" s="490" t="s">
        <v>3332</v>
      </c>
      <c r="W475" s="863">
        <f t="shared" si="206"/>
        <v>29885.336250000004</v>
      </c>
      <c r="X475" s="454" t="s">
        <v>3963</v>
      </c>
      <c r="Y475" s="455"/>
      <c r="Z475" s="428">
        <v>0</v>
      </c>
      <c r="AA475" s="456">
        <v>0</v>
      </c>
      <c r="AB475" s="402">
        <f t="shared" si="207"/>
        <v>1877.1637500000004</v>
      </c>
      <c r="AC475" s="402">
        <f t="shared" si="208"/>
        <v>29885.336250000004</v>
      </c>
      <c r="AD475" s="1067">
        <v>33326.910000000003</v>
      </c>
      <c r="AE475" s="1067"/>
      <c r="AF475" s="470"/>
      <c r="AG475" s="402">
        <f t="shared" si="210"/>
        <v>0</v>
      </c>
      <c r="AH475" s="1067"/>
      <c r="AI475" s="402">
        <f t="shared" si="209"/>
        <v>0</v>
      </c>
      <c r="AJ475" s="457">
        <f>AI479-N479</f>
        <v>0</v>
      </c>
      <c r="AL475" s="6"/>
      <c r="AM475" s="6"/>
      <c r="AN475" s="6"/>
      <c r="AO475" s="6"/>
    </row>
    <row r="476" spans="1:41" ht="14.1" customHeight="1" x14ac:dyDescent="0.25">
      <c r="A476" s="1066">
        <v>401</v>
      </c>
      <c r="B476" s="444" t="s">
        <v>2342</v>
      </c>
      <c r="C476" s="444" t="s">
        <v>3763</v>
      </c>
      <c r="D476" s="445">
        <v>26579</v>
      </c>
      <c r="E476" s="446">
        <v>41897</v>
      </c>
      <c r="F476" s="1066">
        <f t="shared" si="200"/>
        <v>41</v>
      </c>
      <c r="G476" s="429" t="s">
        <v>2343</v>
      </c>
      <c r="H476" s="447" t="s">
        <v>1941</v>
      </c>
      <c r="I476" s="429" t="s">
        <v>2334</v>
      </c>
      <c r="J476" s="429"/>
      <c r="K476" s="448">
        <f t="shared" si="217"/>
        <v>31762.500000000004</v>
      </c>
      <c r="L476" s="1067">
        <f t="shared" si="201"/>
        <v>2251.9612500000003</v>
      </c>
      <c r="M476" s="1067">
        <f t="shared" si="213"/>
        <v>31762.500000000004</v>
      </c>
      <c r="N476" s="402"/>
      <c r="O476" s="1068">
        <f t="shared" si="202"/>
        <v>965.58000000000015</v>
      </c>
      <c r="P476" s="1068">
        <f t="shared" si="203"/>
        <v>911.58375000000024</v>
      </c>
      <c r="Q476" s="1068"/>
      <c r="R476" s="1067"/>
      <c r="S476" s="451">
        <f t="shared" si="216"/>
        <v>1877.1637500000004</v>
      </c>
      <c r="T476" s="1067">
        <f t="shared" si="205"/>
        <v>29885.336250000004</v>
      </c>
      <c r="U476" s="452">
        <v>100010330028774</v>
      </c>
      <c r="V476" s="490" t="s">
        <v>3333</v>
      </c>
      <c r="W476" s="863">
        <f t="shared" si="206"/>
        <v>29885.336250000004</v>
      </c>
      <c r="X476" s="454" t="s">
        <v>4128</v>
      </c>
      <c r="Y476" s="455"/>
      <c r="Z476" s="428">
        <v>0</v>
      </c>
      <c r="AA476" s="456">
        <v>0</v>
      </c>
      <c r="AB476" s="402">
        <f t="shared" si="207"/>
        <v>1877.1637500000004</v>
      </c>
      <c r="AC476" s="402">
        <f t="shared" si="208"/>
        <v>29885.336250000004</v>
      </c>
      <c r="AD476" s="1067">
        <v>33326.910000000003</v>
      </c>
      <c r="AE476" s="1067"/>
      <c r="AF476" s="470"/>
      <c r="AG476" s="402">
        <f t="shared" si="210"/>
        <v>0</v>
      </c>
      <c r="AH476" s="1067"/>
      <c r="AI476" s="402">
        <f t="shared" si="209"/>
        <v>0</v>
      </c>
      <c r="AJ476" s="457">
        <f>AI480-N480</f>
        <v>0</v>
      </c>
      <c r="AL476" s="6"/>
      <c r="AM476" s="6"/>
      <c r="AN476" s="6"/>
      <c r="AO476" s="6"/>
    </row>
    <row r="477" spans="1:41" ht="14.1" customHeight="1" x14ac:dyDescent="0.25">
      <c r="A477" s="1066">
        <v>402</v>
      </c>
      <c r="B477" s="444" t="s">
        <v>2344</v>
      </c>
      <c r="C477" s="444" t="s">
        <v>3763</v>
      </c>
      <c r="D477" s="445">
        <v>24646</v>
      </c>
      <c r="E477" s="446">
        <v>41897</v>
      </c>
      <c r="F477" s="1066">
        <f t="shared" si="200"/>
        <v>47</v>
      </c>
      <c r="G477" s="429" t="s">
        <v>2345</v>
      </c>
      <c r="H477" s="447" t="s">
        <v>1941</v>
      </c>
      <c r="I477" s="429" t="s">
        <v>2334</v>
      </c>
      <c r="J477" s="429"/>
      <c r="K477" s="448">
        <f t="shared" si="217"/>
        <v>31762.500000000004</v>
      </c>
      <c r="L477" s="1067">
        <f t="shared" si="201"/>
        <v>2251.9612500000003</v>
      </c>
      <c r="M477" s="1067">
        <f t="shared" si="213"/>
        <v>31762.500000000004</v>
      </c>
      <c r="N477" s="402"/>
      <c r="O477" s="1068">
        <f t="shared" si="202"/>
        <v>965.58000000000015</v>
      </c>
      <c r="P477" s="1068">
        <f t="shared" si="203"/>
        <v>911.58375000000024</v>
      </c>
      <c r="Q477" s="1068"/>
      <c r="R477" s="1067"/>
      <c r="S477" s="451">
        <f t="shared" si="216"/>
        <v>1877.1637500000004</v>
      </c>
      <c r="T477" s="1067">
        <f t="shared" si="205"/>
        <v>29885.336250000004</v>
      </c>
      <c r="U477" s="452">
        <v>100010330028774</v>
      </c>
      <c r="V477" s="490" t="s">
        <v>3334</v>
      </c>
      <c r="W477" s="863">
        <f t="shared" si="206"/>
        <v>29885.336250000004</v>
      </c>
      <c r="X477" s="454" t="s">
        <v>4206</v>
      </c>
      <c r="Y477" s="455"/>
      <c r="Z477" s="428">
        <v>0</v>
      </c>
      <c r="AA477" s="456">
        <v>0</v>
      </c>
      <c r="AB477" s="402">
        <f t="shared" si="207"/>
        <v>1877.1637500000004</v>
      </c>
      <c r="AC477" s="402">
        <f t="shared" si="208"/>
        <v>29885.336250000004</v>
      </c>
      <c r="AD477" s="1067">
        <v>33326.910000000003</v>
      </c>
      <c r="AE477" s="1067"/>
      <c r="AF477" s="470"/>
      <c r="AG477" s="402">
        <f t="shared" si="210"/>
        <v>0</v>
      </c>
      <c r="AH477" s="1067"/>
      <c r="AI477" s="402">
        <f t="shared" si="209"/>
        <v>0</v>
      </c>
      <c r="AJ477" s="457">
        <f>AI441-N441</f>
        <v>4.0249999995012331E-3</v>
      </c>
      <c r="AL477" s="6"/>
      <c r="AM477" s="6"/>
      <c r="AN477" s="6"/>
      <c r="AO477" s="6"/>
    </row>
    <row r="478" spans="1:41" ht="14.1" customHeight="1" x14ac:dyDescent="0.25">
      <c r="A478" s="1066">
        <v>403</v>
      </c>
      <c r="B478" s="444" t="s">
        <v>2346</v>
      </c>
      <c r="C478" s="444" t="s">
        <v>3763</v>
      </c>
      <c r="D478" s="445">
        <v>27504</v>
      </c>
      <c r="E478" s="446">
        <v>41897</v>
      </c>
      <c r="F478" s="1066">
        <f t="shared" si="200"/>
        <v>39</v>
      </c>
      <c r="G478" s="429" t="s">
        <v>2347</v>
      </c>
      <c r="H478" s="447" t="s">
        <v>1941</v>
      </c>
      <c r="I478" s="429" t="s">
        <v>2334</v>
      </c>
      <c r="J478" s="429"/>
      <c r="K478" s="448">
        <f t="shared" si="217"/>
        <v>31762.500000000004</v>
      </c>
      <c r="L478" s="1067">
        <f t="shared" si="201"/>
        <v>2251.9612500000003</v>
      </c>
      <c r="M478" s="1067">
        <f t="shared" si="213"/>
        <v>31762.500000000004</v>
      </c>
      <c r="N478" s="402"/>
      <c r="O478" s="1068">
        <f t="shared" si="202"/>
        <v>965.58000000000015</v>
      </c>
      <c r="P478" s="1068">
        <f t="shared" si="203"/>
        <v>911.58375000000024</v>
      </c>
      <c r="Q478" s="1068"/>
      <c r="R478" s="1067"/>
      <c r="S478" s="451">
        <f t="shared" si="216"/>
        <v>1877.1637500000004</v>
      </c>
      <c r="T478" s="1067">
        <f t="shared" si="205"/>
        <v>29885.336250000004</v>
      </c>
      <c r="U478" s="452">
        <v>100010330028774</v>
      </c>
      <c r="V478" s="490" t="s">
        <v>3335</v>
      </c>
      <c r="W478" s="863">
        <f t="shared" si="206"/>
        <v>29885.336250000004</v>
      </c>
      <c r="X478" s="454" t="s">
        <v>3962</v>
      </c>
      <c r="Y478" s="455"/>
      <c r="Z478" s="428">
        <v>0</v>
      </c>
      <c r="AA478" s="456">
        <v>0</v>
      </c>
      <c r="AB478" s="402">
        <f t="shared" si="207"/>
        <v>1877.1637500000004</v>
      </c>
      <c r="AC478" s="402">
        <f t="shared" si="208"/>
        <v>29885.336250000004</v>
      </c>
      <c r="AD478" s="1067">
        <v>33326.910000000003</v>
      </c>
      <c r="AE478" s="1067"/>
      <c r="AF478" s="470"/>
      <c r="AG478" s="402">
        <f t="shared" si="210"/>
        <v>0</v>
      </c>
      <c r="AH478" s="1067"/>
      <c r="AI478" s="402">
        <f t="shared" si="209"/>
        <v>0</v>
      </c>
      <c r="AJ478" s="457">
        <f>AI481-N481</f>
        <v>0</v>
      </c>
    </row>
    <row r="479" spans="1:41" ht="14.1" customHeight="1" x14ac:dyDescent="0.25">
      <c r="A479" s="1066">
        <v>404</v>
      </c>
      <c r="B479" s="444" t="s">
        <v>2348</v>
      </c>
      <c r="C479" s="444" t="s">
        <v>3763</v>
      </c>
      <c r="D479" s="445">
        <v>25162</v>
      </c>
      <c r="E479" s="446">
        <v>41897</v>
      </c>
      <c r="F479" s="1066">
        <f t="shared" si="200"/>
        <v>45</v>
      </c>
      <c r="G479" s="429" t="s">
        <v>2349</v>
      </c>
      <c r="H479" s="447" t="s">
        <v>1941</v>
      </c>
      <c r="I479" s="429" t="s">
        <v>2334</v>
      </c>
      <c r="J479" s="429"/>
      <c r="K479" s="448">
        <f t="shared" si="217"/>
        <v>31762.500000000004</v>
      </c>
      <c r="L479" s="1067">
        <f t="shared" si="201"/>
        <v>2251.9612500000003</v>
      </c>
      <c r="M479" s="1067">
        <f t="shared" si="213"/>
        <v>31762.500000000004</v>
      </c>
      <c r="N479" s="402"/>
      <c r="O479" s="1068">
        <f t="shared" si="202"/>
        <v>965.58000000000015</v>
      </c>
      <c r="P479" s="1068">
        <f t="shared" si="203"/>
        <v>911.58375000000024</v>
      </c>
      <c r="Q479" s="1068"/>
      <c r="R479" s="1067"/>
      <c r="S479" s="451">
        <f t="shared" si="216"/>
        <v>1877.1637500000004</v>
      </c>
      <c r="T479" s="1067">
        <f t="shared" si="205"/>
        <v>29885.336250000004</v>
      </c>
      <c r="U479" s="452">
        <v>100010330028774</v>
      </c>
      <c r="V479" s="490" t="s">
        <v>3336</v>
      </c>
      <c r="W479" s="863">
        <f t="shared" si="206"/>
        <v>29885.336250000004</v>
      </c>
      <c r="X479" s="454" t="s">
        <v>3961</v>
      </c>
      <c r="Y479" s="455"/>
      <c r="Z479" s="428">
        <v>0</v>
      </c>
      <c r="AA479" s="456">
        <v>0</v>
      </c>
      <c r="AB479" s="402">
        <f t="shared" si="207"/>
        <v>1877.1637500000004</v>
      </c>
      <c r="AC479" s="402">
        <f t="shared" si="208"/>
        <v>29885.336250000004</v>
      </c>
      <c r="AD479" s="1067">
        <v>33326.910000000003</v>
      </c>
      <c r="AE479" s="1067"/>
      <c r="AF479" s="470"/>
      <c r="AG479" s="402">
        <f t="shared" si="210"/>
        <v>0</v>
      </c>
      <c r="AH479" s="1067"/>
      <c r="AI479" s="402">
        <f t="shared" si="209"/>
        <v>0</v>
      </c>
      <c r="AJ479" s="457">
        <f>AI482-N482</f>
        <v>0</v>
      </c>
    </row>
    <row r="480" spans="1:41" ht="14.1" customHeight="1" x14ac:dyDescent="0.25">
      <c r="A480" s="1066">
        <v>405</v>
      </c>
      <c r="B480" s="444" t="s">
        <v>2353</v>
      </c>
      <c r="C480" s="444" t="s">
        <v>3763</v>
      </c>
      <c r="D480" s="445">
        <v>30763</v>
      </c>
      <c r="E480" s="446">
        <v>41897</v>
      </c>
      <c r="F480" s="1066">
        <f t="shared" si="200"/>
        <v>30</v>
      </c>
      <c r="G480" s="429" t="s">
        <v>2354</v>
      </c>
      <c r="H480" s="447" t="s">
        <v>1941</v>
      </c>
      <c r="I480" s="429" t="s">
        <v>2350</v>
      </c>
      <c r="J480" s="429"/>
      <c r="K480" s="448">
        <f t="shared" si="217"/>
        <v>31762.500000000004</v>
      </c>
      <c r="L480" s="1067">
        <f t="shared" si="201"/>
        <v>2251.9612500000003</v>
      </c>
      <c r="M480" s="1067">
        <f t="shared" si="213"/>
        <v>31762.500000000004</v>
      </c>
      <c r="N480" s="402"/>
      <c r="O480" s="1068">
        <f t="shared" si="202"/>
        <v>965.58000000000015</v>
      </c>
      <c r="P480" s="1068">
        <f t="shared" si="203"/>
        <v>911.58375000000024</v>
      </c>
      <c r="Q480" s="1068"/>
      <c r="R480" s="1067"/>
      <c r="S480" s="451">
        <f t="shared" si="216"/>
        <v>1877.1637500000004</v>
      </c>
      <c r="T480" s="1067">
        <f t="shared" si="205"/>
        <v>29885.336250000004</v>
      </c>
      <c r="U480" s="452">
        <v>100010330028774</v>
      </c>
      <c r="V480" s="453" t="s">
        <v>3337</v>
      </c>
      <c r="W480" s="863">
        <f t="shared" si="206"/>
        <v>29885.336250000004</v>
      </c>
      <c r="X480" s="454" t="s">
        <v>3960</v>
      </c>
      <c r="Y480" s="455"/>
      <c r="Z480" s="428">
        <v>0</v>
      </c>
      <c r="AA480" s="456">
        <v>0</v>
      </c>
      <c r="AB480" s="402">
        <f t="shared" si="207"/>
        <v>1877.1637500000004</v>
      </c>
      <c r="AC480" s="402">
        <f t="shared" si="208"/>
        <v>29885.336250000004</v>
      </c>
      <c r="AD480" s="1067">
        <v>33326.910000000003</v>
      </c>
      <c r="AE480" s="1067"/>
      <c r="AF480" s="470"/>
      <c r="AG480" s="402">
        <f t="shared" si="210"/>
        <v>0</v>
      </c>
      <c r="AH480" s="1067"/>
      <c r="AI480" s="402">
        <f t="shared" si="209"/>
        <v>0</v>
      </c>
      <c r="AJ480" s="457">
        <f>AI445-N445</f>
        <v>0</v>
      </c>
    </row>
    <row r="481" spans="1:41" s="513" customFormat="1" ht="14.1" customHeight="1" x14ac:dyDescent="0.25">
      <c r="A481" s="1066">
        <v>406</v>
      </c>
      <c r="B481" s="444" t="s">
        <v>2357</v>
      </c>
      <c r="C481" s="444" t="s">
        <v>3763</v>
      </c>
      <c r="D481" s="445">
        <v>22074</v>
      </c>
      <c r="E481" s="446">
        <v>41897</v>
      </c>
      <c r="F481" s="1066">
        <f t="shared" si="200"/>
        <v>54</v>
      </c>
      <c r="G481" s="429" t="s">
        <v>2358</v>
      </c>
      <c r="H481" s="447" t="s">
        <v>1941</v>
      </c>
      <c r="I481" s="429" t="s">
        <v>2350</v>
      </c>
      <c r="J481" s="429"/>
      <c r="K481" s="448">
        <f t="shared" si="217"/>
        <v>31762.500000000004</v>
      </c>
      <c r="L481" s="1067">
        <f t="shared" si="201"/>
        <v>2251.9612500000003</v>
      </c>
      <c r="M481" s="1067">
        <f t="shared" si="213"/>
        <v>31762.500000000004</v>
      </c>
      <c r="N481" s="402"/>
      <c r="O481" s="1068">
        <f t="shared" si="202"/>
        <v>965.58000000000015</v>
      </c>
      <c r="P481" s="1068">
        <f t="shared" si="203"/>
        <v>911.58375000000024</v>
      </c>
      <c r="Q481" s="1068"/>
      <c r="R481" s="1067"/>
      <c r="S481" s="451">
        <f t="shared" si="216"/>
        <v>1877.1637500000004</v>
      </c>
      <c r="T481" s="1067">
        <f t="shared" si="205"/>
        <v>29885.336250000004</v>
      </c>
      <c r="U481" s="452">
        <v>100010330028774</v>
      </c>
      <c r="V481" s="453" t="s">
        <v>3339</v>
      </c>
      <c r="W481" s="863">
        <f t="shared" si="206"/>
        <v>29885.336250000004</v>
      </c>
      <c r="X481" s="454" t="s">
        <v>3959</v>
      </c>
      <c r="Y481" s="455"/>
      <c r="Z481" s="428">
        <v>0</v>
      </c>
      <c r="AA481" s="456">
        <v>0</v>
      </c>
      <c r="AB481" s="402">
        <f t="shared" si="207"/>
        <v>1877.1637500000004</v>
      </c>
      <c r="AC481" s="402">
        <f t="shared" si="208"/>
        <v>29885.336250000004</v>
      </c>
      <c r="AD481" s="1067">
        <v>33326.910000000003</v>
      </c>
      <c r="AE481" s="1067"/>
      <c r="AF481" s="470"/>
      <c r="AG481" s="402">
        <f t="shared" si="210"/>
        <v>0</v>
      </c>
      <c r="AH481" s="1067"/>
      <c r="AI481" s="402">
        <f t="shared" si="209"/>
        <v>0</v>
      </c>
      <c r="AJ481" s="402"/>
      <c r="AL481" s="542"/>
      <c r="AM481" s="542"/>
      <c r="AN481" s="542"/>
      <c r="AO481" s="542"/>
    </row>
    <row r="482" spans="1:41" s="513" customFormat="1" ht="14.1" customHeight="1" x14ac:dyDescent="0.25">
      <c r="A482" s="1066">
        <v>407</v>
      </c>
      <c r="B482" s="444" t="s">
        <v>2359</v>
      </c>
      <c r="C482" s="444" t="s">
        <v>3763</v>
      </c>
      <c r="D482" s="445">
        <v>25798</v>
      </c>
      <c r="E482" s="446">
        <v>41897</v>
      </c>
      <c r="F482" s="1066">
        <f t="shared" si="200"/>
        <v>44</v>
      </c>
      <c r="G482" s="429" t="s">
        <v>2360</v>
      </c>
      <c r="H482" s="447" t="s">
        <v>1941</v>
      </c>
      <c r="I482" s="429" t="s">
        <v>2350</v>
      </c>
      <c r="J482" s="429"/>
      <c r="K482" s="448">
        <f t="shared" si="217"/>
        <v>31762.500000000004</v>
      </c>
      <c r="L482" s="1067">
        <f t="shared" si="201"/>
        <v>2251.9612500000003</v>
      </c>
      <c r="M482" s="1067">
        <f t="shared" si="213"/>
        <v>31762.500000000004</v>
      </c>
      <c r="N482" s="402"/>
      <c r="O482" s="1068">
        <f t="shared" si="202"/>
        <v>965.58000000000015</v>
      </c>
      <c r="P482" s="1068">
        <f t="shared" si="203"/>
        <v>911.58375000000024</v>
      </c>
      <c r="Q482" s="1068"/>
      <c r="R482" s="1067"/>
      <c r="S482" s="451">
        <f t="shared" si="216"/>
        <v>1877.1637500000004</v>
      </c>
      <c r="T482" s="1067">
        <f t="shared" si="205"/>
        <v>29885.336250000004</v>
      </c>
      <c r="U482" s="452">
        <v>100010330028774</v>
      </c>
      <c r="V482" s="650" t="s">
        <v>3340</v>
      </c>
      <c r="W482" s="863">
        <f t="shared" si="206"/>
        <v>29885.336250000004</v>
      </c>
      <c r="X482" s="454" t="s">
        <v>3958</v>
      </c>
      <c r="Y482" s="455"/>
      <c r="Z482" s="428">
        <v>0</v>
      </c>
      <c r="AA482" s="456">
        <v>0</v>
      </c>
      <c r="AB482" s="402">
        <f t="shared" si="207"/>
        <v>1877.1637500000004</v>
      </c>
      <c r="AC482" s="402">
        <f t="shared" si="208"/>
        <v>29885.336250000004</v>
      </c>
      <c r="AD482" s="1067">
        <v>33326.910000000003</v>
      </c>
      <c r="AE482" s="1067"/>
      <c r="AF482" s="470"/>
      <c r="AG482" s="402">
        <f t="shared" si="210"/>
        <v>0</v>
      </c>
      <c r="AH482" s="1067"/>
      <c r="AI482" s="402">
        <f t="shared" si="209"/>
        <v>0</v>
      </c>
      <c r="AJ482" s="402"/>
      <c r="AL482" s="542"/>
      <c r="AM482" s="542"/>
      <c r="AN482" s="542"/>
      <c r="AO482" s="542"/>
    </row>
    <row r="483" spans="1:41" s="513" customFormat="1" ht="14.1" customHeight="1" x14ac:dyDescent="0.25">
      <c r="A483" s="1066">
        <v>408</v>
      </c>
      <c r="B483" s="444" t="s">
        <v>2918</v>
      </c>
      <c r="C483" s="444" t="s">
        <v>3763</v>
      </c>
      <c r="D483" s="445">
        <v>25123</v>
      </c>
      <c r="E483" s="446">
        <v>41897</v>
      </c>
      <c r="F483" s="1066">
        <f t="shared" si="200"/>
        <v>45</v>
      </c>
      <c r="G483" s="429" t="s">
        <v>2919</v>
      </c>
      <c r="H483" s="447" t="s">
        <v>1941</v>
      </c>
      <c r="I483" s="429" t="s">
        <v>2920</v>
      </c>
      <c r="J483" s="429"/>
      <c r="K483" s="448">
        <f t="shared" si="217"/>
        <v>31762.500000000004</v>
      </c>
      <c r="L483" s="1067">
        <f t="shared" si="201"/>
        <v>2251.9612500000003</v>
      </c>
      <c r="M483" s="1067">
        <f t="shared" si="213"/>
        <v>31762.500000000004</v>
      </c>
      <c r="N483" s="402"/>
      <c r="O483" s="467">
        <f t="shared" si="202"/>
        <v>965.58000000000015</v>
      </c>
      <c r="P483" s="467">
        <f t="shared" si="203"/>
        <v>911.58375000000024</v>
      </c>
      <c r="Q483" s="467">
        <v>0</v>
      </c>
      <c r="R483" s="402"/>
      <c r="S483" s="494">
        <f t="shared" si="216"/>
        <v>1877.1637500000004</v>
      </c>
      <c r="T483" s="402">
        <f t="shared" si="205"/>
        <v>29885.336250000004</v>
      </c>
      <c r="U483" s="468">
        <v>100010330028774</v>
      </c>
      <c r="V483" s="468">
        <v>200010330689434</v>
      </c>
      <c r="W483" s="863">
        <f t="shared" si="206"/>
        <v>29885.336250000004</v>
      </c>
      <c r="X483" s="454" t="s">
        <v>3957</v>
      </c>
      <c r="Y483" s="522"/>
      <c r="Z483" s="504"/>
      <c r="AA483" s="429"/>
      <c r="AB483" s="402">
        <f t="shared" si="207"/>
        <v>1877.1637500000004</v>
      </c>
      <c r="AC483" s="402">
        <f t="shared" si="208"/>
        <v>29885.336250000004</v>
      </c>
      <c r="AD483" s="1067">
        <v>33326.910000000003</v>
      </c>
      <c r="AE483" s="1067"/>
      <c r="AF483" s="429"/>
      <c r="AG483" s="429"/>
      <c r="AH483" s="402"/>
      <c r="AI483" s="402">
        <f t="shared" si="209"/>
        <v>0</v>
      </c>
      <c r="AJ483" s="402"/>
      <c r="AL483" s="542"/>
      <c r="AM483" s="542"/>
      <c r="AN483" s="542"/>
      <c r="AO483" s="542"/>
    </row>
    <row r="484" spans="1:41" s="513" customFormat="1" ht="14.1" customHeight="1" x14ac:dyDescent="0.25">
      <c r="A484" s="1066">
        <v>409</v>
      </c>
      <c r="B484" s="444" t="s">
        <v>2921</v>
      </c>
      <c r="C484" s="444" t="s">
        <v>3763</v>
      </c>
      <c r="D484" s="445">
        <v>26538</v>
      </c>
      <c r="E484" s="446">
        <v>41897</v>
      </c>
      <c r="F484" s="1066">
        <f t="shared" si="200"/>
        <v>42</v>
      </c>
      <c r="G484" s="429" t="s">
        <v>2922</v>
      </c>
      <c r="H484" s="447" t="s">
        <v>1941</v>
      </c>
      <c r="I484" s="429" t="s">
        <v>2920</v>
      </c>
      <c r="J484" s="429"/>
      <c r="K484" s="448">
        <f t="shared" si="217"/>
        <v>31762.500000000004</v>
      </c>
      <c r="L484" s="1067">
        <f t="shared" si="201"/>
        <v>2251.9612500000003</v>
      </c>
      <c r="M484" s="1067">
        <f t="shared" si="213"/>
        <v>31762.500000000004</v>
      </c>
      <c r="N484" s="402"/>
      <c r="O484" s="467">
        <f t="shared" si="202"/>
        <v>965.58000000000015</v>
      </c>
      <c r="P484" s="467">
        <f t="shared" si="203"/>
        <v>911.58375000000024</v>
      </c>
      <c r="Q484" s="467">
        <v>0</v>
      </c>
      <c r="R484" s="402"/>
      <c r="S484" s="494">
        <f t="shared" si="216"/>
        <v>1877.1637500000004</v>
      </c>
      <c r="T484" s="402">
        <f t="shared" si="205"/>
        <v>29885.336250000004</v>
      </c>
      <c r="U484" s="468">
        <v>100010330028774</v>
      </c>
      <c r="V484" s="468">
        <v>200010330689560</v>
      </c>
      <c r="W484" s="863">
        <f t="shared" si="206"/>
        <v>29885.336250000004</v>
      </c>
      <c r="X484" s="454" t="s">
        <v>4172</v>
      </c>
      <c r="Y484" s="522"/>
      <c r="Z484" s="504"/>
      <c r="AA484" s="429"/>
      <c r="AB484" s="402">
        <f t="shared" si="207"/>
        <v>1877.1637500000004</v>
      </c>
      <c r="AC484" s="402">
        <f t="shared" si="208"/>
        <v>29885.336250000004</v>
      </c>
      <c r="AD484" s="1067">
        <v>33326.910000000003</v>
      </c>
      <c r="AE484" s="1067"/>
      <c r="AF484" s="429"/>
      <c r="AG484" s="429"/>
      <c r="AH484" s="402"/>
      <c r="AI484" s="402">
        <f t="shared" si="209"/>
        <v>0</v>
      </c>
      <c r="AJ484" s="402"/>
      <c r="AL484" s="542"/>
      <c r="AM484" s="542"/>
      <c r="AN484" s="542"/>
      <c r="AO484" s="542"/>
    </row>
    <row r="485" spans="1:41" s="513" customFormat="1" ht="14.1" customHeight="1" x14ac:dyDescent="0.25">
      <c r="A485" s="1066">
        <v>410</v>
      </c>
      <c r="B485" s="444" t="s">
        <v>2923</v>
      </c>
      <c r="C485" s="444" t="s">
        <v>3763</v>
      </c>
      <c r="D485" s="445">
        <v>28184</v>
      </c>
      <c r="E485" s="446">
        <v>41897</v>
      </c>
      <c r="F485" s="1066">
        <f t="shared" si="200"/>
        <v>37</v>
      </c>
      <c r="G485" s="429" t="s">
        <v>2924</v>
      </c>
      <c r="H485" s="447" t="s">
        <v>1941</v>
      </c>
      <c r="I485" s="429" t="s">
        <v>2920</v>
      </c>
      <c r="J485" s="429"/>
      <c r="K485" s="448">
        <f t="shared" si="217"/>
        <v>31762.500000000004</v>
      </c>
      <c r="L485" s="1067">
        <f t="shared" si="201"/>
        <v>2251.9612500000003</v>
      </c>
      <c r="M485" s="1067">
        <f t="shared" si="213"/>
        <v>31762.500000000004</v>
      </c>
      <c r="N485" s="402"/>
      <c r="O485" s="467">
        <f t="shared" si="202"/>
        <v>965.58000000000015</v>
      </c>
      <c r="P485" s="467">
        <f t="shared" si="203"/>
        <v>911.58375000000024</v>
      </c>
      <c r="Q485" s="467">
        <v>0</v>
      </c>
      <c r="R485" s="402"/>
      <c r="S485" s="494">
        <f t="shared" si="216"/>
        <v>1877.1637500000004</v>
      </c>
      <c r="T485" s="402">
        <f t="shared" si="205"/>
        <v>29885.336250000004</v>
      </c>
      <c r="U485" s="468">
        <v>100010330028774</v>
      </c>
      <c r="V485" s="468">
        <v>200010330689586</v>
      </c>
      <c r="W485" s="863">
        <f t="shared" si="206"/>
        <v>29885.336250000004</v>
      </c>
      <c r="X485" s="454" t="s">
        <v>4191</v>
      </c>
      <c r="Y485" s="522"/>
      <c r="Z485" s="504"/>
      <c r="AA485" s="429"/>
      <c r="AB485" s="402">
        <f t="shared" si="207"/>
        <v>1877.1637500000004</v>
      </c>
      <c r="AC485" s="402">
        <f t="shared" si="208"/>
        <v>29885.336250000004</v>
      </c>
      <c r="AD485" s="1067">
        <v>33326.910000000003</v>
      </c>
      <c r="AE485" s="1067"/>
      <c r="AF485" s="429"/>
      <c r="AG485" s="429"/>
      <c r="AH485" s="402"/>
      <c r="AI485" s="402">
        <f t="shared" si="209"/>
        <v>0</v>
      </c>
      <c r="AJ485" s="533"/>
      <c r="AL485" s="542"/>
      <c r="AM485" s="542"/>
      <c r="AN485" s="542"/>
      <c r="AO485" s="542"/>
    </row>
    <row r="486" spans="1:41" s="513" customFormat="1" ht="14.1" customHeight="1" x14ac:dyDescent="0.25">
      <c r="A486" s="1066">
        <v>411</v>
      </c>
      <c r="B486" s="444" t="s">
        <v>2925</v>
      </c>
      <c r="C486" s="444" t="s">
        <v>3763</v>
      </c>
      <c r="D486" s="445">
        <v>30329</v>
      </c>
      <c r="E486" s="446">
        <v>41897</v>
      </c>
      <c r="F486" s="1066">
        <f t="shared" si="200"/>
        <v>31</v>
      </c>
      <c r="G486" s="429" t="s">
        <v>2926</v>
      </c>
      <c r="H486" s="447" t="s">
        <v>1941</v>
      </c>
      <c r="I486" s="429" t="s">
        <v>2920</v>
      </c>
      <c r="J486" s="429"/>
      <c r="K486" s="448">
        <v>31762.5</v>
      </c>
      <c r="L486" s="1067">
        <f t="shared" si="201"/>
        <v>2251.9612499999998</v>
      </c>
      <c r="M486" s="1067">
        <f t="shared" si="213"/>
        <v>31762.5</v>
      </c>
      <c r="N486" s="402"/>
      <c r="O486" s="467">
        <f t="shared" si="202"/>
        <v>965.58</v>
      </c>
      <c r="P486" s="467">
        <f t="shared" si="203"/>
        <v>911.58375000000001</v>
      </c>
      <c r="Q486" s="467">
        <v>0</v>
      </c>
      <c r="R486" s="402"/>
      <c r="S486" s="494">
        <f t="shared" si="216"/>
        <v>1877.1637500000002</v>
      </c>
      <c r="T486" s="402">
        <f t="shared" si="205"/>
        <v>29885.33625</v>
      </c>
      <c r="U486" s="468">
        <v>100010330028774</v>
      </c>
      <c r="V486" s="468">
        <v>200010330689531</v>
      </c>
      <c r="W486" s="863">
        <f t="shared" si="206"/>
        <v>29885.33625</v>
      </c>
      <c r="X486" s="454" t="s">
        <v>3956</v>
      </c>
      <c r="Y486" s="522"/>
      <c r="Z486" s="504"/>
      <c r="AA486" s="429"/>
      <c r="AB486" s="402">
        <f t="shared" si="207"/>
        <v>1877.1637500000002</v>
      </c>
      <c r="AC486" s="402">
        <f t="shared" si="208"/>
        <v>29885.33625</v>
      </c>
      <c r="AD486" s="1067">
        <v>33326.910000000003</v>
      </c>
      <c r="AE486" s="1067"/>
      <c r="AF486" s="429"/>
      <c r="AG486" s="429"/>
      <c r="AH486" s="402"/>
      <c r="AI486" s="402">
        <f>AG486+AH486</f>
        <v>0</v>
      </c>
      <c r="AJ486" s="533"/>
      <c r="AL486" s="542"/>
      <c r="AM486" s="542"/>
      <c r="AN486" s="542"/>
      <c r="AO486" s="542"/>
    </row>
    <row r="487" spans="1:41" s="513" customFormat="1" ht="14.1" customHeight="1" x14ac:dyDescent="0.25">
      <c r="A487" s="1066">
        <v>412</v>
      </c>
      <c r="B487" s="444" t="s">
        <v>2927</v>
      </c>
      <c r="C487" s="444" t="s">
        <v>3763</v>
      </c>
      <c r="D487" s="445">
        <v>25499</v>
      </c>
      <c r="E487" s="446">
        <v>41897</v>
      </c>
      <c r="F487" s="1066">
        <f t="shared" si="200"/>
        <v>44</v>
      </c>
      <c r="G487" s="429" t="s">
        <v>2928</v>
      </c>
      <c r="H487" s="447" t="s">
        <v>1941</v>
      </c>
      <c r="I487" s="429" t="s">
        <v>2920</v>
      </c>
      <c r="J487" s="429"/>
      <c r="K487" s="448">
        <f>28875*1.1</f>
        <v>31762.500000000004</v>
      </c>
      <c r="L487" s="1067">
        <f t="shared" si="201"/>
        <v>2251.9612500000003</v>
      </c>
      <c r="M487" s="1067">
        <f t="shared" si="213"/>
        <v>31762.500000000004</v>
      </c>
      <c r="N487" s="402"/>
      <c r="O487" s="467">
        <f t="shared" si="202"/>
        <v>965.58000000000015</v>
      </c>
      <c r="P487" s="467">
        <f t="shared" si="203"/>
        <v>911.58375000000024</v>
      </c>
      <c r="Q487" s="467">
        <v>0</v>
      </c>
      <c r="R487" s="402"/>
      <c r="S487" s="494">
        <f t="shared" si="216"/>
        <v>1877.1637500000004</v>
      </c>
      <c r="T487" s="402">
        <f t="shared" si="205"/>
        <v>29885.336250000004</v>
      </c>
      <c r="U487" s="468">
        <v>100010330028774</v>
      </c>
      <c r="V487" s="468">
        <v>200010330689447</v>
      </c>
      <c r="W487" s="863">
        <f t="shared" si="206"/>
        <v>29885.336250000004</v>
      </c>
      <c r="X487" s="454" t="s">
        <v>3955</v>
      </c>
      <c r="Y487" s="522"/>
      <c r="Z487" s="504"/>
      <c r="AA487" s="429"/>
      <c r="AB487" s="402">
        <f t="shared" si="207"/>
        <v>1877.1637500000004</v>
      </c>
      <c r="AC487" s="402">
        <f t="shared" si="208"/>
        <v>29885.336250000004</v>
      </c>
      <c r="AD487" s="1067">
        <v>33326.910000000003</v>
      </c>
      <c r="AE487" s="1067"/>
      <c r="AF487" s="429"/>
      <c r="AG487" s="429"/>
      <c r="AH487" s="402"/>
      <c r="AI487" s="402">
        <f>AG487+AH487</f>
        <v>0</v>
      </c>
      <c r="AJ487" s="402"/>
      <c r="AL487" s="542"/>
      <c r="AM487" s="542"/>
      <c r="AN487" s="542"/>
      <c r="AO487" s="542"/>
    </row>
    <row r="488" spans="1:41" ht="14.1" customHeight="1" x14ac:dyDescent="0.25">
      <c r="A488" s="1066">
        <v>413</v>
      </c>
      <c r="B488" s="444" t="s">
        <v>2929</v>
      </c>
      <c r="C488" s="444" t="s">
        <v>3763</v>
      </c>
      <c r="D488" s="445">
        <v>24306</v>
      </c>
      <c r="E488" s="446">
        <v>41897</v>
      </c>
      <c r="F488" s="1066">
        <f t="shared" si="200"/>
        <v>48</v>
      </c>
      <c r="G488" s="429" t="s">
        <v>2930</v>
      </c>
      <c r="H488" s="447" t="s">
        <v>1941</v>
      </c>
      <c r="I488" s="429" t="s">
        <v>2920</v>
      </c>
      <c r="J488" s="429"/>
      <c r="K488" s="448">
        <f>28875*1.1</f>
        <v>31762.500000000004</v>
      </c>
      <c r="L488" s="1067">
        <f t="shared" si="201"/>
        <v>2251.9612500000003</v>
      </c>
      <c r="M488" s="1067">
        <f t="shared" si="213"/>
        <v>31762.500000000004</v>
      </c>
      <c r="N488" s="402"/>
      <c r="O488" s="467">
        <f t="shared" si="202"/>
        <v>965.58000000000015</v>
      </c>
      <c r="P488" s="467">
        <f t="shared" si="203"/>
        <v>911.58375000000024</v>
      </c>
      <c r="Q488" s="467">
        <v>0</v>
      </c>
      <c r="R488" s="402"/>
      <c r="S488" s="494">
        <f t="shared" si="216"/>
        <v>1877.1637500000004</v>
      </c>
      <c r="T488" s="402">
        <f t="shared" si="205"/>
        <v>29885.336250000004</v>
      </c>
      <c r="U488" s="468">
        <v>100010330028774</v>
      </c>
      <c r="V488" s="468">
        <v>200010330689638</v>
      </c>
      <c r="W488" s="863">
        <f t="shared" si="206"/>
        <v>29885.336250000004</v>
      </c>
      <c r="X488" s="454" t="s">
        <v>3954</v>
      </c>
      <c r="Y488" s="522"/>
      <c r="Z488" s="504"/>
      <c r="AA488" s="429"/>
      <c r="AB488" s="402">
        <f t="shared" si="207"/>
        <v>1877.1637500000004</v>
      </c>
      <c r="AC488" s="402">
        <f t="shared" si="208"/>
        <v>29885.336250000004</v>
      </c>
      <c r="AD488" s="1067">
        <v>33326.910000000003</v>
      </c>
      <c r="AE488" s="1067"/>
      <c r="AF488" s="429"/>
      <c r="AG488" s="429"/>
      <c r="AH488" s="402"/>
      <c r="AI488" s="402">
        <f>AG488+AH488</f>
        <v>0</v>
      </c>
      <c r="AJ488" s="457">
        <f>AI497-N497</f>
        <v>0</v>
      </c>
    </row>
    <row r="489" spans="1:41" ht="14.1" customHeight="1" x14ac:dyDescent="0.25">
      <c r="A489" s="1066">
        <v>414</v>
      </c>
      <c r="B489" s="444" t="s">
        <v>3703</v>
      </c>
      <c r="C489" s="444" t="s">
        <v>3763</v>
      </c>
      <c r="D489" s="445">
        <v>24824</v>
      </c>
      <c r="E489" s="446">
        <v>41897</v>
      </c>
      <c r="F489" s="1066">
        <f t="shared" si="200"/>
        <v>46</v>
      </c>
      <c r="G489" s="502" t="s">
        <v>3704</v>
      </c>
      <c r="H489" s="447" t="s">
        <v>1941</v>
      </c>
      <c r="I489" s="429" t="s">
        <v>2920</v>
      </c>
      <c r="J489" s="429"/>
      <c r="K489" s="448">
        <v>31762.5</v>
      </c>
      <c r="L489" s="1067">
        <f t="shared" si="201"/>
        <v>2251.9612499999998</v>
      </c>
      <c r="M489" s="1067">
        <f t="shared" si="213"/>
        <v>31762.5</v>
      </c>
      <c r="N489" s="402">
        <v>0</v>
      </c>
      <c r="O489" s="467">
        <f t="shared" si="202"/>
        <v>965.58</v>
      </c>
      <c r="P489" s="467">
        <f t="shared" si="203"/>
        <v>911.58375000000001</v>
      </c>
      <c r="Q489" s="467"/>
      <c r="R489" s="402"/>
      <c r="S489" s="494">
        <f t="shared" si="216"/>
        <v>1877.1637500000002</v>
      </c>
      <c r="T489" s="402">
        <f t="shared" si="205"/>
        <v>29885.33625</v>
      </c>
      <c r="U489" s="468">
        <v>100010330028774</v>
      </c>
      <c r="V489" s="605" t="s">
        <v>4249</v>
      </c>
      <c r="W489" s="863">
        <f t="shared" si="206"/>
        <v>29885.33625</v>
      </c>
      <c r="X489" s="454" t="s">
        <v>4250</v>
      </c>
      <c r="Y489" s="522"/>
      <c r="Z489" s="504"/>
      <c r="AA489" s="429"/>
      <c r="AB489" s="402">
        <f t="shared" si="207"/>
        <v>1877.1637500000002</v>
      </c>
      <c r="AC489" s="402">
        <f t="shared" si="208"/>
        <v>29885.33625</v>
      </c>
      <c r="AD489" s="1067">
        <v>33335.910000000003</v>
      </c>
      <c r="AE489" s="1067"/>
      <c r="AF489" s="470">
        <v>0.15</v>
      </c>
      <c r="AG489" s="402">
        <f>AE489*15%</f>
        <v>0</v>
      </c>
      <c r="AH489" s="402"/>
      <c r="AI489" s="402">
        <f>AG489+AH489</f>
        <v>0</v>
      </c>
      <c r="AJ489" s="457"/>
    </row>
    <row r="490" spans="1:41" ht="14.1" customHeight="1" x14ac:dyDescent="0.25">
      <c r="A490" s="1066">
        <v>415</v>
      </c>
      <c r="B490" s="444" t="s">
        <v>2982</v>
      </c>
      <c r="C490" s="444" t="s">
        <v>3763</v>
      </c>
      <c r="D490" s="445">
        <v>28493</v>
      </c>
      <c r="E490" s="446">
        <v>41897</v>
      </c>
      <c r="F490" s="1066">
        <f t="shared" si="200"/>
        <v>36</v>
      </c>
      <c r="G490" s="502" t="s">
        <v>2983</v>
      </c>
      <c r="H490" s="447" t="s">
        <v>1941</v>
      </c>
      <c r="I490" s="429" t="s">
        <v>2920</v>
      </c>
      <c r="J490" s="429"/>
      <c r="K490" s="448">
        <f>28875*1.1</f>
        <v>31762.500000000004</v>
      </c>
      <c r="L490" s="1067">
        <f t="shared" si="201"/>
        <v>2251.9612500000003</v>
      </c>
      <c r="M490" s="1067">
        <f t="shared" si="213"/>
        <v>31762.500000000004</v>
      </c>
      <c r="N490" s="402"/>
      <c r="O490" s="467">
        <f t="shared" si="202"/>
        <v>965.58000000000015</v>
      </c>
      <c r="P490" s="467">
        <f t="shared" si="203"/>
        <v>911.58375000000024</v>
      </c>
      <c r="Q490" s="467"/>
      <c r="R490" s="402"/>
      <c r="S490" s="494">
        <f t="shared" si="216"/>
        <v>1877.1637500000004</v>
      </c>
      <c r="T490" s="402">
        <f t="shared" si="205"/>
        <v>29885.336250000004</v>
      </c>
      <c r="U490" s="468">
        <v>100010330028774</v>
      </c>
      <c r="V490" s="453" t="s">
        <v>3343</v>
      </c>
      <c r="W490" s="863">
        <f t="shared" si="206"/>
        <v>29885.336250000004</v>
      </c>
      <c r="X490" s="454" t="s">
        <v>4251</v>
      </c>
      <c r="Y490" s="522"/>
      <c r="Z490" s="504"/>
      <c r="AA490" s="429"/>
      <c r="AB490" s="402">
        <f t="shared" si="207"/>
        <v>1877.1637500000004</v>
      </c>
      <c r="AC490" s="402">
        <f t="shared" si="208"/>
        <v>29885.336250000004</v>
      </c>
      <c r="AD490" s="402"/>
      <c r="AE490" s="402"/>
      <c r="AF490" s="429"/>
      <c r="AG490" s="429"/>
      <c r="AH490" s="402"/>
      <c r="AI490" s="402"/>
      <c r="AJ490" s="457">
        <f>AI500-N500</f>
        <v>0</v>
      </c>
    </row>
    <row r="491" spans="1:41" ht="14.1" customHeight="1" x14ac:dyDescent="0.25">
      <c r="A491" s="1066">
        <v>416</v>
      </c>
      <c r="B491" s="444" t="s">
        <v>2931</v>
      </c>
      <c r="C491" s="444" t="s">
        <v>3763</v>
      </c>
      <c r="D491" s="445">
        <v>29654</v>
      </c>
      <c r="E491" s="446">
        <v>41897</v>
      </c>
      <c r="F491" s="1066">
        <f t="shared" si="200"/>
        <v>33</v>
      </c>
      <c r="G491" s="429" t="s">
        <v>2932</v>
      </c>
      <c r="H491" s="447" t="s">
        <v>1941</v>
      </c>
      <c r="I491" s="429" t="s">
        <v>2920</v>
      </c>
      <c r="J491" s="429"/>
      <c r="K491" s="448">
        <f>28875*1.1</f>
        <v>31762.500000000004</v>
      </c>
      <c r="L491" s="1067">
        <f t="shared" si="201"/>
        <v>2251.9612500000003</v>
      </c>
      <c r="M491" s="1067">
        <f t="shared" si="213"/>
        <v>31762.500000000004</v>
      </c>
      <c r="N491" s="402"/>
      <c r="O491" s="467">
        <f t="shared" si="202"/>
        <v>965.58000000000015</v>
      </c>
      <c r="P491" s="467">
        <f t="shared" si="203"/>
        <v>911.58375000000024</v>
      </c>
      <c r="Q491" s="467">
        <v>0</v>
      </c>
      <c r="R491" s="402"/>
      <c r="S491" s="494">
        <f t="shared" si="216"/>
        <v>1877.1637500000004</v>
      </c>
      <c r="T491" s="402">
        <f t="shared" si="205"/>
        <v>29885.336250000004</v>
      </c>
      <c r="U491" s="468">
        <v>100010330028774</v>
      </c>
      <c r="V491" s="468">
        <v>200010330689528</v>
      </c>
      <c r="W491" s="863">
        <f t="shared" si="206"/>
        <v>29885.336250000004</v>
      </c>
      <c r="X491" s="454" t="s">
        <v>3953</v>
      </c>
      <c r="Y491" s="522"/>
      <c r="Z491" s="504"/>
      <c r="AA491" s="429"/>
      <c r="AB491" s="402">
        <f t="shared" si="207"/>
        <v>1877.1637500000004</v>
      </c>
      <c r="AC491" s="402">
        <f t="shared" si="208"/>
        <v>29885.336250000004</v>
      </c>
      <c r="AD491" s="402"/>
      <c r="AE491" s="402"/>
      <c r="AF491" s="429"/>
      <c r="AG491" s="429"/>
      <c r="AH491" s="402"/>
      <c r="AI491" s="402"/>
      <c r="AJ491" s="457" t="e">
        <f>#REF!-#REF!</f>
        <v>#REF!</v>
      </c>
    </row>
    <row r="492" spans="1:41" ht="14.1" customHeight="1" x14ac:dyDescent="0.25">
      <c r="A492" s="1066">
        <v>417</v>
      </c>
      <c r="B492" s="1066" t="s">
        <v>2385</v>
      </c>
      <c r="C492" s="1066" t="s">
        <v>3763</v>
      </c>
      <c r="D492" s="446">
        <v>31974</v>
      </c>
      <c r="E492" s="446">
        <v>41897</v>
      </c>
      <c r="F492" s="1066">
        <f t="shared" si="200"/>
        <v>27</v>
      </c>
      <c r="G492" s="428" t="s">
        <v>2386</v>
      </c>
      <c r="H492" s="447" t="s">
        <v>1941</v>
      </c>
      <c r="I492" s="428" t="s">
        <v>2920</v>
      </c>
      <c r="J492" s="428"/>
      <c r="K492" s="448">
        <v>31762.5</v>
      </c>
      <c r="L492" s="1067">
        <f t="shared" si="201"/>
        <v>2251.9612499999998</v>
      </c>
      <c r="M492" s="1067">
        <f t="shared" si="213"/>
        <v>31762.5</v>
      </c>
      <c r="N492" s="402"/>
      <c r="O492" s="1068">
        <f t="shared" si="202"/>
        <v>965.58</v>
      </c>
      <c r="P492" s="1068">
        <f t="shared" si="203"/>
        <v>911.58375000000001</v>
      </c>
      <c r="Q492" s="1068"/>
      <c r="R492" s="1067"/>
      <c r="S492" s="451">
        <f t="shared" si="216"/>
        <v>1877.1637500000002</v>
      </c>
      <c r="T492" s="1067">
        <f t="shared" si="205"/>
        <v>29885.33625</v>
      </c>
      <c r="U492" s="452">
        <v>100010330028774</v>
      </c>
      <c r="V492" s="461" t="s">
        <v>3357</v>
      </c>
      <c r="W492" s="863">
        <f t="shared" si="206"/>
        <v>29885.33625</v>
      </c>
      <c r="X492" s="463" t="s">
        <v>3947</v>
      </c>
      <c r="Y492" s="455"/>
      <c r="Z492" s="428">
        <v>0</v>
      </c>
      <c r="AA492" s="456">
        <v>0</v>
      </c>
      <c r="AB492" s="402">
        <f t="shared" si="207"/>
        <v>1877.1637500000002</v>
      </c>
      <c r="AC492" s="402">
        <f t="shared" si="208"/>
        <v>29885.33625</v>
      </c>
      <c r="AD492" s="1067"/>
      <c r="AE492" s="428"/>
      <c r="AF492" s="428"/>
      <c r="AG492" s="402">
        <f>AE492*15%</f>
        <v>0</v>
      </c>
      <c r="AH492" s="1067"/>
      <c r="AI492" s="402">
        <f>AG492+AH492</f>
        <v>0</v>
      </c>
      <c r="AJ492" s="457">
        <f>AI509-N509</f>
        <v>0</v>
      </c>
    </row>
    <row r="493" spans="1:41" ht="14.1" customHeight="1" x14ac:dyDescent="0.25">
      <c r="A493" s="1066">
        <v>418</v>
      </c>
      <c r="B493" s="444" t="s">
        <v>2286</v>
      </c>
      <c r="C493" s="444" t="s">
        <v>3763</v>
      </c>
      <c r="D493" s="445">
        <v>25089</v>
      </c>
      <c r="E493" s="446">
        <v>41897</v>
      </c>
      <c r="F493" s="1066">
        <f t="shared" si="200"/>
        <v>46</v>
      </c>
      <c r="G493" s="429" t="s">
        <v>2287</v>
      </c>
      <c r="H493" s="447" t="s">
        <v>1941</v>
      </c>
      <c r="I493" s="429" t="s">
        <v>2270</v>
      </c>
      <c r="J493" s="429"/>
      <c r="K493" s="448">
        <f>28875*1.1</f>
        <v>31762.500000000004</v>
      </c>
      <c r="L493" s="1067">
        <f t="shared" si="201"/>
        <v>2251.9612500000003</v>
      </c>
      <c r="M493" s="1067">
        <f t="shared" si="213"/>
        <v>31762.500000000004</v>
      </c>
      <c r="N493" s="402"/>
      <c r="O493" s="1068">
        <f t="shared" si="202"/>
        <v>965.58000000000015</v>
      </c>
      <c r="P493" s="1068">
        <f t="shared" si="203"/>
        <v>911.58375000000024</v>
      </c>
      <c r="Q493" s="1068"/>
      <c r="R493" s="1067"/>
      <c r="S493" s="451">
        <f t="shared" si="216"/>
        <v>1877.1637500000004</v>
      </c>
      <c r="T493" s="1067">
        <f t="shared" si="205"/>
        <v>29885.336250000004</v>
      </c>
      <c r="U493" s="452">
        <v>100010330028774</v>
      </c>
      <c r="V493" s="501" t="s">
        <v>3344</v>
      </c>
      <c r="W493" s="863">
        <f t="shared" si="206"/>
        <v>29885.336250000004</v>
      </c>
      <c r="X493" s="454" t="s">
        <v>3952</v>
      </c>
      <c r="Y493" s="455"/>
      <c r="Z493" s="428">
        <v>0</v>
      </c>
      <c r="AA493" s="456">
        <v>0</v>
      </c>
      <c r="AB493" s="402">
        <f t="shared" si="207"/>
        <v>1877.1637500000004</v>
      </c>
      <c r="AC493" s="402">
        <f t="shared" si="208"/>
        <v>29885.336250000004</v>
      </c>
      <c r="AD493" s="1067"/>
      <c r="AE493" s="428"/>
      <c r="AF493" s="428"/>
      <c r="AG493" s="402">
        <f>AE493*15%</f>
        <v>0</v>
      </c>
      <c r="AH493" s="1067"/>
      <c r="AI493" s="402">
        <f>AG493+AH493</f>
        <v>0</v>
      </c>
      <c r="AJ493" s="457">
        <f>AI501-N501</f>
        <v>0</v>
      </c>
    </row>
    <row r="494" spans="1:41" ht="14.1" customHeight="1" x14ac:dyDescent="0.25">
      <c r="A494" s="1066">
        <v>419</v>
      </c>
      <c r="B494" s="444" t="s">
        <v>2351</v>
      </c>
      <c r="C494" s="444" t="s">
        <v>3763</v>
      </c>
      <c r="D494" s="445">
        <v>25618</v>
      </c>
      <c r="E494" s="446">
        <v>41897</v>
      </c>
      <c r="F494" s="1066">
        <f>DATEDIF(D494,E494,"Y")</f>
        <v>44</v>
      </c>
      <c r="G494" s="429" t="s">
        <v>2352</v>
      </c>
      <c r="H494" s="447" t="s">
        <v>1941</v>
      </c>
      <c r="I494" s="429" t="s">
        <v>2350</v>
      </c>
      <c r="J494" s="429"/>
      <c r="K494" s="448">
        <f>28875*1.1</f>
        <v>31762.500000000004</v>
      </c>
      <c r="L494" s="1067">
        <f t="shared" ref="L494:L564" si="218">K494/100*7.09</f>
        <v>2251.9612500000003</v>
      </c>
      <c r="M494" s="1067">
        <f t="shared" si="213"/>
        <v>31762.500000000004</v>
      </c>
      <c r="N494" s="402"/>
      <c r="O494" s="1068">
        <f t="shared" ref="O494:O564" si="219">K494/100*3.04</f>
        <v>965.58000000000015</v>
      </c>
      <c r="P494" s="1068">
        <f t="shared" ref="P494:P564" si="220">K494/100*2.87</f>
        <v>911.58375000000024</v>
      </c>
      <c r="Q494" s="1068"/>
      <c r="R494" s="1067"/>
      <c r="S494" s="451">
        <f t="shared" si="216"/>
        <v>1877.1637500000004</v>
      </c>
      <c r="T494" s="1067">
        <f t="shared" ref="T494:T564" si="221">K494-S494</f>
        <v>29885.336250000004</v>
      </c>
      <c r="U494" s="452">
        <v>100010330028774</v>
      </c>
      <c r="V494" s="453" t="s">
        <v>3345</v>
      </c>
      <c r="W494" s="863">
        <f>+T494</f>
        <v>29885.336250000004</v>
      </c>
      <c r="X494" s="454">
        <v>11000029956</v>
      </c>
      <c r="Y494" s="455"/>
      <c r="Z494" s="428">
        <v>0</v>
      </c>
      <c r="AA494" s="456">
        <v>0</v>
      </c>
      <c r="AB494" s="402">
        <f>O494+P494+Q494</f>
        <v>1877.1637500000004</v>
      </c>
      <c r="AC494" s="402">
        <f>K494-AB494</f>
        <v>29885.336250000004</v>
      </c>
      <c r="AD494" s="1067"/>
      <c r="AE494" s="428"/>
      <c r="AF494" s="428"/>
      <c r="AG494" s="402">
        <f>AE494*15%</f>
        <v>0</v>
      </c>
      <c r="AH494" s="1067"/>
      <c r="AI494" s="402">
        <f>AG494+AH494</f>
        <v>0</v>
      </c>
      <c r="AJ494" s="457">
        <f>AI502-N502</f>
        <v>0</v>
      </c>
    </row>
    <row r="495" spans="1:41" ht="14.1" customHeight="1" x14ac:dyDescent="0.25">
      <c r="A495" s="1066">
        <v>420</v>
      </c>
      <c r="B495" s="444" t="s">
        <v>4376</v>
      </c>
      <c r="C495" s="444" t="s">
        <v>3763</v>
      </c>
      <c r="D495" s="445"/>
      <c r="E495" s="446"/>
      <c r="F495" s="1066"/>
      <c r="G495" s="429" t="s">
        <v>4377</v>
      </c>
      <c r="H495" s="447" t="s">
        <v>1941</v>
      </c>
      <c r="I495" s="429" t="s">
        <v>2350</v>
      </c>
      <c r="J495" s="429"/>
      <c r="K495" s="448">
        <v>31762.5</v>
      </c>
      <c r="L495" s="1067">
        <f t="shared" si="218"/>
        <v>2251.9612499999998</v>
      </c>
      <c r="M495" s="1067">
        <f t="shared" si="213"/>
        <v>31762.5</v>
      </c>
      <c r="N495" s="402"/>
      <c r="O495" s="1068">
        <f t="shared" si="219"/>
        <v>965.58</v>
      </c>
      <c r="P495" s="1068">
        <f t="shared" si="220"/>
        <v>911.58375000000001</v>
      </c>
      <c r="Q495" s="1068"/>
      <c r="R495" s="1067"/>
      <c r="S495" s="451">
        <f t="shared" si="216"/>
        <v>1877.1637500000002</v>
      </c>
      <c r="T495" s="1067">
        <f t="shared" si="221"/>
        <v>29885.33625</v>
      </c>
      <c r="U495" s="452"/>
      <c r="V495" s="453"/>
      <c r="W495" s="863"/>
      <c r="X495" s="454"/>
      <c r="Y495" s="455"/>
      <c r="Z495" s="428"/>
      <c r="AA495" s="456"/>
      <c r="AB495" s="402"/>
      <c r="AC495" s="402"/>
      <c r="AD495" s="1067"/>
      <c r="AE495" s="428"/>
      <c r="AF495" s="428"/>
      <c r="AG495" s="402"/>
      <c r="AH495" s="1067"/>
      <c r="AI495" s="402"/>
      <c r="AJ495" s="457"/>
    </row>
    <row r="496" spans="1:41" ht="14.1" customHeight="1" x14ac:dyDescent="0.25">
      <c r="A496" s="1066">
        <v>421</v>
      </c>
      <c r="B496" s="621" t="s">
        <v>4924</v>
      </c>
      <c r="C496" s="621"/>
      <c r="D496" s="622"/>
      <c r="E496" s="622"/>
      <c r="F496" s="621"/>
      <c r="G496" s="623" t="s">
        <v>4925</v>
      </c>
      <c r="H496" s="447" t="s">
        <v>1941</v>
      </c>
      <c r="I496" s="428" t="s">
        <v>2920</v>
      </c>
      <c r="J496" s="623"/>
      <c r="K496" s="1020">
        <v>31762.5</v>
      </c>
      <c r="L496" s="624">
        <f t="shared" si="218"/>
        <v>2251.9612499999998</v>
      </c>
      <c r="M496" s="624">
        <f>K496</f>
        <v>31762.5</v>
      </c>
      <c r="N496" s="616"/>
      <c r="O496" s="1068">
        <f t="shared" si="219"/>
        <v>965.58</v>
      </c>
      <c r="P496" s="1068">
        <f t="shared" si="220"/>
        <v>911.58375000000001</v>
      </c>
      <c r="Q496" s="624">
        <f>K496/100*2.87</f>
        <v>911.58375000000001</v>
      </c>
      <c r="R496" s="624"/>
      <c r="S496" s="624"/>
      <c r="T496" s="624">
        <f>N496+P496+Q496+R496</f>
        <v>1823.1675</v>
      </c>
      <c r="U496" s="6"/>
      <c r="V496" s="6"/>
      <c r="W496" s="6"/>
      <c r="X496" s="6"/>
      <c r="Y496" s="6"/>
      <c r="Z496" s="6"/>
      <c r="AA496" s="6"/>
      <c r="AB496" s="6"/>
      <c r="AC496" s="6"/>
      <c r="AD496" s="6"/>
      <c r="AE496" s="6"/>
      <c r="AF496" s="6"/>
      <c r="AG496" s="6"/>
      <c r="AH496" s="6"/>
      <c r="AI496" s="6"/>
      <c r="AL496" s="6"/>
      <c r="AM496" s="6"/>
      <c r="AN496" s="6"/>
      <c r="AO496" s="6"/>
    </row>
    <row r="497" spans="1:36" ht="14.1" customHeight="1" x14ac:dyDescent="0.25">
      <c r="A497" s="1066">
        <v>422</v>
      </c>
      <c r="B497" s="864" t="s">
        <v>2361</v>
      </c>
      <c r="C497" s="444" t="s">
        <v>3763</v>
      </c>
      <c r="D497" s="865">
        <v>28450</v>
      </c>
      <c r="E497" s="446">
        <v>41897</v>
      </c>
      <c r="F497" s="1066">
        <f t="shared" ref="F497:F566" si="222">DATEDIF(D497,E497,"Y")</f>
        <v>36</v>
      </c>
      <c r="G497" s="866" t="s">
        <v>2362</v>
      </c>
      <c r="H497" s="447" t="s">
        <v>1941</v>
      </c>
      <c r="I497" s="429" t="s">
        <v>5271</v>
      </c>
      <c r="J497" s="429"/>
      <c r="K497" s="448">
        <v>38115</v>
      </c>
      <c r="L497" s="1067">
        <f t="shared" si="218"/>
        <v>2702.3534999999997</v>
      </c>
      <c r="M497" s="1067">
        <f t="shared" si="213"/>
        <v>38115</v>
      </c>
      <c r="N497" s="402"/>
      <c r="O497" s="1068">
        <f t="shared" si="219"/>
        <v>1158.6959999999999</v>
      </c>
      <c r="P497" s="1068">
        <f t="shared" si="220"/>
        <v>1093.9005</v>
      </c>
      <c r="Q497" s="1068"/>
      <c r="R497" s="1067"/>
      <c r="S497" s="451">
        <f t="shared" si="216"/>
        <v>2252.5964999999997</v>
      </c>
      <c r="T497" s="1067">
        <f t="shared" si="221"/>
        <v>35862.4035</v>
      </c>
      <c r="U497" s="452">
        <v>100010330028774</v>
      </c>
      <c r="V497" s="487" t="s">
        <v>3346</v>
      </c>
      <c r="W497" s="863">
        <f t="shared" ref="W497:W566" si="223">+T497</f>
        <v>35862.4035</v>
      </c>
      <c r="X497" s="1215" t="s">
        <v>3951</v>
      </c>
      <c r="Y497" s="455"/>
      <c r="Z497" s="428">
        <v>0</v>
      </c>
      <c r="AA497" s="456">
        <v>0</v>
      </c>
      <c r="AB497" s="402">
        <f t="shared" ref="AB497:AB566" si="224">O497+P497+Q497</f>
        <v>2252.5964999999997</v>
      </c>
      <c r="AC497" s="402">
        <f t="shared" ref="AC497:AC566" si="225">K497-AB497</f>
        <v>35862.4035</v>
      </c>
      <c r="AD497" s="1067"/>
      <c r="AE497" s="428"/>
      <c r="AF497" s="428"/>
      <c r="AG497" s="402">
        <f t="shared" ref="AG497:AG565" si="226">AE497*15%</f>
        <v>0</v>
      </c>
      <c r="AH497" s="1067"/>
      <c r="AI497" s="402">
        <f t="shared" ref="AI497:AI565" si="227">AG497+AH497</f>
        <v>0</v>
      </c>
      <c r="AJ497" s="457" t="e">
        <f>#REF!-#REF!</f>
        <v>#REF!</v>
      </c>
    </row>
    <row r="498" spans="1:36" ht="14.1" customHeight="1" x14ac:dyDescent="0.25">
      <c r="A498" s="1504"/>
      <c r="B498" s="1505" t="s">
        <v>5209</v>
      </c>
      <c r="C498" s="1506"/>
      <c r="D498" s="1507"/>
      <c r="E498" s="1508"/>
      <c r="F498" s="1504"/>
      <c r="G498" s="1509" t="s">
        <v>5210</v>
      </c>
      <c r="H498" s="1510" t="s">
        <v>1941</v>
      </c>
      <c r="I498" s="1509" t="s">
        <v>5343</v>
      </c>
      <c r="J498" s="1511"/>
      <c r="K498" s="1512">
        <v>31762.5</v>
      </c>
      <c r="L498" s="1067">
        <f t="shared" si="218"/>
        <v>2251.9612499999998</v>
      </c>
      <c r="M498" s="1067">
        <f t="shared" si="213"/>
        <v>31762.5</v>
      </c>
      <c r="N498" s="402"/>
      <c r="O498" s="1068">
        <f t="shared" si="219"/>
        <v>965.58</v>
      </c>
      <c r="P498" s="1068">
        <f t="shared" si="220"/>
        <v>911.58375000000001</v>
      </c>
      <c r="Q498" s="1068"/>
      <c r="R498" s="1067"/>
      <c r="S498" s="451">
        <f t="shared" si="216"/>
        <v>1877.1637500000002</v>
      </c>
      <c r="T498" s="1067">
        <f t="shared" si="221"/>
        <v>29885.33625</v>
      </c>
      <c r="U498" s="452"/>
      <c r="V498" s="487"/>
      <c r="W498" s="863"/>
      <c r="X498" s="1215"/>
      <c r="Y498" s="455"/>
      <c r="Z498" s="428"/>
      <c r="AA498" s="456"/>
      <c r="AB498" s="402"/>
      <c r="AC498" s="402"/>
      <c r="AD498" s="1067"/>
      <c r="AE498" s="428"/>
      <c r="AF498" s="428"/>
      <c r="AG498" s="402"/>
      <c r="AH498" s="1067"/>
      <c r="AI498" s="402"/>
      <c r="AJ498" s="457"/>
    </row>
    <row r="499" spans="1:36" ht="14.1" customHeight="1" x14ac:dyDescent="0.25">
      <c r="A499" s="1066">
        <v>423</v>
      </c>
      <c r="B499" s="1066" t="s">
        <v>2364</v>
      </c>
      <c r="C499" s="444" t="s">
        <v>3763</v>
      </c>
      <c r="D499" s="446">
        <v>31700</v>
      </c>
      <c r="E499" s="446">
        <v>41897</v>
      </c>
      <c r="F499" s="1066">
        <f t="shared" si="222"/>
        <v>27</v>
      </c>
      <c r="G499" s="428" t="s">
        <v>2365</v>
      </c>
      <c r="H499" s="447" t="s">
        <v>1941</v>
      </c>
      <c r="I499" s="428" t="s">
        <v>2366</v>
      </c>
      <c r="J499" s="428"/>
      <c r="K499" s="448">
        <f>17325*1.1</f>
        <v>19057.5</v>
      </c>
      <c r="L499" s="1067">
        <f t="shared" si="218"/>
        <v>1351.1767499999999</v>
      </c>
      <c r="M499" s="1067">
        <f t="shared" si="213"/>
        <v>19057.5</v>
      </c>
      <c r="N499" s="402"/>
      <c r="O499" s="1068">
        <f t="shared" si="219"/>
        <v>579.34799999999996</v>
      </c>
      <c r="P499" s="1068">
        <f t="shared" si="220"/>
        <v>546.95024999999998</v>
      </c>
      <c r="Q499" s="1068"/>
      <c r="R499" s="1067"/>
      <c r="S499" s="451">
        <f t="shared" si="216"/>
        <v>1126.2982499999998</v>
      </c>
      <c r="T499" s="1067">
        <f t="shared" si="221"/>
        <v>17931.20175</v>
      </c>
      <c r="U499" s="452">
        <v>100010330028774</v>
      </c>
      <c r="V499" s="461" t="s">
        <v>3347</v>
      </c>
      <c r="W499" s="863">
        <f t="shared" si="223"/>
        <v>17931.20175</v>
      </c>
      <c r="X499" s="463" t="s">
        <v>3950</v>
      </c>
      <c r="Y499" s="455"/>
      <c r="Z499" s="428">
        <v>0</v>
      </c>
      <c r="AA499" s="456">
        <v>0</v>
      </c>
      <c r="AB499" s="402">
        <f t="shared" si="224"/>
        <v>1126.2982499999998</v>
      </c>
      <c r="AC499" s="402">
        <f t="shared" si="225"/>
        <v>17931.20175</v>
      </c>
      <c r="AD499" s="1067"/>
      <c r="AE499" s="428"/>
      <c r="AF499" s="428"/>
      <c r="AG499" s="402">
        <f t="shared" si="226"/>
        <v>0</v>
      </c>
      <c r="AH499" s="1067"/>
      <c r="AI499" s="402">
        <f t="shared" si="227"/>
        <v>0</v>
      </c>
      <c r="AJ499" s="457">
        <f>AI503-N503</f>
        <v>0</v>
      </c>
    </row>
    <row r="500" spans="1:36" ht="14.1" customHeight="1" x14ac:dyDescent="0.25">
      <c r="A500" s="1066">
        <v>424</v>
      </c>
      <c r="B500" s="1066" t="s">
        <v>2367</v>
      </c>
      <c r="C500" s="444" t="s">
        <v>3763</v>
      </c>
      <c r="D500" s="446">
        <v>30046</v>
      </c>
      <c r="E500" s="446">
        <v>41897</v>
      </c>
      <c r="F500" s="1066">
        <f t="shared" si="222"/>
        <v>32</v>
      </c>
      <c r="G500" s="428" t="s">
        <v>2368</v>
      </c>
      <c r="H500" s="447" t="s">
        <v>1941</v>
      </c>
      <c r="I500" s="428" t="s">
        <v>2366</v>
      </c>
      <c r="J500" s="428"/>
      <c r="K500" s="448">
        <f>17325*1.1</f>
        <v>19057.5</v>
      </c>
      <c r="L500" s="1067">
        <f t="shared" si="218"/>
        <v>1351.1767499999999</v>
      </c>
      <c r="M500" s="1067">
        <f t="shared" si="213"/>
        <v>19057.5</v>
      </c>
      <c r="N500" s="402"/>
      <c r="O500" s="1068">
        <f t="shared" si="219"/>
        <v>579.34799999999996</v>
      </c>
      <c r="P500" s="1068">
        <f t="shared" si="220"/>
        <v>546.95024999999998</v>
      </c>
      <c r="Q500" s="1068"/>
      <c r="R500" s="1067"/>
      <c r="S500" s="451">
        <f t="shared" si="216"/>
        <v>1126.2982499999998</v>
      </c>
      <c r="T500" s="1067">
        <f t="shared" si="221"/>
        <v>17931.20175</v>
      </c>
      <c r="U500" s="452">
        <v>100010330028774</v>
      </c>
      <c r="V500" s="461" t="s">
        <v>3348</v>
      </c>
      <c r="W500" s="863">
        <f t="shared" si="223"/>
        <v>17931.20175</v>
      </c>
      <c r="X500" s="463" t="s">
        <v>3949</v>
      </c>
      <c r="Y500" s="455"/>
      <c r="Z500" s="428">
        <v>0</v>
      </c>
      <c r="AA500" s="456">
        <v>0</v>
      </c>
      <c r="AB500" s="402">
        <f t="shared" si="224"/>
        <v>1126.2982499999998</v>
      </c>
      <c r="AC500" s="402">
        <f t="shared" si="225"/>
        <v>17931.20175</v>
      </c>
      <c r="AD500" s="1067"/>
      <c r="AE500" s="428"/>
      <c r="AF500" s="428"/>
      <c r="AG500" s="402">
        <f t="shared" si="226"/>
        <v>0</v>
      </c>
      <c r="AH500" s="1067"/>
      <c r="AI500" s="402">
        <f t="shared" si="227"/>
        <v>0</v>
      </c>
      <c r="AJ500" s="457" t="e">
        <f>#REF!-#REF!</f>
        <v>#REF!</v>
      </c>
    </row>
    <row r="501" spans="1:36" ht="14.1" customHeight="1" x14ac:dyDescent="0.25">
      <c r="A501" s="1066">
        <v>425</v>
      </c>
      <c r="B501" s="1066" t="s">
        <v>2371</v>
      </c>
      <c r="C501" s="444" t="s">
        <v>3763</v>
      </c>
      <c r="D501" s="446">
        <v>28577</v>
      </c>
      <c r="E501" s="446">
        <v>41897</v>
      </c>
      <c r="F501" s="1066">
        <f t="shared" si="222"/>
        <v>36</v>
      </c>
      <c r="G501" s="428" t="s">
        <v>2372</v>
      </c>
      <c r="H501" s="447" t="s">
        <v>1941</v>
      </c>
      <c r="I501" s="428" t="s">
        <v>4609</v>
      </c>
      <c r="J501" s="428"/>
      <c r="K501" s="448">
        <v>31762.5</v>
      </c>
      <c r="L501" s="1067">
        <f t="shared" si="218"/>
        <v>2251.9612499999998</v>
      </c>
      <c r="M501" s="1067">
        <f t="shared" si="213"/>
        <v>31762.5</v>
      </c>
      <c r="N501" s="402"/>
      <c r="O501" s="1068">
        <f t="shared" si="219"/>
        <v>965.58</v>
      </c>
      <c r="P501" s="1068">
        <f t="shared" si="220"/>
        <v>911.58375000000001</v>
      </c>
      <c r="Q501" s="1068"/>
      <c r="R501" s="1067"/>
      <c r="S501" s="451">
        <f t="shared" si="216"/>
        <v>1877.1637500000002</v>
      </c>
      <c r="T501" s="1067">
        <f t="shared" si="221"/>
        <v>29885.33625</v>
      </c>
      <c r="U501" s="452">
        <v>100010330028774</v>
      </c>
      <c r="V501" s="461" t="s">
        <v>3350</v>
      </c>
      <c r="W501" s="863">
        <f t="shared" si="223"/>
        <v>29885.33625</v>
      </c>
      <c r="X501" s="463" t="s">
        <v>4130</v>
      </c>
      <c r="Y501" s="455"/>
      <c r="Z501" s="428">
        <v>0</v>
      </c>
      <c r="AA501" s="456">
        <v>0</v>
      </c>
      <c r="AB501" s="402">
        <f t="shared" si="224"/>
        <v>1877.1637500000002</v>
      </c>
      <c r="AC501" s="402">
        <f t="shared" si="225"/>
        <v>29885.33625</v>
      </c>
      <c r="AD501" s="1067"/>
      <c r="AE501" s="428"/>
      <c r="AF501" s="428"/>
      <c r="AG501" s="402">
        <f t="shared" si="226"/>
        <v>0</v>
      </c>
      <c r="AH501" s="1067"/>
      <c r="AI501" s="402">
        <f t="shared" si="227"/>
        <v>0</v>
      </c>
      <c r="AJ501" s="457" t="e">
        <f>#REF!-#REF!</f>
        <v>#REF!</v>
      </c>
    </row>
    <row r="502" spans="1:36" ht="14.1" customHeight="1" x14ac:dyDescent="0.25">
      <c r="A502" s="1066">
        <v>426</v>
      </c>
      <c r="B502" s="1066" t="s">
        <v>2373</v>
      </c>
      <c r="C502" s="444" t="s">
        <v>3763</v>
      </c>
      <c r="D502" s="446">
        <v>32634</v>
      </c>
      <c r="E502" s="446">
        <v>41897</v>
      </c>
      <c r="F502" s="1066">
        <f t="shared" si="222"/>
        <v>25</v>
      </c>
      <c r="G502" s="428" t="s">
        <v>2374</v>
      </c>
      <c r="H502" s="447" t="s">
        <v>1941</v>
      </c>
      <c r="I502" s="428" t="s">
        <v>2366</v>
      </c>
      <c r="J502" s="428"/>
      <c r="K502" s="448">
        <f t="shared" ref="K502:K511" si="228">17325*1.1</f>
        <v>19057.5</v>
      </c>
      <c r="L502" s="1067">
        <f t="shared" si="218"/>
        <v>1351.1767499999999</v>
      </c>
      <c r="M502" s="1067">
        <f t="shared" si="213"/>
        <v>19057.5</v>
      </c>
      <c r="N502" s="402"/>
      <c r="O502" s="1068">
        <f t="shared" si="219"/>
        <v>579.34799999999996</v>
      </c>
      <c r="P502" s="1068">
        <f t="shared" si="220"/>
        <v>546.95024999999998</v>
      </c>
      <c r="Q502" s="1068"/>
      <c r="R502" s="1067"/>
      <c r="S502" s="451">
        <f t="shared" si="216"/>
        <v>1126.2982499999998</v>
      </c>
      <c r="T502" s="1067">
        <f t="shared" si="221"/>
        <v>17931.20175</v>
      </c>
      <c r="U502" s="452">
        <v>100010330028774</v>
      </c>
      <c r="V502" s="461" t="s">
        <v>3351</v>
      </c>
      <c r="W502" s="863">
        <f t="shared" si="223"/>
        <v>17931.20175</v>
      </c>
      <c r="X502" s="463">
        <v>22500472950</v>
      </c>
      <c r="Y502" s="455"/>
      <c r="Z502" s="428">
        <v>0</v>
      </c>
      <c r="AA502" s="456">
        <v>0</v>
      </c>
      <c r="AB502" s="402">
        <f t="shared" si="224"/>
        <v>1126.2982499999998</v>
      </c>
      <c r="AC502" s="402">
        <f t="shared" si="225"/>
        <v>17931.20175</v>
      </c>
      <c r="AD502" s="1067"/>
      <c r="AE502" s="428"/>
      <c r="AF502" s="428"/>
      <c r="AG502" s="402">
        <f t="shared" si="226"/>
        <v>0</v>
      </c>
      <c r="AH502" s="1067"/>
      <c r="AI502" s="402">
        <f t="shared" si="227"/>
        <v>0</v>
      </c>
      <c r="AJ502" s="457">
        <f>AI492-N492</f>
        <v>0</v>
      </c>
    </row>
    <row r="503" spans="1:36" ht="14.1" customHeight="1" x14ac:dyDescent="0.25">
      <c r="A503" s="1066">
        <v>427</v>
      </c>
      <c r="B503" s="1066" t="s">
        <v>2377</v>
      </c>
      <c r="C503" s="444" t="s">
        <v>3763</v>
      </c>
      <c r="D503" s="446">
        <v>30191</v>
      </c>
      <c r="E503" s="446">
        <v>41897</v>
      </c>
      <c r="F503" s="1066">
        <f t="shared" si="222"/>
        <v>32</v>
      </c>
      <c r="G503" s="428" t="s">
        <v>2378</v>
      </c>
      <c r="H503" s="447" t="s">
        <v>1941</v>
      </c>
      <c r="I503" s="428" t="s">
        <v>2366</v>
      </c>
      <c r="J503" s="428"/>
      <c r="K503" s="448">
        <f t="shared" si="228"/>
        <v>19057.5</v>
      </c>
      <c r="L503" s="1067">
        <f t="shared" si="218"/>
        <v>1351.1767499999999</v>
      </c>
      <c r="M503" s="1067">
        <f t="shared" si="213"/>
        <v>19057.5</v>
      </c>
      <c r="N503" s="402"/>
      <c r="O503" s="1068">
        <f t="shared" si="219"/>
        <v>579.34799999999996</v>
      </c>
      <c r="P503" s="1068">
        <f t="shared" si="220"/>
        <v>546.95024999999998</v>
      </c>
      <c r="Q503" s="1068"/>
      <c r="R503" s="1067"/>
      <c r="S503" s="451">
        <f t="shared" si="216"/>
        <v>1126.2982499999998</v>
      </c>
      <c r="T503" s="1067">
        <f t="shared" si="221"/>
        <v>17931.20175</v>
      </c>
      <c r="U503" s="452">
        <v>100010330028774</v>
      </c>
      <c r="V503" s="461" t="s">
        <v>3353</v>
      </c>
      <c r="W503" s="863">
        <f t="shared" si="223"/>
        <v>17931.20175</v>
      </c>
      <c r="X503" s="463" t="s">
        <v>4207</v>
      </c>
      <c r="Y503" s="455"/>
      <c r="Z503" s="428">
        <v>0</v>
      </c>
      <c r="AA503" s="456">
        <v>0</v>
      </c>
      <c r="AB503" s="402">
        <f t="shared" si="224"/>
        <v>1126.2982499999998</v>
      </c>
      <c r="AC503" s="402">
        <f t="shared" si="225"/>
        <v>17931.20175</v>
      </c>
      <c r="AD503" s="1067"/>
      <c r="AE503" s="428"/>
      <c r="AF503" s="428"/>
      <c r="AG503" s="402">
        <f t="shared" si="226"/>
        <v>0</v>
      </c>
      <c r="AH503" s="1067"/>
      <c r="AI503" s="402">
        <f t="shared" si="227"/>
        <v>0</v>
      </c>
      <c r="AJ503" s="457" t="e">
        <f>#REF!-#REF!</f>
        <v>#REF!</v>
      </c>
    </row>
    <row r="504" spans="1:36" ht="14.1" customHeight="1" x14ac:dyDescent="0.25">
      <c r="A504" s="1066">
        <v>428</v>
      </c>
      <c r="B504" s="1066" t="s">
        <v>2381</v>
      </c>
      <c r="C504" s="444" t="s">
        <v>3763</v>
      </c>
      <c r="D504" s="446">
        <v>31996</v>
      </c>
      <c r="E504" s="446">
        <v>41897</v>
      </c>
      <c r="F504" s="1066">
        <f t="shared" si="222"/>
        <v>27</v>
      </c>
      <c r="G504" s="428" t="s">
        <v>2382</v>
      </c>
      <c r="H504" s="447" t="s">
        <v>1941</v>
      </c>
      <c r="I504" s="428" t="s">
        <v>2366</v>
      </c>
      <c r="J504" s="428"/>
      <c r="K504" s="448">
        <f t="shared" si="228"/>
        <v>19057.5</v>
      </c>
      <c r="L504" s="1067">
        <f t="shared" si="218"/>
        <v>1351.1767499999999</v>
      </c>
      <c r="M504" s="1067">
        <f t="shared" si="213"/>
        <v>19057.5</v>
      </c>
      <c r="N504" s="402"/>
      <c r="O504" s="1068">
        <f t="shared" si="219"/>
        <v>579.34799999999996</v>
      </c>
      <c r="P504" s="1068">
        <f t="shared" si="220"/>
        <v>546.95024999999998</v>
      </c>
      <c r="Q504" s="1068"/>
      <c r="R504" s="1067"/>
      <c r="S504" s="451">
        <f t="shared" si="216"/>
        <v>1126.2982499999998</v>
      </c>
      <c r="T504" s="1067">
        <f t="shared" si="221"/>
        <v>17931.20175</v>
      </c>
      <c r="U504" s="452">
        <v>100010330028774</v>
      </c>
      <c r="V504" s="461" t="s">
        <v>3355</v>
      </c>
      <c r="W504" s="863">
        <f t="shared" si="223"/>
        <v>17931.20175</v>
      </c>
      <c r="X504" s="463">
        <v>22400294041</v>
      </c>
      <c r="Y504" s="455"/>
      <c r="Z504" s="428">
        <v>0</v>
      </c>
      <c r="AA504" s="456">
        <v>0</v>
      </c>
      <c r="AB504" s="402">
        <f t="shared" si="224"/>
        <v>1126.2982499999998</v>
      </c>
      <c r="AC504" s="402">
        <f t="shared" si="225"/>
        <v>17931.20175</v>
      </c>
      <c r="AD504" s="1067"/>
      <c r="AE504" s="428"/>
      <c r="AF504" s="428"/>
      <c r="AG504" s="402">
        <f t="shared" si="226"/>
        <v>0</v>
      </c>
      <c r="AH504" s="1067"/>
      <c r="AI504" s="402">
        <f t="shared" si="227"/>
        <v>0</v>
      </c>
      <c r="AJ504" s="457">
        <f>AI507-N507</f>
        <v>0</v>
      </c>
    </row>
    <row r="505" spans="1:36" ht="14.1" customHeight="1" x14ac:dyDescent="0.25">
      <c r="A505" s="1066">
        <v>429</v>
      </c>
      <c r="B505" s="1066" t="s">
        <v>2387</v>
      </c>
      <c r="C505" s="1066" t="s">
        <v>3763</v>
      </c>
      <c r="D505" s="446">
        <v>29736</v>
      </c>
      <c r="E505" s="446">
        <v>41897</v>
      </c>
      <c r="F505" s="1066">
        <f t="shared" si="222"/>
        <v>33</v>
      </c>
      <c r="G505" s="428" t="s">
        <v>2388</v>
      </c>
      <c r="H505" s="447" t="s">
        <v>1941</v>
      </c>
      <c r="I505" s="428" t="s">
        <v>2366</v>
      </c>
      <c r="J505" s="428"/>
      <c r="K505" s="448">
        <f t="shared" si="228"/>
        <v>19057.5</v>
      </c>
      <c r="L505" s="1067">
        <f t="shared" si="218"/>
        <v>1351.1767499999999</v>
      </c>
      <c r="M505" s="1067">
        <f t="shared" si="213"/>
        <v>19057.5</v>
      </c>
      <c r="N505" s="402"/>
      <c r="O505" s="1068">
        <f t="shared" si="219"/>
        <v>579.34799999999996</v>
      </c>
      <c r="P505" s="1068">
        <f t="shared" si="220"/>
        <v>546.95024999999998</v>
      </c>
      <c r="Q505" s="1068"/>
      <c r="R505" s="1067"/>
      <c r="S505" s="451">
        <f t="shared" si="216"/>
        <v>1126.2982499999998</v>
      </c>
      <c r="T505" s="1067">
        <f t="shared" si="221"/>
        <v>17931.20175</v>
      </c>
      <c r="U505" s="452">
        <v>100010330028774</v>
      </c>
      <c r="V505" s="461" t="s">
        <v>3358</v>
      </c>
      <c r="W505" s="863">
        <f t="shared" si="223"/>
        <v>17931.20175</v>
      </c>
      <c r="X505" s="463" t="s">
        <v>3945</v>
      </c>
      <c r="Y505" s="455"/>
      <c r="Z505" s="428">
        <v>0</v>
      </c>
      <c r="AA505" s="456">
        <v>0</v>
      </c>
      <c r="AB505" s="402">
        <f t="shared" si="224"/>
        <v>1126.2982499999998</v>
      </c>
      <c r="AC505" s="402">
        <f t="shared" si="225"/>
        <v>17931.20175</v>
      </c>
      <c r="AD505" s="1067"/>
      <c r="AE505" s="428"/>
      <c r="AF505" s="428"/>
      <c r="AG505" s="402">
        <f t="shared" si="226"/>
        <v>0</v>
      </c>
      <c r="AH505" s="1067"/>
      <c r="AI505" s="402">
        <f t="shared" si="227"/>
        <v>0</v>
      </c>
      <c r="AJ505" s="457" t="e">
        <f>#REF!-#REF!</f>
        <v>#REF!</v>
      </c>
    </row>
    <row r="506" spans="1:36" ht="14.1" customHeight="1" x14ac:dyDescent="0.25">
      <c r="A506" s="1066">
        <v>430</v>
      </c>
      <c r="B506" s="1066" t="s">
        <v>2391</v>
      </c>
      <c r="C506" s="1066" t="s">
        <v>3763</v>
      </c>
      <c r="D506" s="446">
        <v>32520</v>
      </c>
      <c r="E506" s="446">
        <v>41897</v>
      </c>
      <c r="F506" s="1066">
        <f t="shared" si="222"/>
        <v>25</v>
      </c>
      <c r="G506" s="428" t="s">
        <v>2392</v>
      </c>
      <c r="H506" s="447" t="s">
        <v>1941</v>
      </c>
      <c r="I506" s="428" t="s">
        <v>2366</v>
      </c>
      <c r="J506" s="428"/>
      <c r="K506" s="448">
        <f t="shared" si="228"/>
        <v>19057.5</v>
      </c>
      <c r="L506" s="1067">
        <f t="shared" si="218"/>
        <v>1351.1767499999999</v>
      </c>
      <c r="M506" s="1067">
        <f t="shared" si="213"/>
        <v>19057.5</v>
      </c>
      <c r="N506" s="402"/>
      <c r="O506" s="1068">
        <f t="shared" si="219"/>
        <v>579.34799999999996</v>
      </c>
      <c r="P506" s="1068">
        <f t="shared" si="220"/>
        <v>546.95024999999998</v>
      </c>
      <c r="Q506" s="1068"/>
      <c r="R506" s="1067"/>
      <c r="S506" s="451">
        <f t="shared" si="216"/>
        <v>1126.2982499999998</v>
      </c>
      <c r="T506" s="1067">
        <f t="shared" si="221"/>
        <v>17931.20175</v>
      </c>
      <c r="U506" s="452">
        <v>100010330028774</v>
      </c>
      <c r="V506" s="461" t="s">
        <v>3360</v>
      </c>
      <c r="W506" s="863">
        <f t="shared" si="223"/>
        <v>17931.20175</v>
      </c>
      <c r="X506" s="463" t="s">
        <v>3946</v>
      </c>
      <c r="Y506" s="455"/>
      <c r="Z506" s="428">
        <v>0</v>
      </c>
      <c r="AA506" s="456">
        <v>0</v>
      </c>
      <c r="AB506" s="402">
        <f t="shared" si="224"/>
        <v>1126.2982499999998</v>
      </c>
      <c r="AC506" s="402">
        <f t="shared" si="225"/>
        <v>17931.20175</v>
      </c>
      <c r="AD506" s="1067"/>
      <c r="AE506" s="428"/>
      <c r="AF506" s="428"/>
      <c r="AG506" s="402">
        <f t="shared" si="226"/>
        <v>0</v>
      </c>
      <c r="AH506" s="1067"/>
      <c r="AI506" s="402">
        <f t="shared" si="227"/>
        <v>0</v>
      </c>
      <c r="AJ506" s="457">
        <f>AI511-N511</f>
        <v>0</v>
      </c>
    </row>
    <row r="507" spans="1:36" ht="14.1" customHeight="1" x14ac:dyDescent="0.25">
      <c r="A507" s="1066">
        <v>431</v>
      </c>
      <c r="B507" s="1066" t="s">
        <v>2393</v>
      </c>
      <c r="C507" s="1066" t="s">
        <v>3763</v>
      </c>
      <c r="D507" s="446">
        <v>32018</v>
      </c>
      <c r="E507" s="446">
        <v>41897</v>
      </c>
      <c r="F507" s="1066">
        <f t="shared" si="222"/>
        <v>27</v>
      </c>
      <c r="G507" s="428" t="s">
        <v>2394</v>
      </c>
      <c r="H507" s="447" t="s">
        <v>1941</v>
      </c>
      <c r="I507" s="428" t="s">
        <v>2366</v>
      </c>
      <c r="J507" s="428"/>
      <c r="K507" s="448">
        <f t="shared" si="228"/>
        <v>19057.5</v>
      </c>
      <c r="L507" s="1067">
        <f t="shared" si="218"/>
        <v>1351.1767499999999</v>
      </c>
      <c r="M507" s="1067">
        <f t="shared" si="213"/>
        <v>19057.5</v>
      </c>
      <c r="N507" s="402"/>
      <c r="O507" s="1068">
        <f t="shared" si="219"/>
        <v>579.34799999999996</v>
      </c>
      <c r="P507" s="1068">
        <f t="shared" si="220"/>
        <v>546.95024999999998</v>
      </c>
      <c r="Q507" s="1068"/>
      <c r="R507" s="1067"/>
      <c r="S507" s="451">
        <f t="shared" si="216"/>
        <v>1126.2982499999998</v>
      </c>
      <c r="T507" s="1067">
        <f t="shared" si="221"/>
        <v>17931.20175</v>
      </c>
      <c r="U507" s="452">
        <v>100010330028774</v>
      </c>
      <c r="V507" s="461" t="s">
        <v>3361</v>
      </c>
      <c r="W507" s="863">
        <f t="shared" si="223"/>
        <v>17931.20175</v>
      </c>
      <c r="X507" s="463">
        <v>22300717224</v>
      </c>
      <c r="Y507" s="455"/>
      <c r="Z507" s="428">
        <v>0</v>
      </c>
      <c r="AA507" s="456">
        <v>0</v>
      </c>
      <c r="AB507" s="402">
        <f t="shared" si="224"/>
        <v>1126.2982499999998</v>
      </c>
      <c r="AC507" s="402">
        <f t="shared" si="225"/>
        <v>17931.20175</v>
      </c>
      <c r="AD507" s="1067"/>
      <c r="AE507" s="428"/>
      <c r="AF507" s="428"/>
      <c r="AG507" s="402">
        <f t="shared" si="226"/>
        <v>0</v>
      </c>
      <c r="AH507" s="1067"/>
      <c r="AI507" s="402">
        <f t="shared" si="227"/>
        <v>0</v>
      </c>
      <c r="AJ507" s="457">
        <f>AI512-N512</f>
        <v>0</v>
      </c>
    </row>
    <row r="508" spans="1:36" ht="14.1" customHeight="1" x14ac:dyDescent="0.25">
      <c r="A508" s="1066">
        <v>432</v>
      </c>
      <c r="B508" s="1066" t="s">
        <v>2395</v>
      </c>
      <c r="C508" s="1066" t="s">
        <v>3763</v>
      </c>
      <c r="D508" s="446">
        <v>31554</v>
      </c>
      <c r="E508" s="446">
        <v>41897</v>
      </c>
      <c r="F508" s="1066">
        <f t="shared" si="222"/>
        <v>28</v>
      </c>
      <c r="G508" s="428" t="s">
        <v>4860</v>
      </c>
      <c r="H508" s="447" t="s">
        <v>1941</v>
      </c>
      <c r="I508" s="428" t="s">
        <v>2366</v>
      </c>
      <c r="J508" s="428"/>
      <c r="K508" s="448">
        <f t="shared" si="228"/>
        <v>19057.5</v>
      </c>
      <c r="L508" s="1067">
        <f t="shared" si="218"/>
        <v>1351.1767499999999</v>
      </c>
      <c r="M508" s="1067">
        <f t="shared" si="213"/>
        <v>19057.5</v>
      </c>
      <c r="N508" s="402"/>
      <c r="O508" s="1068">
        <f t="shared" si="219"/>
        <v>579.34799999999996</v>
      </c>
      <c r="P508" s="1068">
        <f t="shared" si="220"/>
        <v>546.95024999999998</v>
      </c>
      <c r="Q508" s="1068"/>
      <c r="R508" s="1067"/>
      <c r="S508" s="451">
        <f t="shared" si="216"/>
        <v>1126.2982499999998</v>
      </c>
      <c r="T508" s="1067">
        <f t="shared" si="221"/>
        <v>17931.20175</v>
      </c>
      <c r="U508" s="452">
        <v>100010330028774</v>
      </c>
      <c r="V508" s="461" t="s">
        <v>3362</v>
      </c>
      <c r="W508" s="863">
        <f t="shared" si="223"/>
        <v>17931.20175</v>
      </c>
      <c r="X508" s="463" t="s">
        <v>3944</v>
      </c>
      <c r="Y508" s="455"/>
      <c r="Z508" s="428">
        <v>0</v>
      </c>
      <c r="AA508" s="456">
        <v>0</v>
      </c>
      <c r="AB508" s="402">
        <f t="shared" si="224"/>
        <v>1126.2982499999998</v>
      </c>
      <c r="AC508" s="402">
        <f t="shared" si="225"/>
        <v>17931.20175</v>
      </c>
      <c r="AD508" s="1067"/>
      <c r="AE508" s="428"/>
      <c r="AF508" s="428"/>
      <c r="AG508" s="402">
        <f t="shared" si="226"/>
        <v>0</v>
      </c>
      <c r="AH508" s="1067"/>
      <c r="AI508" s="402">
        <f t="shared" si="227"/>
        <v>0</v>
      </c>
      <c r="AJ508" s="457">
        <f>AI513-N513</f>
        <v>0</v>
      </c>
    </row>
    <row r="509" spans="1:36" ht="14.1" customHeight="1" x14ac:dyDescent="0.25">
      <c r="A509" s="1066">
        <v>433</v>
      </c>
      <c r="B509" s="1066" t="s">
        <v>2396</v>
      </c>
      <c r="C509" s="1066" t="s">
        <v>3763</v>
      </c>
      <c r="D509" s="446">
        <v>32927</v>
      </c>
      <c r="E509" s="446">
        <v>41897</v>
      </c>
      <c r="F509" s="1066">
        <f t="shared" si="222"/>
        <v>24</v>
      </c>
      <c r="G509" s="428" t="s">
        <v>2397</v>
      </c>
      <c r="H509" s="447" t="s">
        <v>1941</v>
      </c>
      <c r="I509" s="428" t="s">
        <v>2366</v>
      </c>
      <c r="J509" s="428"/>
      <c r="K509" s="448">
        <f t="shared" si="228"/>
        <v>19057.5</v>
      </c>
      <c r="L509" s="1067">
        <f t="shared" si="218"/>
        <v>1351.1767499999999</v>
      </c>
      <c r="M509" s="1067">
        <f t="shared" si="213"/>
        <v>19057.5</v>
      </c>
      <c r="N509" s="402"/>
      <c r="O509" s="1068">
        <f t="shared" si="219"/>
        <v>579.34799999999996</v>
      </c>
      <c r="P509" s="1068">
        <f t="shared" si="220"/>
        <v>546.95024999999998</v>
      </c>
      <c r="Q509" s="1068"/>
      <c r="R509" s="1067"/>
      <c r="S509" s="451">
        <f t="shared" si="216"/>
        <v>1126.2982499999998</v>
      </c>
      <c r="T509" s="1067">
        <f t="shared" si="221"/>
        <v>17931.20175</v>
      </c>
      <c r="U509" s="452">
        <v>100010330028774</v>
      </c>
      <c r="V509" s="461" t="s">
        <v>3363</v>
      </c>
      <c r="W509" s="863">
        <f t="shared" si="223"/>
        <v>17931.20175</v>
      </c>
      <c r="X509" s="463">
        <v>22500610096</v>
      </c>
      <c r="Y509" s="455"/>
      <c r="Z509" s="428">
        <v>0</v>
      </c>
      <c r="AA509" s="456">
        <v>0</v>
      </c>
      <c r="AB509" s="402">
        <f t="shared" si="224"/>
        <v>1126.2982499999998</v>
      </c>
      <c r="AC509" s="402">
        <f t="shared" si="225"/>
        <v>17931.20175</v>
      </c>
      <c r="AD509" s="1067"/>
      <c r="AE509" s="428"/>
      <c r="AF509" s="428"/>
      <c r="AG509" s="402">
        <f t="shared" si="226"/>
        <v>0</v>
      </c>
      <c r="AH509" s="1067"/>
      <c r="AI509" s="402">
        <f t="shared" si="227"/>
        <v>0</v>
      </c>
      <c r="AJ509" s="457">
        <f>AI514-N514</f>
        <v>0</v>
      </c>
    </row>
    <row r="510" spans="1:36" ht="14.1" customHeight="1" x14ac:dyDescent="0.25">
      <c r="A510" s="1066">
        <v>434</v>
      </c>
      <c r="B510" s="1066" t="s">
        <v>2400</v>
      </c>
      <c r="C510" s="1066" t="s">
        <v>3763</v>
      </c>
      <c r="D510" s="446">
        <v>33776</v>
      </c>
      <c r="E510" s="446">
        <v>41897</v>
      </c>
      <c r="F510" s="1066">
        <f t="shared" si="222"/>
        <v>22</v>
      </c>
      <c r="G510" s="428" t="s">
        <v>2401</v>
      </c>
      <c r="H510" s="447" t="s">
        <v>1941</v>
      </c>
      <c r="I510" s="428" t="s">
        <v>2366</v>
      </c>
      <c r="J510" s="428"/>
      <c r="K510" s="448">
        <f t="shared" si="228"/>
        <v>19057.5</v>
      </c>
      <c r="L510" s="1067">
        <f t="shared" si="218"/>
        <v>1351.1767499999999</v>
      </c>
      <c r="M510" s="1067">
        <f t="shared" si="213"/>
        <v>19057.5</v>
      </c>
      <c r="N510" s="402"/>
      <c r="O510" s="1068">
        <f t="shared" si="219"/>
        <v>579.34799999999996</v>
      </c>
      <c r="P510" s="1068">
        <f t="shared" si="220"/>
        <v>546.95024999999998</v>
      </c>
      <c r="Q510" s="1068">
        <v>844.89</v>
      </c>
      <c r="R510" s="1067"/>
      <c r="S510" s="451">
        <f t="shared" si="216"/>
        <v>1971.1882499999997</v>
      </c>
      <c r="T510" s="1067">
        <f t="shared" si="221"/>
        <v>17086.311750000001</v>
      </c>
      <c r="U510" s="452">
        <v>100010330028774</v>
      </c>
      <c r="V510" s="461" t="s">
        <v>3365</v>
      </c>
      <c r="W510" s="863">
        <f t="shared" si="223"/>
        <v>17086.311750000001</v>
      </c>
      <c r="X510" s="463">
        <v>40221078401</v>
      </c>
      <c r="Y510" s="455"/>
      <c r="Z510" s="428">
        <v>0</v>
      </c>
      <c r="AA510" s="456">
        <v>0</v>
      </c>
      <c r="AB510" s="402">
        <f t="shared" si="224"/>
        <v>1971.1882499999997</v>
      </c>
      <c r="AC510" s="402">
        <f t="shared" si="225"/>
        <v>17086.311750000001</v>
      </c>
      <c r="AD510" s="1067"/>
      <c r="AE510" s="428"/>
      <c r="AF510" s="428"/>
      <c r="AG510" s="402">
        <f t="shared" si="226"/>
        <v>0</v>
      </c>
      <c r="AH510" s="1067"/>
      <c r="AI510" s="402">
        <f t="shared" si="227"/>
        <v>0</v>
      </c>
      <c r="AJ510" s="457">
        <f t="shared" ref="AJ510:AJ531" si="229">AI516-N516</f>
        <v>0</v>
      </c>
    </row>
    <row r="511" spans="1:36" ht="14.1" customHeight="1" x14ac:dyDescent="0.25">
      <c r="A511" s="1066">
        <v>435</v>
      </c>
      <c r="B511" s="1066" t="s">
        <v>2402</v>
      </c>
      <c r="C511" s="1066" t="s">
        <v>3763</v>
      </c>
      <c r="D511" s="446">
        <v>29866</v>
      </c>
      <c r="E511" s="446">
        <v>41897</v>
      </c>
      <c r="F511" s="1066">
        <f t="shared" si="222"/>
        <v>32</v>
      </c>
      <c r="G511" s="428" t="s">
        <v>2403</v>
      </c>
      <c r="H511" s="447" t="s">
        <v>1941</v>
      </c>
      <c r="I511" s="428" t="s">
        <v>2366</v>
      </c>
      <c r="J511" s="428"/>
      <c r="K511" s="448">
        <f t="shared" si="228"/>
        <v>19057.5</v>
      </c>
      <c r="L511" s="1067">
        <f t="shared" si="218"/>
        <v>1351.1767499999999</v>
      </c>
      <c r="M511" s="1067">
        <f t="shared" ref="M511:M516" si="230">K511</f>
        <v>19057.5</v>
      </c>
      <c r="N511" s="402"/>
      <c r="O511" s="1068">
        <f t="shared" si="219"/>
        <v>579.34799999999996</v>
      </c>
      <c r="P511" s="1068">
        <f t="shared" si="220"/>
        <v>546.95024999999998</v>
      </c>
      <c r="Q511" s="1068"/>
      <c r="R511" s="1067"/>
      <c r="S511" s="451">
        <f t="shared" si="216"/>
        <v>1126.2982499999998</v>
      </c>
      <c r="T511" s="1067">
        <f t="shared" si="221"/>
        <v>17931.20175</v>
      </c>
      <c r="U511" s="452">
        <v>100010330028774</v>
      </c>
      <c r="V511" s="461" t="s">
        <v>3366</v>
      </c>
      <c r="W511" s="863">
        <f t="shared" si="223"/>
        <v>17931.20175</v>
      </c>
      <c r="X511" s="463" t="s">
        <v>3943</v>
      </c>
      <c r="Y511" s="455"/>
      <c r="Z511" s="428">
        <v>0</v>
      </c>
      <c r="AA511" s="456">
        <v>0</v>
      </c>
      <c r="AB511" s="402">
        <f t="shared" si="224"/>
        <v>1126.2982499999998</v>
      </c>
      <c r="AC511" s="402">
        <f t="shared" si="225"/>
        <v>17931.20175</v>
      </c>
      <c r="AD511" s="1067"/>
      <c r="AE511" s="428"/>
      <c r="AF511" s="428"/>
      <c r="AG511" s="402">
        <f t="shared" si="226"/>
        <v>0</v>
      </c>
      <c r="AH511" s="1067"/>
      <c r="AI511" s="402">
        <f t="shared" si="227"/>
        <v>0</v>
      </c>
      <c r="AJ511" s="457">
        <f t="shared" si="229"/>
        <v>0</v>
      </c>
    </row>
    <row r="512" spans="1:36" ht="14.1" customHeight="1" x14ac:dyDescent="0.25">
      <c r="A512" s="1066">
        <v>436</v>
      </c>
      <c r="B512" s="1066" t="s">
        <v>2404</v>
      </c>
      <c r="C512" s="1066" t="s">
        <v>3763</v>
      </c>
      <c r="D512" s="446">
        <v>27280</v>
      </c>
      <c r="E512" s="446">
        <v>41897</v>
      </c>
      <c r="F512" s="1066">
        <f t="shared" si="222"/>
        <v>40</v>
      </c>
      <c r="G512" s="428" t="s">
        <v>2405</v>
      </c>
      <c r="H512" s="447" t="s">
        <v>1941</v>
      </c>
      <c r="I512" s="428" t="s">
        <v>2920</v>
      </c>
      <c r="J512" s="428"/>
      <c r="K512" s="448">
        <v>31762.5</v>
      </c>
      <c r="L512" s="1067">
        <f t="shared" si="218"/>
        <v>2251.9612499999998</v>
      </c>
      <c r="M512" s="1067">
        <f t="shared" si="230"/>
        <v>31762.5</v>
      </c>
      <c r="N512" s="402"/>
      <c r="O512" s="1068">
        <f t="shared" si="219"/>
        <v>965.58</v>
      </c>
      <c r="P512" s="1068">
        <f t="shared" si="220"/>
        <v>911.58375000000001</v>
      </c>
      <c r="Q512" s="1068"/>
      <c r="R512" s="1067"/>
      <c r="S512" s="451">
        <f t="shared" si="216"/>
        <v>1877.1637500000002</v>
      </c>
      <c r="T512" s="1067">
        <f t="shared" si="221"/>
        <v>29885.33625</v>
      </c>
      <c r="U512" s="452">
        <v>100010330028774</v>
      </c>
      <c r="V512" s="461" t="s">
        <v>3367</v>
      </c>
      <c r="W512" s="863">
        <f t="shared" si="223"/>
        <v>29885.33625</v>
      </c>
      <c r="X512" s="463" t="s">
        <v>4327</v>
      </c>
      <c r="Y512" s="455"/>
      <c r="Z512" s="428">
        <v>0</v>
      </c>
      <c r="AA512" s="456">
        <v>0</v>
      </c>
      <c r="AB512" s="402">
        <f t="shared" si="224"/>
        <v>1877.1637500000002</v>
      </c>
      <c r="AC512" s="402">
        <f t="shared" si="225"/>
        <v>29885.33625</v>
      </c>
      <c r="AD512" s="1067"/>
      <c r="AE512" s="428"/>
      <c r="AF512" s="428"/>
      <c r="AG512" s="402">
        <f t="shared" si="226"/>
        <v>0</v>
      </c>
      <c r="AH512" s="1067"/>
      <c r="AI512" s="402">
        <f t="shared" si="227"/>
        <v>0</v>
      </c>
      <c r="AJ512" s="457">
        <f t="shared" si="229"/>
        <v>0</v>
      </c>
    </row>
    <row r="513" spans="1:41" ht="14.1" customHeight="1" x14ac:dyDescent="0.25">
      <c r="A513" s="1066">
        <v>437</v>
      </c>
      <c r="B513" s="1066" t="s">
        <v>2406</v>
      </c>
      <c r="C513" s="1066" t="s">
        <v>3763</v>
      </c>
      <c r="D513" s="446">
        <v>32588</v>
      </c>
      <c r="E513" s="446">
        <v>41897</v>
      </c>
      <c r="F513" s="1066">
        <f t="shared" si="222"/>
        <v>25</v>
      </c>
      <c r="G513" s="428" t="s">
        <v>2407</v>
      </c>
      <c r="H513" s="447" t="s">
        <v>1941</v>
      </c>
      <c r="I513" s="428" t="s">
        <v>2366</v>
      </c>
      <c r="J513" s="428"/>
      <c r="K513" s="448">
        <f>17325*1.1</f>
        <v>19057.5</v>
      </c>
      <c r="L513" s="1067">
        <f t="shared" si="218"/>
        <v>1351.1767499999999</v>
      </c>
      <c r="M513" s="1067">
        <f t="shared" si="230"/>
        <v>19057.5</v>
      </c>
      <c r="N513" s="402"/>
      <c r="O513" s="1068">
        <f t="shared" si="219"/>
        <v>579.34799999999996</v>
      </c>
      <c r="P513" s="1068">
        <f t="shared" si="220"/>
        <v>546.95024999999998</v>
      </c>
      <c r="Q513" s="1068"/>
      <c r="R513" s="1067"/>
      <c r="S513" s="451">
        <f t="shared" si="216"/>
        <v>1126.2982499999998</v>
      </c>
      <c r="T513" s="1067">
        <f t="shared" si="221"/>
        <v>17931.20175</v>
      </c>
      <c r="U513" s="452">
        <v>100010330028774</v>
      </c>
      <c r="V513" s="461" t="s">
        <v>3368</v>
      </c>
      <c r="W513" s="863">
        <f t="shared" si="223"/>
        <v>17931.20175</v>
      </c>
      <c r="X513" s="463">
        <v>22500381482</v>
      </c>
      <c r="Y513" s="455"/>
      <c r="Z513" s="428">
        <v>0</v>
      </c>
      <c r="AA513" s="456">
        <v>0</v>
      </c>
      <c r="AB513" s="402">
        <f t="shared" si="224"/>
        <v>1126.2982499999998</v>
      </c>
      <c r="AC513" s="402">
        <f t="shared" si="225"/>
        <v>17931.20175</v>
      </c>
      <c r="AD513" s="1067"/>
      <c r="AE513" s="428"/>
      <c r="AF513" s="428"/>
      <c r="AG513" s="402">
        <f t="shared" si="226"/>
        <v>0</v>
      </c>
      <c r="AH513" s="1067"/>
      <c r="AI513" s="402">
        <f t="shared" si="227"/>
        <v>0</v>
      </c>
      <c r="AJ513" s="457">
        <f t="shared" ref="AJ513:AJ518" si="231">AI522-N522</f>
        <v>0</v>
      </c>
    </row>
    <row r="514" spans="1:41" ht="14.1" customHeight="1" x14ac:dyDescent="0.25">
      <c r="A514" s="1066">
        <v>438</v>
      </c>
      <c r="B514" s="1066" t="s">
        <v>2408</v>
      </c>
      <c r="C514" s="1066" t="s">
        <v>3763</v>
      </c>
      <c r="D514" s="446">
        <v>34478</v>
      </c>
      <c r="E514" s="446">
        <v>41897</v>
      </c>
      <c r="F514" s="1066">
        <f t="shared" si="222"/>
        <v>20</v>
      </c>
      <c r="G514" s="428" t="s">
        <v>5110</v>
      </c>
      <c r="H514" s="447" t="s">
        <v>1941</v>
      </c>
      <c r="I514" s="428" t="s">
        <v>2366</v>
      </c>
      <c r="J514" s="428"/>
      <c r="K514" s="448">
        <f>17325*1.1</f>
        <v>19057.5</v>
      </c>
      <c r="L514" s="1067">
        <f t="shared" si="218"/>
        <v>1351.1767499999999</v>
      </c>
      <c r="M514" s="1067">
        <f t="shared" si="230"/>
        <v>19057.5</v>
      </c>
      <c r="N514" s="402"/>
      <c r="O514" s="1068">
        <f t="shared" si="219"/>
        <v>579.34799999999996</v>
      </c>
      <c r="P514" s="1068">
        <f t="shared" si="220"/>
        <v>546.95024999999998</v>
      </c>
      <c r="Q514" s="1068"/>
      <c r="R514" s="1067"/>
      <c r="S514" s="451">
        <f t="shared" si="216"/>
        <v>1126.2982499999998</v>
      </c>
      <c r="T514" s="1067">
        <f t="shared" si="221"/>
        <v>17931.20175</v>
      </c>
      <c r="U514" s="452">
        <v>100010330028774</v>
      </c>
      <c r="V514" s="461" t="s">
        <v>3369</v>
      </c>
      <c r="W514" s="863">
        <f t="shared" si="223"/>
        <v>17931.20175</v>
      </c>
      <c r="X514" s="463">
        <v>40223054913</v>
      </c>
      <c r="Y514" s="455"/>
      <c r="Z514" s="428">
        <v>0</v>
      </c>
      <c r="AA514" s="456">
        <v>0</v>
      </c>
      <c r="AB514" s="402">
        <f t="shared" si="224"/>
        <v>1126.2982499999998</v>
      </c>
      <c r="AC514" s="402">
        <f t="shared" si="225"/>
        <v>17931.20175</v>
      </c>
      <c r="AD514" s="1067"/>
      <c r="AE514" s="428"/>
      <c r="AF514" s="428"/>
      <c r="AG514" s="402">
        <f t="shared" si="226"/>
        <v>0</v>
      </c>
      <c r="AH514" s="1067"/>
      <c r="AI514" s="402">
        <f t="shared" si="227"/>
        <v>0</v>
      </c>
      <c r="AJ514" s="457">
        <f t="shared" si="231"/>
        <v>0</v>
      </c>
    </row>
    <row r="515" spans="1:41" ht="14.1" customHeight="1" x14ac:dyDescent="0.25">
      <c r="A515" s="1066">
        <v>439</v>
      </c>
      <c r="B515" s="1066" t="s">
        <v>2410</v>
      </c>
      <c r="C515" s="1066" t="s">
        <v>3763</v>
      </c>
      <c r="D515" s="446">
        <v>33509</v>
      </c>
      <c r="E515" s="446">
        <v>41897</v>
      </c>
      <c r="F515" s="1066">
        <f t="shared" si="222"/>
        <v>22</v>
      </c>
      <c r="G515" s="428" t="s">
        <v>2411</v>
      </c>
      <c r="H515" s="447" t="s">
        <v>1941</v>
      </c>
      <c r="I515" s="428" t="s">
        <v>2366</v>
      </c>
      <c r="J515" s="428"/>
      <c r="K515" s="448">
        <f>17325*1.1</f>
        <v>19057.5</v>
      </c>
      <c r="L515" s="1067">
        <f t="shared" si="218"/>
        <v>1351.1767499999999</v>
      </c>
      <c r="M515" s="1067">
        <f t="shared" si="230"/>
        <v>19057.5</v>
      </c>
      <c r="N515" s="402"/>
      <c r="O515" s="1068">
        <f t="shared" si="219"/>
        <v>579.34799999999996</v>
      </c>
      <c r="P515" s="1068">
        <f t="shared" si="220"/>
        <v>546.95024999999998</v>
      </c>
      <c r="Q515" s="1068">
        <v>1689.78</v>
      </c>
      <c r="R515" s="1067"/>
      <c r="S515" s="451">
        <f t="shared" si="216"/>
        <v>2816.0782499999996</v>
      </c>
      <c r="T515" s="1067">
        <f t="shared" si="221"/>
        <v>16241.421750000001</v>
      </c>
      <c r="U515" s="452">
        <v>100010330028774</v>
      </c>
      <c r="V515" s="461" t="s">
        <v>3370</v>
      </c>
      <c r="W515" s="863">
        <f t="shared" si="223"/>
        <v>16241.421750000001</v>
      </c>
      <c r="X515" s="463">
        <v>22700023405</v>
      </c>
      <c r="Y515" s="455"/>
      <c r="Z515" s="428">
        <v>0</v>
      </c>
      <c r="AA515" s="456">
        <v>0</v>
      </c>
      <c r="AB515" s="402">
        <f t="shared" si="224"/>
        <v>2816.0782499999996</v>
      </c>
      <c r="AC515" s="402">
        <f t="shared" si="225"/>
        <v>16241.421750000001</v>
      </c>
      <c r="AD515" s="1067"/>
      <c r="AE515" s="428"/>
      <c r="AF515" s="428"/>
      <c r="AG515" s="402">
        <f t="shared" si="226"/>
        <v>0</v>
      </c>
      <c r="AH515" s="1067"/>
      <c r="AI515" s="402">
        <f t="shared" si="227"/>
        <v>0</v>
      </c>
      <c r="AJ515" s="457">
        <f t="shared" si="231"/>
        <v>0</v>
      </c>
    </row>
    <row r="516" spans="1:41" ht="14.1" customHeight="1" x14ac:dyDescent="0.25">
      <c r="A516" s="1066">
        <v>440</v>
      </c>
      <c r="B516" s="1066" t="s">
        <v>2412</v>
      </c>
      <c r="C516" s="1066" t="s">
        <v>3763</v>
      </c>
      <c r="D516" s="446">
        <v>33295</v>
      </c>
      <c r="E516" s="446">
        <v>41897</v>
      </c>
      <c r="F516" s="1066">
        <f t="shared" si="222"/>
        <v>23</v>
      </c>
      <c r="G516" s="428" t="s">
        <v>2413</v>
      </c>
      <c r="H516" s="447" t="s">
        <v>1941</v>
      </c>
      <c r="I516" s="428" t="s">
        <v>2366</v>
      </c>
      <c r="J516" s="428"/>
      <c r="K516" s="448">
        <f>17325*1.1</f>
        <v>19057.5</v>
      </c>
      <c r="L516" s="1067">
        <f t="shared" si="218"/>
        <v>1351.1767499999999</v>
      </c>
      <c r="M516" s="1067">
        <f t="shared" si="230"/>
        <v>19057.5</v>
      </c>
      <c r="N516" s="402"/>
      <c r="O516" s="1068">
        <f t="shared" si="219"/>
        <v>579.34799999999996</v>
      </c>
      <c r="P516" s="1068">
        <f t="shared" si="220"/>
        <v>546.95024999999998</v>
      </c>
      <c r="Q516" s="1068"/>
      <c r="R516" s="1067"/>
      <c r="S516" s="451">
        <f t="shared" si="216"/>
        <v>1126.2982499999998</v>
      </c>
      <c r="T516" s="1067">
        <f t="shared" si="221"/>
        <v>17931.20175</v>
      </c>
      <c r="U516" s="452">
        <v>100010330028774</v>
      </c>
      <c r="V516" s="461" t="s">
        <v>3371</v>
      </c>
      <c r="W516" s="863">
        <f t="shared" si="223"/>
        <v>17931.20175</v>
      </c>
      <c r="X516" s="463">
        <v>40220758854</v>
      </c>
      <c r="Y516" s="455"/>
      <c r="Z516" s="428">
        <v>0</v>
      </c>
      <c r="AA516" s="456">
        <v>0</v>
      </c>
      <c r="AB516" s="402">
        <f t="shared" si="224"/>
        <v>1126.2982499999998</v>
      </c>
      <c r="AC516" s="402">
        <f t="shared" si="225"/>
        <v>17931.20175</v>
      </c>
      <c r="AD516" s="1067"/>
      <c r="AE516" s="428"/>
      <c r="AF516" s="428"/>
      <c r="AG516" s="402">
        <f t="shared" si="226"/>
        <v>0</v>
      </c>
      <c r="AH516" s="1067"/>
      <c r="AI516" s="402">
        <f t="shared" si="227"/>
        <v>0</v>
      </c>
      <c r="AJ516" s="457">
        <f t="shared" si="231"/>
        <v>0</v>
      </c>
    </row>
    <row r="517" spans="1:41" ht="14.1" customHeight="1" x14ac:dyDescent="0.25">
      <c r="A517" s="1066">
        <v>441</v>
      </c>
      <c r="B517" s="1066" t="s">
        <v>2414</v>
      </c>
      <c r="C517" s="1066" t="s">
        <v>3763</v>
      </c>
      <c r="D517" s="446">
        <v>26549</v>
      </c>
      <c r="E517" s="446">
        <v>41897</v>
      </c>
      <c r="F517" s="1066">
        <f t="shared" si="222"/>
        <v>42</v>
      </c>
      <c r="G517" s="428" t="s">
        <v>3689</v>
      </c>
      <c r="H517" s="447" t="s">
        <v>1941</v>
      </c>
      <c r="I517" s="428" t="s">
        <v>4608</v>
      </c>
      <c r="J517" s="428"/>
      <c r="K517" s="448">
        <v>31762.5</v>
      </c>
      <c r="L517" s="1067">
        <f t="shared" si="218"/>
        <v>2251.9612499999998</v>
      </c>
      <c r="M517" s="1067">
        <v>31762.5</v>
      </c>
      <c r="N517" s="402"/>
      <c r="O517" s="1068">
        <f t="shared" si="219"/>
        <v>965.58</v>
      </c>
      <c r="P517" s="1068">
        <f t="shared" si="220"/>
        <v>911.58375000000001</v>
      </c>
      <c r="Q517" s="1068"/>
      <c r="R517" s="1067"/>
      <c r="S517" s="451">
        <f t="shared" si="216"/>
        <v>1877.1637500000002</v>
      </c>
      <c r="T517" s="1067">
        <f t="shared" si="221"/>
        <v>29885.33625</v>
      </c>
      <c r="U517" s="452">
        <v>100010330028774</v>
      </c>
      <c r="V517" s="461" t="s">
        <v>3372</v>
      </c>
      <c r="W517" s="863">
        <f t="shared" si="223"/>
        <v>29885.33625</v>
      </c>
      <c r="X517" s="463" t="s">
        <v>3942</v>
      </c>
      <c r="Y517" s="455"/>
      <c r="Z517" s="428">
        <v>0</v>
      </c>
      <c r="AA517" s="456">
        <v>0</v>
      </c>
      <c r="AB517" s="402">
        <f t="shared" si="224"/>
        <v>1877.1637500000002</v>
      </c>
      <c r="AC517" s="402">
        <f t="shared" si="225"/>
        <v>29885.33625</v>
      </c>
      <c r="AD517" s="1067"/>
      <c r="AE517" s="428"/>
      <c r="AF517" s="428"/>
      <c r="AG517" s="402">
        <f t="shared" si="226"/>
        <v>0</v>
      </c>
      <c r="AH517" s="1067"/>
      <c r="AI517" s="402">
        <f t="shared" si="227"/>
        <v>0</v>
      </c>
      <c r="AJ517" s="457">
        <f t="shared" si="231"/>
        <v>0</v>
      </c>
    </row>
    <row r="518" spans="1:41" ht="14.1" customHeight="1" x14ac:dyDescent="0.25">
      <c r="A518" s="1066">
        <v>442</v>
      </c>
      <c r="B518" s="1066" t="s">
        <v>2415</v>
      </c>
      <c r="C518" s="1066" t="s">
        <v>3763</v>
      </c>
      <c r="D518" s="446">
        <v>32881</v>
      </c>
      <c r="E518" s="446">
        <v>41897</v>
      </c>
      <c r="F518" s="1066">
        <f t="shared" si="222"/>
        <v>24</v>
      </c>
      <c r="G518" s="428" t="s">
        <v>2416</v>
      </c>
      <c r="H518" s="447" t="s">
        <v>1941</v>
      </c>
      <c r="I518" s="428" t="s">
        <v>4608</v>
      </c>
      <c r="J518" s="428"/>
      <c r="K518" s="448">
        <v>31762.5</v>
      </c>
      <c r="L518" s="1067">
        <f t="shared" si="218"/>
        <v>2251.9612499999998</v>
      </c>
      <c r="M518" s="1067">
        <f t="shared" ref="M518:M586" si="232">K518</f>
        <v>31762.5</v>
      </c>
      <c r="N518" s="402"/>
      <c r="O518" s="1068">
        <f t="shared" si="219"/>
        <v>965.58</v>
      </c>
      <c r="P518" s="1068">
        <f t="shared" si="220"/>
        <v>911.58375000000001</v>
      </c>
      <c r="Q518" s="1068"/>
      <c r="R518" s="1067"/>
      <c r="S518" s="451">
        <f t="shared" si="216"/>
        <v>1877.1637500000002</v>
      </c>
      <c r="T518" s="1067">
        <f t="shared" si="221"/>
        <v>29885.33625</v>
      </c>
      <c r="U518" s="452">
        <v>100010330028774</v>
      </c>
      <c r="V518" s="461" t="s">
        <v>3373</v>
      </c>
      <c r="W518" s="863">
        <f t="shared" si="223"/>
        <v>29885.33625</v>
      </c>
      <c r="X518" s="463">
        <v>22300738212</v>
      </c>
      <c r="Y518" s="455"/>
      <c r="Z518" s="428">
        <v>0</v>
      </c>
      <c r="AA518" s="456">
        <v>0</v>
      </c>
      <c r="AB518" s="402">
        <f t="shared" si="224"/>
        <v>1877.1637500000002</v>
      </c>
      <c r="AC518" s="402">
        <f t="shared" si="225"/>
        <v>29885.33625</v>
      </c>
      <c r="AD518" s="1067"/>
      <c r="AE518" s="428"/>
      <c r="AF518" s="428"/>
      <c r="AG518" s="402">
        <f t="shared" si="226"/>
        <v>0</v>
      </c>
      <c r="AH518" s="1067"/>
      <c r="AI518" s="402">
        <f t="shared" si="227"/>
        <v>0</v>
      </c>
      <c r="AJ518" s="457">
        <f t="shared" si="231"/>
        <v>0</v>
      </c>
    </row>
    <row r="519" spans="1:41" s="513" customFormat="1" ht="14.1" customHeight="1" x14ac:dyDescent="0.25">
      <c r="A519" s="1066">
        <v>443</v>
      </c>
      <c r="B519" s="444" t="s">
        <v>2521</v>
      </c>
      <c r="C519" s="444" t="s">
        <v>3764</v>
      </c>
      <c r="D519" s="445">
        <v>32426</v>
      </c>
      <c r="E519" s="446">
        <v>41897</v>
      </c>
      <c r="F519" s="1066">
        <f>DATEDIF(D519,E519,"Y")</f>
        <v>25</v>
      </c>
      <c r="G519" s="429" t="s">
        <v>2522</v>
      </c>
      <c r="H519" s="447" t="s">
        <v>1941</v>
      </c>
      <c r="I519" s="429" t="s">
        <v>4610</v>
      </c>
      <c r="J519" s="429"/>
      <c r="K519" s="448">
        <v>31762.5</v>
      </c>
      <c r="L519" s="1067">
        <f>K519/100*7.09</f>
        <v>2251.9612499999998</v>
      </c>
      <c r="M519" s="1067">
        <f>K519</f>
        <v>31762.5</v>
      </c>
      <c r="N519" s="402"/>
      <c r="O519" s="1068">
        <f>K519/100*3.04</f>
        <v>965.58</v>
      </c>
      <c r="P519" s="1068">
        <f>K519/100*2.87</f>
        <v>911.58375000000001</v>
      </c>
      <c r="Q519" s="1068"/>
      <c r="R519" s="1067"/>
      <c r="S519" s="451">
        <f>N519+O519+P519+Q519</f>
        <v>1877.1637500000002</v>
      </c>
      <c r="T519" s="1067">
        <f>K519-S519</f>
        <v>29885.33625</v>
      </c>
      <c r="U519" s="452">
        <v>100010330028774</v>
      </c>
      <c r="V519" s="501" t="s">
        <v>3423</v>
      </c>
      <c r="W519" s="863">
        <f>+T519</f>
        <v>29885.33625</v>
      </c>
      <c r="X519" s="454" t="s">
        <v>3920</v>
      </c>
      <c r="Y519" s="455"/>
      <c r="Z519" s="428">
        <v>0</v>
      </c>
      <c r="AA519" s="456">
        <v>0</v>
      </c>
      <c r="AB519" s="402">
        <f>O519+P519+Q519</f>
        <v>1877.1637500000002</v>
      </c>
      <c r="AC519" s="402">
        <f>K519-AB519</f>
        <v>29885.33625</v>
      </c>
      <c r="AD519" s="1067"/>
      <c r="AE519" s="428"/>
      <c r="AF519" s="428"/>
      <c r="AG519" s="402">
        <f>AE519*15%</f>
        <v>0</v>
      </c>
      <c r="AH519" s="1067"/>
      <c r="AI519" s="402">
        <f>AG519+AH519</f>
        <v>0</v>
      </c>
      <c r="AJ519" s="402"/>
      <c r="AL519" s="542"/>
      <c r="AM519" s="542"/>
      <c r="AN519" s="542"/>
      <c r="AO519" s="542"/>
    </row>
    <row r="520" spans="1:41" ht="14.1" customHeight="1" x14ac:dyDescent="0.25">
      <c r="A520" s="1066">
        <v>444</v>
      </c>
      <c r="B520" s="1066" t="s">
        <v>4445</v>
      </c>
      <c r="C520" s="1066" t="s">
        <v>3763</v>
      </c>
      <c r="D520" s="446"/>
      <c r="E520" s="446"/>
      <c r="F520" s="1066"/>
      <c r="G520" s="428" t="s">
        <v>4446</v>
      </c>
      <c r="H520" s="447" t="s">
        <v>1941</v>
      </c>
      <c r="I520" s="428" t="s">
        <v>2920</v>
      </c>
      <c r="J520" s="428"/>
      <c r="K520" s="479">
        <v>31762.5</v>
      </c>
      <c r="L520" s="1067">
        <f>K520/100*7.09</f>
        <v>2251.9612499999998</v>
      </c>
      <c r="M520" s="1067">
        <f>K520</f>
        <v>31762.5</v>
      </c>
      <c r="N520" s="402"/>
      <c r="O520" s="1068">
        <f>K520/100*3.04</f>
        <v>965.58</v>
      </c>
      <c r="P520" s="1068">
        <f>K520/100*2.87</f>
        <v>911.58375000000001</v>
      </c>
      <c r="Q520" s="1068"/>
      <c r="R520" s="1067"/>
      <c r="S520" s="451">
        <f>N520+O520+P520+Q520</f>
        <v>1877.1637500000002</v>
      </c>
      <c r="T520" s="1067">
        <f>K520-S520</f>
        <v>29885.33625</v>
      </c>
      <c r="U520" s="452">
        <v>100010330028774</v>
      </c>
      <c r="V520" s="461">
        <v>200010330778963</v>
      </c>
      <c r="W520" s="863">
        <f>+T520</f>
        <v>29885.33625</v>
      </c>
      <c r="X520" s="454" t="s">
        <v>4443</v>
      </c>
      <c r="Y520" s="6"/>
      <c r="Z520" s="6"/>
      <c r="AA520" s="6"/>
      <c r="AB520" s="6"/>
      <c r="AC520" s="6"/>
      <c r="AD520" s="6"/>
      <c r="AE520" s="6"/>
      <c r="AF520" s="6"/>
      <c r="AG520" s="6"/>
      <c r="AH520" s="6"/>
      <c r="AI520" s="6"/>
    </row>
    <row r="521" spans="1:41" ht="14.1" customHeight="1" x14ac:dyDescent="0.25">
      <c r="A521" s="1066">
        <v>445</v>
      </c>
      <c r="B521" s="1066" t="s">
        <v>1698</v>
      </c>
      <c r="C521" s="1066" t="s">
        <v>3763</v>
      </c>
      <c r="D521" s="446">
        <v>30614</v>
      </c>
      <c r="E521" s="446">
        <v>41897</v>
      </c>
      <c r="F521" s="1066">
        <f>DATEDIF(D521,E521,"Y")</f>
        <v>30</v>
      </c>
      <c r="G521" s="428" t="s">
        <v>1699</v>
      </c>
      <c r="H521" s="447" t="s">
        <v>1941</v>
      </c>
      <c r="I521" s="428" t="s">
        <v>2363</v>
      </c>
      <c r="J521" s="428"/>
      <c r="K521" s="1067">
        <v>31762.5</v>
      </c>
      <c r="L521" s="1067">
        <f>K521/100*7.09</f>
        <v>2251.9612499999998</v>
      </c>
      <c r="M521" s="1067">
        <f>K521</f>
        <v>31762.5</v>
      </c>
      <c r="N521" s="402"/>
      <c r="O521" s="1068">
        <f>K521/100*3.04</f>
        <v>965.58</v>
      </c>
      <c r="P521" s="1068">
        <f>K521/100*2.87</f>
        <v>911.58375000000001</v>
      </c>
      <c r="Q521" s="1068"/>
      <c r="R521" s="1067"/>
      <c r="S521" s="451">
        <f>N521+O521+P521+Q521</f>
        <v>1877.1637500000002</v>
      </c>
      <c r="T521" s="1067">
        <f>K521-S521</f>
        <v>29885.33625</v>
      </c>
      <c r="U521" s="452">
        <v>100010330028774</v>
      </c>
      <c r="V521" s="461" t="s">
        <v>3054</v>
      </c>
      <c r="W521" s="863">
        <f>+T521</f>
        <v>29885.33625</v>
      </c>
      <c r="X521" s="463" t="s">
        <v>3791</v>
      </c>
      <c r="Y521" s="455"/>
      <c r="Z521" s="428">
        <v>0</v>
      </c>
      <c r="AA521" s="456">
        <v>0</v>
      </c>
      <c r="AB521" s="402">
        <f>O521+P521+Q521</f>
        <v>1877.1637500000002</v>
      </c>
      <c r="AC521" s="402">
        <f>K521-AB521</f>
        <v>29885.33625</v>
      </c>
      <c r="AD521" s="1067"/>
      <c r="AE521" s="428"/>
      <c r="AF521" s="428"/>
      <c r="AG521" s="402">
        <f>AE521*15%</f>
        <v>0</v>
      </c>
      <c r="AH521" s="1067"/>
      <c r="AI521" s="402">
        <f>AG521+AH521</f>
        <v>0</v>
      </c>
      <c r="AJ521" s="457">
        <f>AI521-N521</f>
        <v>0</v>
      </c>
    </row>
    <row r="522" spans="1:41" ht="14.1" customHeight="1" x14ac:dyDescent="0.25">
      <c r="A522" s="1066">
        <v>446</v>
      </c>
      <c r="B522" s="1066" t="s">
        <v>2417</v>
      </c>
      <c r="C522" s="1066" t="s">
        <v>3763</v>
      </c>
      <c r="D522" s="446">
        <v>34158</v>
      </c>
      <c r="E522" s="446">
        <v>41897</v>
      </c>
      <c r="F522" s="1066">
        <f t="shared" si="222"/>
        <v>21</v>
      </c>
      <c r="G522" s="428" t="s">
        <v>2418</v>
      </c>
      <c r="H522" s="447" t="s">
        <v>1941</v>
      </c>
      <c r="I522" s="428" t="s">
        <v>2366</v>
      </c>
      <c r="J522" s="428"/>
      <c r="K522" s="448">
        <f t="shared" ref="K522:K527" si="233">17325*1.1</f>
        <v>19057.5</v>
      </c>
      <c r="L522" s="1067">
        <f t="shared" si="218"/>
        <v>1351.1767499999999</v>
      </c>
      <c r="M522" s="1067">
        <f t="shared" si="232"/>
        <v>19057.5</v>
      </c>
      <c r="N522" s="402"/>
      <c r="O522" s="1068">
        <f t="shared" si="219"/>
        <v>579.34799999999996</v>
      </c>
      <c r="P522" s="1068">
        <f t="shared" si="220"/>
        <v>546.95024999999998</v>
      </c>
      <c r="Q522" s="1068"/>
      <c r="R522" s="1067"/>
      <c r="S522" s="451">
        <f t="shared" si="216"/>
        <v>1126.2982499999998</v>
      </c>
      <c r="T522" s="1067">
        <f t="shared" si="221"/>
        <v>17931.20175</v>
      </c>
      <c r="U522" s="452">
        <v>100010330028774</v>
      </c>
      <c r="V522" s="461" t="s">
        <v>3374</v>
      </c>
      <c r="W522" s="863">
        <f t="shared" si="223"/>
        <v>17931.20175</v>
      </c>
      <c r="X522" s="463">
        <v>22301603167</v>
      </c>
      <c r="Y522" s="455"/>
      <c r="Z522" s="428">
        <v>0</v>
      </c>
      <c r="AA522" s="456">
        <v>0</v>
      </c>
      <c r="AB522" s="402">
        <f t="shared" si="224"/>
        <v>1126.2982499999998</v>
      </c>
      <c r="AC522" s="402">
        <f t="shared" si="225"/>
        <v>17931.20175</v>
      </c>
      <c r="AD522" s="1067"/>
      <c r="AE522" s="428"/>
      <c r="AF522" s="428"/>
      <c r="AG522" s="402">
        <f t="shared" si="226"/>
        <v>0</v>
      </c>
      <c r="AH522" s="1067"/>
      <c r="AI522" s="402">
        <f t="shared" si="227"/>
        <v>0</v>
      </c>
      <c r="AJ522" s="457">
        <f t="shared" si="229"/>
        <v>0</v>
      </c>
    </row>
    <row r="523" spans="1:41" ht="14.1" customHeight="1" x14ac:dyDescent="0.25">
      <c r="A523" s="1066">
        <v>447</v>
      </c>
      <c r="B523" s="444" t="s">
        <v>2419</v>
      </c>
      <c r="C523" s="1066" t="s">
        <v>3763</v>
      </c>
      <c r="D523" s="445">
        <v>33188</v>
      </c>
      <c r="E523" s="446">
        <v>41897</v>
      </c>
      <c r="F523" s="1066">
        <f t="shared" si="222"/>
        <v>23</v>
      </c>
      <c r="G523" s="429" t="s">
        <v>2420</v>
      </c>
      <c r="H523" s="447" t="s">
        <v>1941</v>
      </c>
      <c r="I523" s="429" t="s">
        <v>2363</v>
      </c>
      <c r="J523" s="429"/>
      <c r="K523" s="448">
        <f t="shared" si="233"/>
        <v>19057.5</v>
      </c>
      <c r="L523" s="1067">
        <f t="shared" si="218"/>
        <v>1351.1767499999999</v>
      </c>
      <c r="M523" s="1067">
        <f t="shared" si="232"/>
        <v>19057.5</v>
      </c>
      <c r="N523" s="402"/>
      <c r="O523" s="1068">
        <f t="shared" si="219"/>
        <v>579.34799999999996</v>
      </c>
      <c r="P523" s="1068">
        <f t="shared" si="220"/>
        <v>546.95024999999998</v>
      </c>
      <c r="Q523" s="467"/>
      <c r="R523" s="1067"/>
      <c r="S523" s="451">
        <f t="shared" si="216"/>
        <v>1126.2982499999998</v>
      </c>
      <c r="T523" s="1067">
        <f t="shared" si="221"/>
        <v>17931.20175</v>
      </c>
      <c r="U523" s="452">
        <v>100010330028774</v>
      </c>
      <c r="V523" s="490" t="s">
        <v>3375</v>
      </c>
      <c r="W523" s="863">
        <f t="shared" si="223"/>
        <v>17931.20175</v>
      </c>
      <c r="X523" s="454">
        <v>22500423136</v>
      </c>
      <c r="Y523" s="455"/>
      <c r="Z523" s="428">
        <v>0</v>
      </c>
      <c r="AA523" s="456">
        <v>0</v>
      </c>
      <c r="AB523" s="402">
        <f t="shared" si="224"/>
        <v>1126.2982499999998</v>
      </c>
      <c r="AC523" s="402">
        <f t="shared" si="225"/>
        <v>17931.20175</v>
      </c>
      <c r="AD523" s="1067"/>
      <c r="AE523" s="428"/>
      <c r="AF523" s="428"/>
      <c r="AG523" s="402">
        <f t="shared" si="226"/>
        <v>0</v>
      </c>
      <c r="AH523" s="1067"/>
      <c r="AI523" s="402">
        <f t="shared" si="227"/>
        <v>0</v>
      </c>
      <c r="AJ523" s="457">
        <f t="shared" si="229"/>
        <v>0</v>
      </c>
    </row>
    <row r="524" spans="1:41" ht="14.1" customHeight="1" x14ac:dyDescent="0.25">
      <c r="A524" s="1066">
        <v>448</v>
      </c>
      <c r="B524" s="444" t="s">
        <v>2421</v>
      </c>
      <c r="C524" s="444" t="s">
        <v>3764</v>
      </c>
      <c r="D524" s="445">
        <v>28742</v>
      </c>
      <c r="E524" s="446">
        <v>41897</v>
      </c>
      <c r="F524" s="1066">
        <f t="shared" si="222"/>
        <v>36</v>
      </c>
      <c r="G524" s="429" t="s">
        <v>2422</v>
      </c>
      <c r="H524" s="447" t="s">
        <v>1941</v>
      </c>
      <c r="I524" s="429" t="s">
        <v>2363</v>
      </c>
      <c r="J524" s="429"/>
      <c r="K524" s="448">
        <f t="shared" si="233"/>
        <v>19057.5</v>
      </c>
      <c r="L524" s="1067">
        <f t="shared" si="218"/>
        <v>1351.1767499999999</v>
      </c>
      <c r="M524" s="1067">
        <f t="shared" si="232"/>
        <v>19057.5</v>
      </c>
      <c r="N524" s="402"/>
      <c r="O524" s="1068">
        <f t="shared" si="219"/>
        <v>579.34799999999996</v>
      </c>
      <c r="P524" s="1068">
        <f t="shared" si="220"/>
        <v>546.95024999999998</v>
      </c>
      <c r="Q524" s="467"/>
      <c r="R524" s="1067"/>
      <c r="S524" s="451">
        <f t="shared" si="216"/>
        <v>1126.2982499999998</v>
      </c>
      <c r="T524" s="1067">
        <f t="shared" si="221"/>
        <v>17931.20175</v>
      </c>
      <c r="U524" s="452">
        <v>100010330028774</v>
      </c>
      <c r="V524" s="501" t="s">
        <v>3376</v>
      </c>
      <c r="W524" s="863">
        <f t="shared" si="223"/>
        <v>17931.20175</v>
      </c>
      <c r="X524" s="454" t="s">
        <v>3941</v>
      </c>
      <c r="Y524" s="455"/>
      <c r="Z524" s="428">
        <v>0</v>
      </c>
      <c r="AA524" s="456">
        <v>0</v>
      </c>
      <c r="AB524" s="402">
        <f t="shared" si="224"/>
        <v>1126.2982499999998</v>
      </c>
      <c r="AC524" s="402">
        <f t="shared" si="225"/>
        <v>17931.20175</v>
      </c>
      <c r="AD524" s="1067"/>
      <c r="AE524" s="428"/>
      <c r="AF524" s="428"/>
      <c r="AG524" s="402">
        <f t="shared" si="226"/>
        <v>0</v>
      </c>
      <c r="AH524" s="1067"/>
      <c r="AI524" s="402">
        <f t="shared" si="227"/>
        <v>0</v>
      </c>
      <c r="AJ524" s="457">
        <f t="shared" si="229"/>
        <v>0</v>
      </c>
    </row>
    <row r="525" spans="1:41" ht="14.1" customHeight="1" x14ac:dyDescent="0.25">
      <c r="A525" s="1066">
        <v>449</v>
      </c>
      <c r="B525" s="444" t="s">
        <v>229</v>
      </c>
      <c r="C525" s="444" t="s">
        <v>3764</v>
      </c>
      <c r="D525" s="445">
        <v>25530</v>
      </c>
      <c r="E525" s="446">
        <v>41897</v>
      </c>
      <c r="F525" s="1066">
        <f t="shared" si="222"/>
        <v>44</v>
      </c>
      <c r="G525" s="429" t="s">
        <v>230</v>
      </c>
      <c r="H525" s="447" t="s">
        <v>1941</v>
      </c>
      <c r="I525" s="429" t="s">
        <v>2363</v>
      </c>
      <c r="J525" s="429"/>
      <c r="K525" s="448">
        <f t="shared" si="233"/>
        <v>19057.5</v>
      </c>
      <c r="L525" s="1067">
        <f t="shared" si="218"/>
        <v>1351.1767499999999</v>
      </c>
      <c r="M525" s="1067">
        <f t="shared" si="232"/>
        <v>19057.5</v>
      </c>
      <c r="N525" s="402"/>
      <c r="O525" s="467">
        <f t="shared" si="219"/>
        <v>579.34799999999996</v>
      </c>
      <c r="P525" s="467">
        <f t="shared" si="220"/>
        <v>546.95024999999998</v>
      </c>
      <c r="Q525" s="467"/>
      <c r="R525" s="1067"/>
      <c r="S525" s="494">
        <f t="shared" si="216"/>
        <v>1126.2982499999998</v>
      </c>
      <c r="T525" s="402">
        <f t="shared" si="221"/>
        <v>17931.20175</v>
      </c>
      <c r="U525" s="452">
        <v>100010330028774</v>
      </c>
      <c r="V525" s="453" t="s">
        <v>3377</v>
      </c>
      <c r="W525" s="863">
        <f t="shared" si="223"/>
        <v>17931.20175</v>
      </c>
      <c r="X525" s="454" t="s">
        <v>3940</v>
      </c>
      <c r="Y525" s="455"/>
      <c r="Z525" s="428">
        <v>0</v>
      </c>
      <c r="AA525" s="456">
        <v>0</v>
      </c>
      <c r="AB525" s="402">
        <f t="shared" si="224"/>
        <v>1126.2982499999998</v>
      </c>
      <c r="AC525" s="402">
        <f t="shared" si="225"/>
        <v>17931.20175</v>
      </c>
      <c r="AD525" s="1067"/>
      <c r="AE525" s="428"/>
      <c r="AF525" s="428"/>
      <c r="AG525" s="402">
        <f t="shared" si="226"/>
        <v>0</v>
      </c>
      <c r="AH525" s="1067"/>
      <c r="AI525" s="402">
        <f t="shared" si="227"/>
        <v>0</v>
      </c>
      <c r="AJ525" s="457">
        <f t="shared" si="229"/>
        <v>0</v>
      </c>
    </row>
    <row r="526" spans="1:41" ht="14.1" customHeight="1" x14ac:dyDescent="0.25">
      <c r="A526" s="1066">
        <v>450</v>
      </c>
      <c r="B526" s="444" t="s">
        <v>2423</v>
      </c>
      <c r="C526" s="444" t="s">
        <v>3764</v>
      </c>
      <c r="D526" s="445">
        <v>26544</v>
      </c>
      <c r="E526" s="446">
        <v>41897</v>
      </c>
      <c r="F526" s="1066">
        <f t="shared" si="222"/>
        <v>42</v>
      </c>
      <c r="G526" s="429" t="s">
        <v>2424</v>
      </c>
      <c r="H526" s="447" t="s">
        <v>1941</v>
      </c>
      <c r="I526" s="429" t="s">
        <v>2363</v>
      </c>
      <c r="J526" s="429"/>
      <c r="K526" s="448">
        <f t="shared" si="233"/>
        <v>19057.5</v>
      </c>
      <c r="L526" s="1067">
        <f t="shared" si="218"/>
        <v>1351.1767499999999</v>
      </c>
      <c r="M526" s="1067">
        <f t="shared" si="232"/>
        <v>19057.5</v>
      </c>
      <c r="N526" s="402"/>
      <c r="O526" s="467">
        <f t="shared" si="219"/>
        <v>579.34799999999996</v>
      </c>
      <c r="P526" s="467">
        <f t="shared" si="220"/>
        <v>546.95024999999998</v>
      </c>
      <c r="Q526" s="467"/>
      <c r="R526" s="1067"/>
      <c r="S526" s="494">
        <f t="shared" si="216"/>
        <v>1126.2982499999998</v>
      </c>
      <c r="T526" s="402">
        <f t="shared" si="221"/>
        <v>17931.20175</v>
      </c>
      <c r="U526" s="452">
        <v>100010330028774</v>
      </c>
      <c r="V526" s="453" t="s">
        <v>3378</v>
      </c>
      <c r="W526" s="863">
        <f t="shared" si="223"/>
        <v>17931.20175</v>
      </c>
      <c r="X526" s="454" t="s">
        <v>4131</v>
      </c>
      <c r="Y526" s="455"/>
      <c r="Z526" s="428">
        <v>0</v>
      </c>
      <c r="AA526" s="456">
        <v>0</v>
      </c>
      <c r="AB526" s="402">
        <f t="shared" si="224"/>
        <v>1126.2982499999998</v>
      </c>
      <c r="AC526" s="402">
        <f t="shared" si="225"/>
        <v>17931.20175</v>
      </c>
      <c r="AD526" s="1067"/>
      <c r="AE526" s="428"/>
      <c r="AF526" s="428"/>
      <c r="AG526" s="402">
        <f t="shared" si="226"/>
        <v>0</v>
      </c>
      <c r="AH526" s="1067"/>
      <c r="AI526" s="402">
        <f t="shared" si="227"/>
        <v>0</v>
      </c>
      <c r="AJ526" s="457">
        <f t="shared" si="229"/>
        <v>0</v>
      </c>
    </row>
    <row r="527" spans="1:41" ht="14.1" customHeight="1" x14ac:dyDescent="0.25">
      <c r="A527" s="1066">
        <v>451</v>
      </c>
      <c r="B527" s="444" t="s">
        <v>2425</v>
      </c>
      <c r="C527" s="444" t="s">
        <v>3763</v>
      </c>
      <c r="D527" s="445">
        <v>25984</v>
      </c>
      <c r="E527" s="446">
        <v>41897</v>
      </c>
      <c r="F527" s="1066">
        <f t="shared" si="222"/>
        <v>43</v>
      </c>
      <c r="G527" s="429" t="s">
        <v>2426</v>
      </c>
      <c r="H527" s="447" t="s">
        <v>1941</v>
      </c>
      <c r="I527" s="429" t="s">
        <v>2363</v>
      </c>
      <c r="J527" s="429"/>
      <c r="K527" s="448">
        <f t="shared" si="233"/>
        <v>19057.5</v>
      </c>
      <c r="L527" s="1067">
        <f t="shared" si="218"/>
        <v>1351.1767499999999</v>
      </c>
      <c r="M527" s="1067">
        <f t="shared" si="232"/>
        <v>19057.5</v>
      </c>
      <c r="N527" s="402"/>
      <c r="O527" s="467">
        <f t="shared" si="219"/>
        <v>579.34799999999996</v>
      </c>
      <c r="P527" s="467">
        <f t="shared" si="220"/>
        <v>546.95024999999998</v>
      </c>
      <c r="Q527" s="467"/>
      <c r="R527" s="1067"/>
      <c r="S527" s="451">
        <f>N527+O527+P527+Q527</f>
        <v>1126.2982499999998</v>
      </c>
      <c r="T527" s="402">
        <f t="shared" si="221"/>
        <v>17931.20175</v>
      </c>
      <c r="U527" s="452">
        <v>100010330028774</v>
      </c>
      <c r="V527" s="453" t="s">
        <v>3379</v>
      </c>
      <c r="W527" s="863">
        <f t="shared" si="223"/>
        <v>17931.20175</v>
      </c>
      <c r="X527" s="454" t="s">
        <v>4173</v>
      </c>
      <c r="Y527" s="455"/>
      <c r="Z527" s="428">
        <v>0</v>
      </c>
      <c r="AA527" s="456">
        <v>0</v>
      </c>
      <c r="AB527" s="402">
        <f t="shared" si="224"/>
        <v>1126.2982499999998</v>
      </c>
      <c r="AC527" s="402">
        <f t="shared" si="225"/>
        <v>17931.20175</v>
      </c>
      <c r="AD527" s="1067"/>
      <c r="AE527" s="428"/>
      <c r="AF527" s="428"/>
      <c r="AG527" s="402">
        <f t="shared" si="226"/>
        <v>0</v>
      </c>
      <c r="AH527" s="1067"/>
      <c r="AI527" s="402">
        <f t="shared" si="227"/>
        <v>0</v>
      </c>
      <c r="AJ527" s="457">
        <f t="shared" si="229"/>
        <v>0</v>
      </c>
    </row>
    <row r="528" spans="1:41" ht="14.1" customHeight="1" x14ac:dyDescent="0.25">
      <c r="A528" s="1066">
        <v>452</v>
      </c>
      <c r="B528" s="444" t="s">
        <v>2427</v>
      </c>
      <c r="C528" s="444" t="s">
        <v>3763</v>
      </c>
      <c r="D528" s="445">
        <v>33952</v>
      </c>
      <c r="E528" s="446">
        <v>41897</v>
      </c>
      <c r="F528" s="1066">
        <f t="shared" si="222"/>
        <v>21</v>
      </c>
      <c r="G528" s="429" t="s">
        <v>4309</v>
      </c>
      <c r="H528" s="447" t="s">
        <v>1941</v>
      </c>
      <c r="I528" s="429" t="s">
        <v>2363</v>
      </c>
      <c r="J528" s="429"/>
      <c r="K528" s="448">
        <v>19057.5</v>
      </c>
      <c r="L528" s="1067">
        <f t="shared" si="218"/>
        <v>1351.1767499999999</v>
      </c>
      <c r="M528" s="1067">
        <f t="shared" si="232"/>
        <v>19057.5</v>
      </c>
      <c r="N528" s="402"/>
      <c r="O528" s="467">
        <f t="shared" si="219"/>
        <v>579.34799999999996</v>
      </c>
      <c r="P528" s="467">
        <f t="shared" si="220"/>
        <v>546.95024999999998</v>
      </c>
      <c r="Q528" s="467"/>
      <c r="R528" s="1067"/>
      <c r="S528" s="451">
        <f>N528+O528+P528+Q528+R528</f>
        <v>1126.2982499999998</v>
      </c>
      <c r="T528" s="402">
        <f t="shared" si="221"/>
        <v>17931.20175</v>
      </c>
      <c r="U528" s="452">
        <v>100010330028774</v>
      </c>
      <c r="V528" s="453" t="s">
        <v>3380</v>
      </c>
      <c r="W528" s="863">
        <f t="shared" si="223"/>
        <v>17931.20175</v>
      </c>
      <c r="X528" s="454">
        <v>22500780899</v>
      </c>
      <c r="Y528" s="455"/>
      <c r="Z528" s="428">
        <v>0</v>
      </c>
      <c r="AA528" s="456">
        <v>0</v>
      </c>
      <c r="AB528" s="402">
        <f t="shared" si="224"/>
        <v>1126.2982499999998</v>
      </c>
      <c r="AC528" s="402">
        <f t="shared" si="225"/>
        <v>17931.20175</v>
      </c>
      <c r="AD528" s="1067"/>
      <c r="AE528" s="428"/>
      <c r="AF528" s="428"/>
      <c r="AG528" s="402">
        <f t="shared" si="226"/>
        <v>0</v>
      </c>
      <c r="AH528" s="1067"/>
      <c r="AI528" s="402">
        <f t="shared" si="227"/>
        <v>0</v>
      </c>
      <c r="AJ528" s="457">
        <f t="shared" si="229"/>
        <v>0</v>
      </c>
    </row>
    <row r="529" spans="1:56" ht="14.1" customHeight="1" x14ac:dyDescent="0.25">
      <c r="A529" s="1066">
        <v>453</v>
      </c>
      <c r="B529" s="444" t="s">
        <v>2428</v>
      </c>
      <c r="C529" s="444" t="s">
        <v>3763</v>
      </c>
      <c r="D529" s="445">
        <v>31165</v>
      </c>
      <c r="E529" s="446">
        <v>41897</v>
      </c>
      <c r="F529" s="1066">
        <f t="shared" si="222"/>
        <v>29</v>
      </c>
      <c r="G529" s="429" t="s">
        <v>2429</v>
      </c>
      <c r="H529" s="447" t="s">
        <v>1941</v>
      </c>
      <c r="I529" s="429" t="s">
        <v>2363</v>
      </c>
      <c r="J529" s="429"/>
      <c r="K529" s="448">
        <f t="shared" ref="K529:K536" si="234">17325*1.1</f>
        <v>19057.5</v>
      </c>
      <c r="L529" s="1067">
        <f t="shared" si="218"/>
        <v>1351.1767499999999</v>
      </c>
      <c r="M529" s="1067">
        <f t="shared" si="232"/>
        <v>19057.5</v>
      </c>
      <c r="N529" s="402"/>
      <c r="O529" s="467">
        <f t="shared" si="219"/>
        <v>579.34799999999996</v>
      </c>
      <c r="P529" s="467">
        <f t="shared" si="220"/>
        <v>546.95024999999998</v>
      </c>
      <c r="Q529" s="467"/>
      <c r="R529" s="1067"/>
      <c r="S529" s="451">
        <f t="shared" ref="S529:S540" si="235">N529+O529+P529+Q529</f>
        <v>1126.2982499999998</v>
      </c>
      <c r="T529" s="402">
        <f t="shared" si="221"/>
        <v>17931.20175</v>
      </c>
      <c r="U529" s="452">
        <v>100010330028774</v>
      </c>
      <c r="V529" s="453" t="s">
        <v>3381</v>
      </c>
      <c r="W529" s="863">
        <f t="shared" si="223"/>
        <v>17931.20175</v>
      </c>
      <c r="X529" s="454">
        <v>22500187251</v>
      </c>
      <c r="Y529" s="455"/>
      <c r="Z529" s="428">
        <v>0</v>
      </c>
      <c r="AA529" s="456">
        <v>0</v>
      </c>
      <c r="AB529" s="402">
        <f t="shared" si="224"/>
        <v>1126.2982499999998</v>
      </c>
      <c r="AC529" s="402">
        <f t="shared" si="225"/>
        <v>17931.20175</v>
      </c>
      <c r="AD529" s="1067"/>
      <c r="AE529" s="428"/>
      <c r="AF529" s="428"/>
      <c r="AG529" s="402">
        <f t="shared" si="226"/>
        <v>0</v>
      </c>
      <c r="AH529" s="1067"/>
      <c r="AI529" s="402">
        <f t="shared" si="227"/>
        <v>0</v>
      </c>
      <c r="AJ529" s="457">
        <f t="shared" si="229"/>
        <v>0</v>
      </c>
    </row>
    <row r="530" spans="1:56" ht="14.1" customHeight="1" x14ac:dyDescent="0.25">
      <c r="A530" s="1066">
        <v>454</v>
      </c>
      <c r="B530" s="444" t="s">
        <v>2430</v>
      </c>
      <c r="C530" s="444" t="s">
        <v>3763</v>
      </c>
      <c r="D530" s="445">
        <v>29554</v>
      </c>
      <c r="E530" s="446">
        <v>41897</v>
      </c>
      <c r="F530" s="1066">
        <f t="shared" si="222"/>
        <v>33</v>
      </c>
      <c r="G530" s="429" t="s">
        <v>2431</v>
      </c>
      <c r="H530" s="447" t="s">
        <v>1941</v>
      </c>
      <c r="I530" s="429" t="s">
        <v>2363</v>
      </c>
      <c r="J530" s="429"/>
      <c r="K530" s="448">
        <f t="shared" si="234"/>
        <v>19057.5</v>
      </c>
      <c r="L530" s="1067">
        <f t="shared" si="218"/>
        <v>1351.1767499999999</v>
      </c>
      <c r="M530" s="1067">
        <f t="shared" si="232"/>
        <v>19057.5</v>
      </c>
      <c r="N530" s="402"/>
      <c r="O530" s="467">
        <f t="shared" si="219"/>
        <v>579.34799999999996</v>
      </c>
      <c r="P530" s="467">
        <f t="shared" si="220"/>
        <v>546.95024999999998</v>
      </c>
      <c r="Q530" s="467"/>
      <c r="R530" s="1067"/>
      <c r="S530" s="451">
        <f t="shared" si="235"/>
        <v>1126.2982499999998</v>
      </c>
      <c r="T530" s="402">
        <f t="shared" si="221"/>
        <v>17931.20175</v>
      </c>
      <c r="U530" s="452">
        <v>100010330028774</v>
      </c>
      <c r="V530" s="651" t="s">
        <v>3382</v>
      </c>
      <c r="W530" s="863">
        <f t="shared" si="223"/>
        <v>17931.20175</v>
      </c>
      <c r="X530" s="454" t="s">
        <v>3939</v>
      </c>
      <c r="Y530" s="455"/>
      <c r="Z530" s="428">
        <v>0</v>
      </c>
      <c r="AA530" s="456">
        <v>0</v>
      </c>
      <c r="AB530" s="402">
        <f t="shared" si="224"/>
        <v>1126.2982499999998</v>
      </c>
      <c r="AC530" s="402">
        <f t="shared" si="225"/>
        <v>17931.20175</v>
      </c>
      <c r="AD530" s="1067"/>
      <c r="AE530" s="428"/>
      <c r="AF530" s="428"/>
      <c r="AG530" s="402">
        <f t="shared" si="226"/>
        <v>0</v>
      </c>
      <c r="AH530" s="1067"/>
      <c r="AI530" s="402">
        <f t="shared" si="227"/>
        <v>0</v>
      </c>
      <c r="AJ530" s="457">
        <f t="shared" si="229"/>
        <v>0</v>
      </c>
    </row>
    <row r="531" spans="1:56" ht="14.1" customHeight="1" x14ac:dyDescent="0.25">
      <c r="A531" s="1066">
        <v>455</v>
      </c>
      <c r="B531" s="444" t="s">
        <v>2432</v>
      </c>
      <c r="C531" s="444" t="s">
        <v>3763</v>
      </c>
      <c r="D531" s="445">
        <v>30798</v>
      </c>
      <c r="E531" s="446">
        <v>41897</v>
      </c>
      <c r="F531" s="1066">
        <f t="shared" si="222"/>
        <v>30</v>
      </c>
      <c r="G531" s="429" t="s">
        <v>2433</v>
      </c>
      <c r="H531" s="447" t="s">
        <v>1941</v>
      </c>
      <c r="I531" s="429" t="s">
        <v>2363</v>
      </c>
      <c r="J531" s="429"/>
      <c r="K531" s="448">
        <f t="shared" si="234"/>
        <v>19057.5</v>
      </c>
      <c r="L531" s="1067">
        <f t="shared" si="218"/>
        <v>1351.1767499999999</v>
      </c>
      <c r="M531" s="1067">
        <f t="shared" si="232"/>
        <v>19057.5</v>
      </c>
      <c r="N531" s="402"/>
      <c r="O531" s="467">
        <f t="shared" si="219"/>
        <v>579.34799999999996</v>
      </c>
      <c r="P531" s="467">
        <f t="shared" si="220"/>
        <v>546.95024999999998</v>
      </c>
      <c r="Q531" s="467"/>
      <c r="R531" s="1067"/>
      <c r="S531" s="451">
        <f t="shared" si="235"/>
        <v>1126.2982499999998</v>
      </c>
      <c r="T531" s="402">
        <f t="shared" si="221"/>
        <v>17931.20175</v>
      </c>
      <c r="U531" s="452">
        <v>100010330028774</v>
      </c>
      <c r="V531" s="651" t="s">
        <v>3383</v>
      </c>
      <c r="W531" s="863">
        <f t="shared" si="223"/>
        <v>17931.20175</v>
      </c>
      <c r="X531" s="454">
        <v>22500139864</v>
      </c>
      <c r="Y531" s="455"/>
      <c r="Z531" s="428">
        <v>0</v>
      </c>
      <c r="AA531" s="456">
        <v>0</v>
      </c>
      <c r="AB531" s="402">
        <f t="shared" si="224"/>
        <v>1126.2982499999998</v>
      </c>
      <c r="AC531" s="402">
        <f t="shared" si="225"/>
        <v>17931.20175</v>
      </c>
      <c r="AD531" s="1067"/>
      <c r="AE531" s="428"/>
      <c r="AF531" s="428"/>
      <c r="AG531" s="402">
        <f t="shared" si="226"/>
        <v>0</v>
      </c>
      <c r="AH531" s="1067"/>
      <c r="AI531" s="402">
        <f t="shared" si="227"/>
        <v>0</v>
      </c>
      <c r="AJ531" s="457">
        <f t="shared" si="229"/>
        <v>0</v>
      </c>
    </row>
    <row r="532" spans="1:56" ht="14.1" customHeight="1" x14ac:dyDescent="0.25">
      <c r="A532" s="1066">
        <v>456</v>
      </c>
      <c r="B532" s="444" t="s">
        <v>2434</v>
      </c>
      <c r="C532" s="444" t="s">
        <v>3764</v>
      </c>
      <c r="D532" s="445">
        <v>34219</v>
      </c>
      <c r="E532" s="446">
        <v>41897</v>
      </c>
      <c r="F532" s="1066">
        <f t="shared" si="222"/>
        <v>21</v>
      </c>
      <c r="G532" s="429" t="s">
        <v>2435</v>
      </c>
      <c r="H532" s="447" t="s">
        <v>1941</v>
      </c>
      <c r="I532" s="429" t="s">
        <v>2363</v>
      </c>
      <c r="J532" s="429"/>
      <c r="K532" s="448">
        <f t="shared" si="234"/>
        <v>19057.5</v>
      </c>
      <c r="L532" s="1067">
        <f t="shared" si="218"/>
        <v>1351.1767499999999</v>
      </c>
      <c r="M532" s="1067">
        <f t="shared" si="232"/>
        <v>19057.5</v>
      </c>
      <c r="N532" s="402"/>
      <c r="O532" s="467">
        <f t="shared" si="219"/>
        <v>579.34799999999996</v>
      </c>
      <c r="P532" s="467">
        <f t="shared" si="220"/>
        <v>546.95024999999998</v>
      </c>
      <c r="Q532" s="467"/>
      <c r="R532" s="1067"/>
      <c r="S532" s="451">
        <f t="shared" si="235"/>
        <v>1126.2982499999998</v>
      </c>
      <c r="T532" s="402">
        <f t="shared" si="221"/>
        <v>17931.20175</v>
      </c>
      <c r="U532" s="452">
        <v>100010330028774</v>
      </c>
      <c r="V532" s="651" t="s">
        <v>3384</v>
      </c>
      <c r="W532" s="863">
        <f t="shared" si="223"/>
        <v>17931.20175</v>
      </c>
      <c r="X532" s="454">
        <v>22500664317</v>
      </c>
      <c r="Y532" s="455"/>
      <c r="Z532" s="428">
        <v>0</v>
      </c>
      <c r="AA532" s="456">
        <v>0</v>
      </c>
      <c r="AB532" s="402">
        <f t="shared" si="224"/>
        <v>1126.2982499999998</v>
      </c>
      <c r="AC532" s="402">
        <f t="shared" si="225"/>
        <v>17931.20175</v>
      </c>
      <c r="AD532" s="1067"/>
      <c r="AE532" s="428"/>
      <c r="AF532" s="428"/>
      <c r="AG532" s="402">
        <f t="shared" si="226"/>
        <v>0</v>
      </c>
      <c r="AH532" s="1067"/>
      <c r="AI532" s="402">
        <f t="shared" si="227"/>
        <v>0</v>
      </c>
      <c r="AJ532" s="457" t="e">
        <f>#REF!-#REF!</f>
        <v>#REF!</v>
      </c>
    </row>
    <row r="533" spans="1:56" ht="14.1" customHeight="1" x14ac:dyDescent="0.25">
      <c r="A533" s="1066">
        <v>457</v>
      </c>
      <c r="B533" s="444" t="s">
        <v>2436</v>
      </c>
      <c r="C533" s="444" t="s">
        <v>3763</v>
      </c>
      <c r="D533" s="445">
        <v>34678</v>
      </c>
      <c r="E533" s="446">
        <v>41897</v>
      </c>
      <c r="F533" s="1066">
        <f t="shared" si="222"/>
        <v>19</v>
      </c>
      <c r="G533" s="429" t="s">
        <v>2437</v>
      </c>
      <c r="H533" s="447" t="s">
        <v>1941</v>
      </c>
      <c r="I533" s="429" t="s">
        <v>2363</v>
      </c>
      <c r="J533" s="429"/>
      <c r="K533" s="448">
        <f t="shared" si="234"/>
        <v>19057.5</v>
      </c>
      <c r="L533" s="1067">
        <f t="shared" si="218"/>
        <v>1351.1767499999999</v>
      </c>
      <c r="M533" s="1067">
        <f t="shared" si="232"/>
        <v>19057.5</v>
      </c>
      <c r="N533" s="402"/>
      <c r="O533" s="467">
        <f t="shared" si="219"/>
        <v>579.34799999999996</v>
      </c>
      <c r="P533" s="467">
        <f t="shared" si="220"/>
        <v>546.95024999999998</v>
      </c>
      <c r="Q533" s="467"/>
      <c r="R533" s="1067"/>
      <c r="S533" s="451">
        <f t="shared" si="235"/>
        <v>1126.2982499999998</v>
      </c>
      <c r="T533" s="402">
        <f t="shared" si="221"/>
        <v>17931.20175</v>
      </c>
      <c r="U533" s="452">
        <v>100010330028774</v>
      </c>
      <c r="V533" s="463" t="s">
        <v>3385</v>
      </c>
      <c r="W533" s="863">
        <f t="shared" si="223"/>
        <v>17931.20175</v>
      </c>
      <c r="X533" s="454">
        <v>40225231360</v>
      </c>
      <c r="Y533" s="455"/>
      <c r="Z533" s="428">
        <v>0</v>
      </c>
      <c r="AA533" s="456">
        <v>0</v>
      </c>
      <c r="AB533" s="402">
        <f t="shared" si="224"/>
        <v>1126.2982499999998</v>
      </c>
      <c r="AC533" s="402">
        <f t="shared" si="225"/>
        <v>17931.20175</v>
      </c>
      <c r="AD533" s="1067"/>
      <c r="AE533" s="428"/>
      <c r="AF533" s="428"/>
      <c r="AG533" s="402">
        <f t="shared" si="226"/>
        <v>0</v>
      </c>
      <c r="AH533" s="1067"/>
      <c r="AI533" s="402">
        <f t="shared" si="227"/>
        <v>0</v>
      </c>
      <c r="AJ533" s="457" t="e">
        <f>#REF!-#REF!</f>
        <v>#REF!</v>
      </c>
    </row>
    <row r="534" spans="1:56" ht="14.1" customHeight="1" x14ac:dyDescent="0.25">
      <c r="A534" s="1066">
        <v>458</v>
      </c>
      <c r="B534" s="444" t="s">
        <v>2438</v>
      </c>
      <c r="C534" s="444" t="s">
        <v>3763</v>
      </c>
      <c r="D534" s="445">
        <v>32558</v>
      </c>
      <c r="E534" s="446">
        <v>41897</v>
      </c>
      <c r="F534" s="1066">
        <f t="shared" si="222"/>
        <v>25</v>
      </c>
      <c r="G534" s="429" t="s">
        <v>2439</v>
      </c>
      <c r="H534" s="447" t="s">
        <v>1941</v>
      </c>
      <c r="I534" s="429" t="s">
        <v>2440</v>
      </c>
      <c r="J534" s="429"/>
      <c r="K534" s="448">
        <f t="shared" si="234"/>
        <v>19057.5</v>
      </c>
      <c r="L534" s="1067">
        <f t="shared" si="218"/>
        <v>1351.1767499999999</v>
      </c>
      <c r="M534" s="1067">
        <f t="shared" si="232"/>
        <v>19057.5</v>
      </c>
      <c r="N534" s="402"/>
      <c r="O534" s="1068">
        <f t="shared" si="219"/>
        <v>579.34799999999996</v>
      </c>
      <c r="P534" s="1068">
        <f t="shared" si="220"/>
        <v>546.95024999999998</v>
      </c>
      <c r="Q534" s="1068"/>
      <c r="R534" s="1067"/>
      <c r="S534" s="451">
        <f t="shared" si="235"/>
        <v>1126.2982499999998</v>
      </c>
      <c r="T534" s="1067">
        <f t="shared" si="221"/>
        <v>17931.20175</v>
      </c>
      <c r="U534" s="452">
        <v>100010330028774</v>
      </c>
      <c r="V534" s="490" t="s">
        <v>3386</v>
      </c>
      <c r="W534" s="863">
        <f t="shared" si="223"/>
        <v>17931.20175</v>
      </c>
      <c r="X534" s="454">
        <v>22301064147</v>
      </c>
      <c r="Y534" s="455"/>
      <c r="Z534" s="428">
        <v>0</v>
      </c>
      <c r="AA534" s="456">
        <v>0</v>
      </c>
      <c r="AB534" s="402">
        <f t="shared" si="224"/>
        <v>1126.2982499999998</v>
      </c>
      <c r="AC534" s="402">
        <f t="shared" si="225"/>
        <v>17931.20175</v>
      </c>
      <c r="AD534" s="1067"/>
      <c r="AE534" s="428"/>
      <c r="AF534" s="428"/>
      <c r="AG534" s="402">
        <f t="shared" si="226"/>
        <v>0</v>
      </c>
      <c r="AH534" s="1067"/>
      <c r="AI534" s="402">
        <f t="shared" si="227"/>
        <v>0</v>
      </c>
      <c r="AJ534" s="457" t="e">
        <f>#REF!-#REF!</f>
        <v>#REF!</v>
      </c>
    </row>
    <row r="535" spans="1:56" ht="14.1" customHeight="1" x14ac:dyDescent="0.25">
      <c r="A535" s="1066">
        <v>459</v>
      </c>
      <c r="B535" s="444" t="s">
        <v>2441</v>
      </c>
      <c r="C535" s="444" t="s">
        <v>3763</v>
      </c>
      <c r="D535" s="445">
        <v>25359</v>
      </c>
      <c r="E535" s="446">
        <v>41897</v>
      </c>
      <c r="F535" s="1066">
        <f t="shared" si="222"/>
        <v>45</v>
      </c>
      <c r="G535" s="429" t="s">
        <v>2442</v>
      </c>
      <c r="H535" s="447" t="s">
        <v>1941</v>
      </c>
      <c r="I535" s="429" t="s">
        <v>2443</v>
      </c>
      <c r="J535" s="429"/>
      <c r="K535" s="448">
        <f t="shared" si="234"/>
        <v>19057.5</v>
      </c>
      <c r="L535" s="1067">
        <f t="shared" si="218"/>
        <v>1351.1767499999999</v>
      </c>
      <c r="M535" s="1067">
        <f t="shared" si="232"/>
        <v>19057.5</v>
      </c>
      <c r="N535" s="402"/>
      <c r="O535" s="1068">
        <f t="shared" si="219"/>
        <v>579.34799999999996</v>
      </c>
      <c r="P535" s="1068">
        <f t="shared" si="220"/>
        <v>546.95024999999998</v>
      </c>
      <c r="Q535" s="1068"/>
      <c r="R535" s="1067"/>
      <c r="S535" s="451">
        <f t="shared" si="235"/>
        <v>1126.2982499999998</v>
      </c>
      <c r="T535" s="1067">
        <f t="shared" si="221"/>
        <v>17931.20175</v>
      </c>
      <c r="U535" s="452">
        <v>100010330028774</v>
      </c>
      <c r="V535" s="490" t="s">
        <v>3387</v>
      </c>
      <c r="W535" s="863">
        <f t="shared" si="223"/>
        <v>17931.20175</v>
      </c>
      <c r="X535" s="454" t="s">
        <v>3938</v>
      </c>
      <c r="Y535" s="455"/>
      <c r="Z535" s="428">
        <v>0</v>
      </c>
      <c r="AA535" s="456">
        <v>0</v>
      </c>
      <c r="AB535" s="402">
        <f t="shared" si="224"/>
        <v>1126.2982499999998</v>
      </c>
      <c r="AC535" s="402">
        <f t="shared" si="225"/>
        <v>17931.20175</v>
      </c>
      <c r="AD535" s="1067"/>
      <c r="AE535" s="428"/>
      <c r="AF535" s="428"/>
      <c r="AG535" s="402">
        <f t="shared" si="226"/>
        <v>0</v>
      </c>
      <c r="AH535" s="1067"/>
      <c r="AI535" s="402">
        <f t="shared" si="227"/>
        <v>0</v>
      </c>
      <c r="AJ535" s="457">
        <f>AI539-N539</f>
        <v>0</v>
      </c>
    </row>
    <row r="536" spans="1:56" ht="14.1" customHeight="1" x14ac:dyDescent="0.25">
      <c r="A536" s="1066">
        <v>460</v>
      </c>
      <c r="B536" s="444" t="s">
        <v>2444</v>
      </c>
      <c r="C536" s="444" t="s">
        <v>3763</v>
      </c>
      <c r="D536" s="445">
        <v>28565</v>
      </c>
      <c r="E536" s="446">
        <v>41897</v>
      </c>
      <c r="F536" s="1066">
        <f t="shared" si="222"/>
        <v>36</v>
      </c>
      <c r="G536" s="429" t="s">
        <v>2445</v>
      </c>
      <c r="H536" s="447" t="s">
        <v>1941</v>
      </c>
      <c r="I536" s="429" t="s">
        <v>2443</v>
      </c>
      <c r="J536" s="429"/>
      <c r="K536" s="448">
        <f t="shared" si="234"/>
        <v>19057.5</v>
      </c>
      <c r="L536" s="1067">
        <f t="shared" si="218"/>
        <v>1351.1767499999999</v>
      </c>
      <c r="M536" s="1067">
        <f t="shared" si="232"/>
        <v>19057.5</v>
      </c>
      <c r="N536" s="402"/>
      <c r="O536" s="1068">
        <f t="shared" si="219"/>
        <v>579.34799999999996</v>
      </c>
      <c r="P536" s="1068">
        <f t="shared" si="220"/>
        <v>546.95024999999998</v>
      </c>
      <c r="Q536" s="1068"/>
      <c r="R536" s="1067"/>
      <c r="S536" s="451">
        <f t="shared" si="235"/>
        <v>1126.2982499999998</v>
      </c>
      <c r="T536" s="1067">
        <f t="shared" si="221"/>
        <v>17931.20175</v>
      </c>
      <c r="U536" s="452">
        <v>100010330028774</v>
      </c>
      <c r="V536" s="490" t="s">
        <v>3388</v>
      </c>
      <c r="W536" s="863">
        <f t="shared" si="223"/>
        <v>17931.20175</v>
      </c>
      <c r="X536" s="454" t="s">
        <v>3937</v>
      </c>
      <c r="Y536" s="455"/>
      <c r="Z536" s="428">
        <v>0</v>
      </c>
      <c r="AA536" s="456">
        <v>0</v>
      </c>
      <c r="AB536" s="402">
        <f t="shared" si="224"/>
        <v>1126.2982499999998</v>
      </c>
      <c r="AC536" s="402">
        <f t="shared" si="225"/>
        <v>17931.20175</v>
      </c>
      <c r="AD536" s="1067"/>
      <c r="AE536" s="428"/>
      <c r="AF536" s="428"/>
      <c r="AG536" s="402">
        <f t="shared" si="226"/>
        <v>0</v>
      </c>
      <c r="AH536" s="1067"/>
      <c r="AI536" s="402">
        <f t="shared" si="227"/>
        <v>0</v>
      </c>
      <c r="AJ536" s="457">
        <f>AI540-N540</f>
        <v>0</v>
      </c>
    </row>
    <row r="537" spans="1:56" ht="14.1" customHeight="1" x14ac:dyDescent="0.25">
      <c r="A537" s="1066">
        <v>461</v>
      </c>
      <c r="B537" s="444" t="s">
        <v>2446</v>
      </c>
      <c r="C537" s="444" t="s">
        <v>3763</v>
      </c>
      <c r="D537" s="445">
        <v>28014</v>
      </c>
      <c r="E537" s="446">
        <v>41897</v>
      </c>
      <c r="F537" s="1066">
        <f t="shared" si="222"/>
        <v>38</v>
      </c>
      <c r="G537" s="429" t="s">
        <v>2447</v>
      </c>
      <c r="H537" s="447" t="s">
        <v>1941</v>
      </c>
      <c r="I537" s="429" t="s">
        <v>2920</v>
      </c>
      <c r="J537" s="429"/>
      <c r="K537" s="448">
        <v>31762.5</v>
      </c>
      <c r="L537" s="1067">
        <f t="shared" si="218"/>
        <v>2251.9612499999998</v>
      </c>
      <c r="M537" s="1067">
        <f t="shared" si="232"/>
        <v>31762.5</v>
      </c>
      <c r="N537" s="402"/>
      <c r="O537" s="1068">
        <f t="shared" si="219"/>
        <v>965.58</v>
      </c>
      <c r="P537" s="1068">
        <f t="shared" si="220"/>
        <v>911.58375000000001</v>
      </c>
      <c r="Q537" s="1068"/>
      <c r="R537" s="1067"/>
      <c r="S537" s="451">
        <f t="shared" si="235"/>
        <v>1877.1637500000002</v>
      </c>
      <c r="T537" s="1067">
        <f t="shared" si="221"/>
        <v>29885.33625</v>
      </c>
      <c r="U537" s="452">
        <v>100010330028774</v>
      </c>
      <c r="V537" s="501" t="s">
        <v>3389</v>
      </c>
      <c r="W537" s="863">
        <f t="shared" si="223"/>
        <v>29885.33625</v>
      </c>
      <c r="X537" s="454" t="s">
        <v>4132</v>
      </c>
      <c r="Y537" s="455"/>
      <c r="Z537" s="428">
        <v>0</v>
      </c>
      <c r="AA537" s="456">
        <v>0</v>
      </c>
      <c r="AB537" s="402">
        <f t="shared" si="224"/>
        <v>1877.1637500000002</v>
      </c>
      <c r="AC537" s="402">
        <f t="shared" si="225"/>
        <v>29885.33625</v>
      </c>
      <c r="AD537" s="1067"/>
      <c r="AE537" s="428"/>
      <c r="AF537" s="428"/>
      <c r="AG537" s="402">
        <f t="shared" si="226"/>
        <v>0</v>
      </c>
      <c r="AH537" s="1067"/>
      <c r="AI537" s="402">
        <f t="shared" si="227"/>
        <v>0</v>
      </c>
      <c r="AJ537" s="457" t="e">
        <f>#REF!-#REF!</f>
        <v>#REF!</v>
      </c>
    </row>
    <row r="538" spans="1:56" ht="14.1" customHeight="1" x14ac:dyDescent="0.25">
      <c r="A538" s="1066">
        <v>462</v>
      </c>
      <c r="B538" s="444" t="s">
        <v>2278</v>
      </c>
      <c r="C538" s="444" t="s">
        <v>3763</v>
      </c>
      <c r="D538" s="445">
        <v>27178</v>
      </c>
      <c r="E538" s="446">
        <v>41897</v>
      </c>
      <c r="F538" s="1066">
        <f>DATEDIF(D538,E538,"Y")</f>
        <v>40</v>
      </c>
      <c r="G538" s="429" t="s">
        <v>2279</v>
      </c>
      <c r="H538" s="447" t="s">
        <v>1941</v>
      </c>
      <c r="I538" s="429" t="s">
        <v>5036</v>
      </c>
      <c r="J538" s="429"/>
      <c r="K538" s="448">
        <v>31762.5</v>
      </c>
      <c r="L538" s="1067">
        <f>K538/100*7.09</f>
        <v>2251.9612499999998</v>
      </c>
      <c r="M538" s="1067">
        <f>K538</f>
        <v>31762.5</v>
      </c>
      <c r="N538" s="402"/>
      <c r="O538" s="1024">
        <f t="shared" si="219"/>
        <v>965.58</v>
      </c>
      <c r="P538" s="1068">
        <f>K538/100*3.04</f>
        <v>965.58</v>
      </c>
      <c r="Q538" s="1068">
        <f>K538/100*2.87</f>
        <v>911.58375000000001</v>
      </c>
      <c r="R538" s="1068"/>
      <c r="S538" s="1067"/>
      <c r="T538" s="624">
        <v>672</v>
      </c>
      <c r="U538" s="451">
        <f>+O538+P538+Q538+T538</f>
        <v>3514.7437500000001</v>
      </c>
      <c r="V538" s="1067">
        <f>K538-U538</f>
        <v>28247.756249999999</v>
      </c>
      <c r="W538" s="452">
        <v>100010330028774</v>
      </c>
      <c r="X538" s="490" t="s">
        <v>3303</v>
      </c>
      <c r="Y538" s="545">
        <f>+V538</f>
        <v>28247.756249999999</v>
      </c>
      <c r="Z538" s="454" t="s">
        <v>3979</v>
      </c>
      <c r="AA538" s="455"/>
      <c r="AB538" s="456">
        <v>0</v>
      </c>
      <c r="AC538" s="402">
        <f>P538+Q538+R538</f>
        <v>1877.1637500000002</v>
      </c>
      <c r="AD538" s="402">
        <f>K538-AC538</f>
        <v>29885.33625</v>
      </c>
      <c r="AE538" s="1067">
        <v>33326.910000000003</v>
      </c>
      <c r="AF538" s="1067"/>
      <c r="AG538" s="470"/>
      <c r="AH538" s="402">
        <f>AF538*15%</f>
        <v>0</v>
      </c>
      <c r="AI538" s="1067"/>
      <c r="AJ538" s="402">
        <f>AH538+AI538</f>
        <v>0</v>
      </c>
      <c r="AK538" s="457" t="e">
        <f>#REF!-#REF!</f>
        <v>#REF!</v>
      </c>
      <c r="AL538" s="6"/>
      <c r="AP538" s="537"/>
      <c r="AQ538" s="537"/>
      <c r="AR538" s="537"/>
      <c r="AS538" s="537"/>
      <c r="AT538" s="537"/>
      <c r="AU538" s="537"/>
      <c r="AV538" s="537"/>
      <c r="AW538" s="537"/>
      <c r="AX538" s="537"/>
      <c r="AY538" s="537"/>
      <c r="AZ538" s="537"/>
      <c r="BA538" s="537"/>
      <c r="BB538" s="537"/>
      <c r="BC538" s="537"/>
      <c r="BD538" s="537"/>
    </row>
    <row r="539" spans="1:56" ht="14.1" customHeight="1" x14ac:dyDescent="0.25">
      <c r="A539" s="1066">
        <v>463</v>
      </c>
      <c r="B539" s="444" t="s">
        <v>2452</v>
      </c>
      <c r="C539" s="444" t="s">
        <v>3763</v>
      </c>
      <c r="D539" s="445">
        <v>33997</v>
      </c>
      <c r="E539" s="446">
        <v>41897</v>
      </c>
      <c r="F539" s="1066">
        <f t="shared" si="222"/>
        <v>21</v>
      </c>
      <c r="G539" s="429" t="s">
        <v>2453</v>
      </c>
      <c r="H539" s="447" t="s">
        <v>1941</v>
      </c>
      <c r="I539" s="429" t="s">
        <v>2443</v>
      </c>
      <c r="J539" s="429"/>
      <c r="K539" s="448">
        <f t="shared" ref="K539:K567" si="236">17325*1.1</f>
        <v>19057.5</v>
      </c>
      <c r="L539" s="1067">
        <f t="shared" si="218"/>
        <v>1351.1767499999999</v>
      </c>
      <c r="M539" s="1067">
        <f t="shared" si="232"/>
        <v>19057.5</v>
      </c>
      <c r="N539" s="402"/>
      <c r="O539" s="1068">
        <f t="shared" si="219"/>
        <v>579.34799999999996</v>
      </c>
      <c r="P539" s="1068">
        <f t="shared" si="220"/>
        <v>546.95024999999998</v>
      </c>
      <c r="Q539" s="1068"/>
      <c r="R539" s="1067"/>
      <c r="S539" s="451">
        <f t="shared" si="235"/>
        <v>1126.2982499999998</v>
      </c>
      <c r="T539" s="1067">
        <f t="shared" si="221"/>
        <v>17931.20175</v>
      </c>
      <c r="U539" s="452">
        <v>100010330028774</v>
      </c>
      <c r="V539" s="490" t="s">
        <v>3392</v>
      </c>
      <c r="W539" s="863">
        <f t="shared" si="223"/>
        <v>17931.20175</v>
      </c>
      <c r="X539" s="454">
        <v>40222789774</v>
      </c>
      <c r="Y539" s="455"/>
      <c r="Z539" s="428">
        <v>0</v>
      </c>
      <c r="AA539" s="456">
        <v>0</v>
      </c>
      <c r="AB539" s="402">
        <f t="shared" si="224"/>
        <v>1126.2982499999998</v>
      </c>
      <c r="AC539" s="402">
        <f t="shared" si="225"/>
        <v>17931.20175</v>
      </c>
      <c r="AD539" s="1067"/>
      <c r="AE539" s="428"/>
      <c r="AF539" s="428"/>
      <c r="AG539" s="402">
        <f t="shared" si="226"/>
        <v>0</v>
      </c>
      <c r="AH539" s="1067"/>
      <c r="AI539" s="402">
        <f t="shared" si="227"/>
        <v>0</v>
      </c>
      <c r="AJ539" s="457">
        <f>AI544-N544</f>
        <v>0</v>
      </c>
    </row>
    <row r="540" spans="1:56" ht="14.1" customHeight="1" x14ac:dyDescent="0.25">
      <c r="A540" s="1066">
        <v>464</v>
      </c>
      <c r="B540" s="444" t="s">
        <v>2454</v>
      </c>
      <c r="C540" s="444" t="s">
        <v>3763</v>
      </c>
      <c r="D540" s="445">
        <v>23916</v>
      </c>
      <c r="E540" s="446">
        <v>41897</v>
      </c>
      <c r="F540" s="1066">
        <f t="shared" si="222"/>
        <v>49</v>
      </c>
      <c r="G540" s="429" t="s">
        <v>2455</v>
      </c>
      <c r="H540" s="447" t="s">
        <v>1941</v>
      </c>
      <c r="I540" s="429" t="s">
        <v>2443</v>
      </c>
      <c r="J540" s="429"/>
      <c r="K540" s="448">
        <f t="shared" si="236"/>
        <v>19057.5</v>
      </c>
      <c r="L540" s="1067">
        <f t="shared" si="218"/>
        <v>1351.1767499999999</v>
      </c>
      <c r="M540" s="1067">
        <f t="shared" si="232"/>
        <v>19057.5</v>
      </c>
      <c r="N540" s="402"/>
      <c r="O540" s="1068">
        <f t="shared" si="219"/>
        <v>579.34799999999996</v>
      </c>
      <c r="P540" s="1068">
        <f t="shared" si="220"/>
        <v>546.95024999999998</v>
      </c>
      <c r="Q540" s="1068"/>
      <c r="R540" s="1067"/>
      <c r="S540" s="451">
        <f t="shared" si="235"/>
        <v>1126.2982499999998</v>
      </c>
      <c r="T540" s="1067">
        <f t="shared" si="221"/>
        <v>17931.20175</v>
      </c>
      <c r="U540" s="452">
        <v>100010330028774</v>
      </c>
      <c r="V540" s="490" t="s">
        <v>3393</v>
      </c>
      <c r="W540" s="863">
        <f t="shared" si="223"/>
        <v>17931.20175</v>
      </c>
      <c r="X540" s="454" t="s">
        <v>3935</v>
      </c>
      <c r="Y540" s="455"/>
      <c r="Z540" s="428">
        <v>0</v>
      </c>
      <c r="AA540" s="456">
        <v>0</v>
      </c>
      <c r="AB540" s="402">
        <f t="shared" si="224"/>
        <v>1126.2982499999998</v>
      </c>
      <c r="AC540" s="402">
        <f t="shared" si="225"/>
        <v>17931.20175</v>
      </c>
      <c r="AD540" s="1067"/>
      <c r="AE540" s="428"/>
      <c r="AF540" s="428"/>
      <c r="AG540" s="402">
        <f t="shared" si="226"/>
        <v>0</v>
      </c>
      <c r="AH540" s="1067"/>
      <c r="AI540" s="402">
        <f t="shared" si="227"/>
        <v>0</v>
      </c>
      <c r="AJ540" s="457">
        <f>AI545-N545</f>
        <v>0</v>
      </c>
    </row>
    <row r="541" spans="1:56" ht="14.1" customHeight="1" x14ac:dyDescent="0.25">
      <c r="A541" s="1066">
        <v>465</v>
      </c>
      <c r="B541" s="444" t="s">
        <v>2458</v>
      </c>
      <c r="C541" s="444" t="s">
        <v>3763</v>
      </c>
      <c r="D541" s="445">
        <v>26842</v>
      </c>
      <c r="E541" s="446">
        <v>41897</v>
      </c>
      <c r="F541" s="1066">
        <f t="shared" si="222"/>
        <v>41</v>
      </c>
      <c r="G541" s="429" t="s">
        <v>2459</v>
      </c>
      <c r="H541" s="447" t="s">
        <v>1941</v>
      </c>
      <c r="I541" s="429" t="s">
        <v>2443</v>
      </c>
      <c r="J541" s="429"/>
      <c r="K541" s="448">
        <f t="shared" si="236"/>
        <v>19057.5</v>
      </c>
      <c r="L541" s="1067">
        <f t="shared" si="218"/>
        <v>1351.1767499999999</v>
      </c>
      <c r="M541" s="1067">
        <f t="shared" si="232"/>
        <v>19057.5</v>
      </c>
      <c r="N541" s="402"/>
      <c r="O541" s="1068">
        <f t="shared" si="219"/>
        <v>579.34799999999996</v>
      </c>
      <c r="P541" s="1068">
        <f t="shared" si="220"/>
        <v>546.95024999999998</v>
      </c>
      <c r="Q541" s="1068"/>
      <c r="R541" s="1067"/>
      <c r="S541" s="451">
        <f t="shared" ref="S541:S555" si="237">N541+O541+P541+Q541+R541</f>
        <v>1126.2982499999998</v>
      </c>
      <c r="T541" s="1067">
        <f t="shared" si="221"/>
        <v>17931.20175</v>
      </c>
      <c r="U541" s="452">
        <v>100010330028774</v>
      </c>
      <c r="V541" s="490" t="s">
        <v>3395</v>
      </c>
      <c r="W541" s="863">
        <f t="shared" si="223"/>
        <v>17931.20175</v>
      </c>
      <c r="X541" s="454" t="s">
        <v>4133</v>
      </c>
      <c r="Y541" s="455"/>
      <c r="Z541" s="428">
        <v>0</v>
      </c>
      <c r="AA541" s="456">
        <v>0</v>
      </c>
      <c r="AB541" s="402">
        <f t="shared" si="224"/>
        <v>1126.2982499999998</v>
      </c>
      <c r="AC541" s="402">
        <f t="shared" si="225"/>
        <v>17931.20175</v>
      </c>
      <c r="AD541" s="1067"/>
      <c r="AE541" s="428"/>
      <c r="AF541" s="428"/>
      <c r="AG541" s="402">
        <f t="shared" si="226"/>
        <v>0</v>
      </c>
      <c r="AH541" s="1067"/>
      <c r="AI541" s="402">
        <f t="shared" si="227"/>
        <v>0</v>
      </c>
      <c r="AJ541" s="457">
        <f>AI548-N548</f>
        <v>0</v>
      </c>
    </row>
    <row r="542" spans="1:56" ht="14.1" customHeight="1" x14ac:dyDescent="0.25">
      <c r="A542" s="1066">
        <v>466</v>
      </c>
      <c r="B542" s="444" t="s">
        <v>2460</v>
      </c>
      <c r="C542" s="444" t="s">
        <v>3763</v>
      </c>
      <c r="D542" s="445">
        <v>23438</v>
      </c>
      <c r="E542" s="446">
        <v>41897</v>
      </c>
      <c r="F542" s="1066">
        <f t="shared" si="222"/>
        <v>50</v>
      </c>
      <c r="G542" s="429" t="s">
        <v>2461</v>
      </c>
      <c r="H542" s="447" t="s">
        <v>1941</v>
      </c>
      <c r="I542" s="429" t="s">
        <v>2443</v>
      </c>
      <c r="J542" s="429"/>
      <c r="K542" s="448">
        <f t="shared" si="236"/>
        <v>19057.5</v>
      </c>
      <c r="L542" s="1067">
        <f t="shared" si="218"/>
        <v>1351.1767499999999</v>
      </c>
      <c r="M542" s="1067">
        <f t="shared" si="232"/>
        <v>19057.5</v>
      </c>
      <c r="N542" s="402"/>
      <c r="O542" s="1068">
        <f t="shared" si="219"/>
        <v>579.34799999999996</v>
      </c>
      <c r="P542" s="1068">
        <f t="shared" si="220"/>
        <v>546.95024999999998</v>
      </c>
      <c r="Q542" s="1068"/>
      <c r="R542" s="1067"/>
      <c r="S542" s="451">
        <f t="shared" si="237"/>
        <v>1126.2982499999998</v>
      </c>
      <c r="T542" s="1067">
        <f t="shared" si="221"/>
        <v>17931.20175</v>
      </c>
      <c r="U542" s="452">
        <v>100010330028774</v>
      </c>
      <c r="V542" s="501" t="s">
        <v>3396</v>
      </c>
      <c r="W542" s="863">
        <f t="shared" si="223"/>
        <v>17931.20175</v>
      </c>
      <c r="X542" s="454" t="s">
        <v>3934</v>
      </c>
      <c r="Y542" s="455"/>
      <c r="Z542" s="428">
        <v>0</v>
      </c>
      <c r="AA542" s="456">
        <v>0</v>
      </c>
      <c r="AB542" s="402">
        <f t="shared" si="224"/>
        <v>1126.2982499999998</v>
      </c>
      <c r="AC542" s="402">
        <f t="shared" si="225"/>
        <v>17931.20175</v>
      </c>
      <c r="AD542" s="1067"/>
      <c r="AE542" s="428"/>
      <c r="AF542" s="428"/>
      <c r="AG542" s="402">
        <f t="shared" si="226"/>
        <v>0</v>
      </c>
      <c r="AH542" s="1067"/>
      <c r="AI542" s="402">
        <f t="shared" si="227"/>
        <v>0</v>
      </c>
      <c r="AJ542" s="457">
        <f>AI549-N549</f>
        <v>0</v>
      </c>
      <c r="AL542" s="6"/>
      <c r="AM542" s="6"/>
      <c r="AN542" s="6"/>
      <c r="AO542" s="6"/>
    </row>
    <row r="543" spans="1:56" ht="14.1" customHeight="1" x14ac:dyDescent="0.25">
      <c r="A543" s="1066">
        <v>467</v>
      </c>
      <c r="B543" s="444" t="s">
        <v>2462</v>
      </c>
      <c r="C543" s="444" t="s">
        <v>3763</v>
      </c>
      <c r="D543" s="445">
        <v>23396</v>
      </c>
      <c r="E543" s="446">
        <v>41897</v>
      </c>
      <c r="F543" s="1066">
        <f t="shared" si="222"/>
        <v>50</v>
      </c>
      <c r="G543" s="429" t="s">
        <v>2463</v>
      </c>
      <c r="H543" s="447" t="s">
        <v>1941</v>
      </c>
      <c r="I543" s="429" t="s">
        <v>2443</v>
      </c>
      <c r="J543" s="429"/>
      <c r="K543" s="448">
        <f t="shared" si="236"/>
        <v>19057.5</v>
      </c>
      <c r="L543" s="1067">
        <f t="shared" si="218"/>
        <v>1351.1767499999999</v>
      </c>
      <c r="M543" s="1067">
        <f t="shared" si="232"/>
        <v>19057.5</v>
      </c>
      <c r="N543" s="402"/>
      <c r="O543" s="1068">
        <f t="shared" si="219"/>
        <v>579.34799999999996</v>
      </c>
      <c r="P543" s="1068">
        <f t="shared" si="220"/>
        <v>546.95024999999998</v>
      </c>
      <c r="Q543" s="1068"/>
      <c r="R543" s="1067"/>
      <c r="S543" s="451">
        <f t="shared" si="237"/>
        <v>1126.2982499999998</v>
      </c>
      <c r="T543" s="1067">
        <f t="shared" si="221"/>
        <v>17931.20175</v>
      </c>
      <c r="U543" s="452">
        <v>100010330028774</v>
      </c>
      <c r="V543" s="490" t="s">
        <v>3397</v>
      </c>
      <c r="W543" s="863">
        <f t="shared" si="223"/>
        <v>17931.20175</v>
      </c>
      <c r="X543" s="454" t="s">
        <v>3933</v>
      </c>
      <c r="Y543" s="455"/>
      <c r="Z543" s="428">
        <v>0</v>
      </c>
      <c r="AA543" s="456">
        <v>0</v>
      </c>
      <c r="AB543" s="402">
        <f t="shared" si="224"/>
        <v>1126.2982499999998</v>
      </c>
      <c r="AC543" s="402">
        <f t="shared" si="225"/>
        <v>17931.20175</v>
      </c>
      <c r="AD543" s="1067"/>
      <c r="AE543" s="428"/>
      <c r="AF543" s="428"/>
      <c r="AG543" s="402">
        <f t="shared" si="226"/>
        <v>0</v>
      </c>
      <c r="AH543" s="1067"/>
      <c r="AI543" s="402">
        <f t="shared" si="227"/>
        <v>0</v>
      </c>
      <c r="AJ543" s="457">
        <f>AI550-N550</f>
        <v>0</v>
      </c>
      <c r="AL543" s="6"/>
      <c r="AM543" s="6"/>
      <c r="AN543" s="6"/>
      <c r="AO543" s="6"/>
    </row>
    <row r="544" spans="1:56" ht="14.1" customHeight="1" x14ac:dyDescent="0.25">
      <c r="A544" s="1066">
        <v>468</v>
      </c>
      <c r="B544" s="444" t="s">
        <v>2464</v>
      </c>
      <c r="C544" s="444" t="s">
        <v>3763</v>
      </c>
      <c r="D544" s="445">
        <v>27997</v>
      </c>
      <c r="E544" s="446">
        <v>41897</v>
      </c>
      <c r="F544" s="1066">
        <f t="shared" si="222"/>
        <v>38</v>
      </c>
      <c r="G544" s="429" t="s">
        <v>2465</v>
      </c>
      <c r="H544" s="447" t="s">
        <v>1941</v>
      </c>
      <c r="I544" s="429" t="s">
        <v>2443</v>
      </c>
      <c r="J544" s="429"/>
      <c r="K544" s="448">
        <f t="shared" si="236"/>
        <v>19057.5</v>
      </c>
      <c r="L544" s="1067">
        <f t="shared" si="218"/>
        <v>1351.1767499999999</v>
      </c>
      <c r="M544" s="1067">
        <f t="shared" si="232"/>
        <v>19057.5</v>
      </c>
      <c r="N544" s="402"/>
      <c r="O544" s="1068">
        <f t="shared" si="219"/>
        <v>579.34799999999996</v>
      </c>
      <c r="P544" s="1068">
        <f t="shared" si="220"/>
        <v>546.95024999999998</v>
      </c>
      <c r="Q544" s="1068"/>
      <c r="R544" s="1067"/>
      <c r="S544" s="451">
        <f t="shared" si="237"/>
        <v>1126.2982499999998</v>
      </c>
      <c r="T544" s="1067">
        <f t="shared" si="221"/>
        <v>17931.20175</v>
      </c>
      <c r="U544" s="452">
        <v>100010330028774</v>
      </c>
      <c r="V544" s="490" t="s">
        <v>3398</v>
      </c>
      <c r="W544" s="863">
        <f t="shared" si="223"/>
        <v>17931.20175</v>
      </c>
      <c r="X544" s="454" t="s">
        <v>3932</v>
      </c>
      <c r="Y544" s="455"/>
      <c r="Z544" s="428">
        <v>0</v>
      </c>
      <c r="AA544" s="456">
        <v>0</v>
      </c>
      <c r="AB544" s="402">
        <f t="shared" si="224"/>
        <v>1126.2982499999998</v>
      </c>
      <c r="AC544" s="402">
        <f t="shared" si="225"/>
        <v>17931.20175</v>
      </c>
      <c r="AD544" s="1067"/>
      <c r="AE544" s="428"/>
      <c r="AF544" s="428"/>
      <c r="AG544" s="402">
        <f t="shared" si="226"/>
        <v>0</v>
      </c>
      <c r="AH544" s="1067"/>
      <c r="AI544" s="402">
        <f t="shared" si="227"/>
        <v>0</v>
      </c>
      <c r="AJ544" s="457" t="e">
        <f>#REF!-#REF!</f>
        <v>#REF!</v>
      </c>
      <c r="AL544" s="6"/>
      <c r="AM544" s="6"/>
      <c r="AN544" s="6"/>
      <c r="AO544" s="6"/>
    </row>
    <row r="545" spans="1:41" ht="14.1" customHeight="1" x14ac:dyDescent="0.25">
      <c r="A545" s="1066">
        <v>469</v>
      </c>
      <c r="B545" s="444" t="s">
        <v>2466</v>
      </c>
      <c r="C545" s="444" t="s">
        <v>3763</v>
      </c>
      <c r="D545" s="445">
        <v>25459</v>
      </c>
      <c r="E545" s="446">
        <v>41897</v>
      </c>
      <c r="F545" s="1066">
        <f t="shared" si="222"/>
        <v>45</v>
      </c>
      <c r="G545" s="429" t="s">
        <v>2467</v>
      </c>
      <c r="H545" s="447" t="s">
        <v>1941</v>
      </c>
      <c r="I545" s="429" t="s">
        <v>2443</v>
      </c>
      <c r="J545" s="429"/>
      <c r="K545" s="448">
        <f t="shared" si="236"/>
        <v>19057.5</v>
      </c>
      <c r="L545" s="1067">
        <f t="shared" si="218"/>
        <v>1351.1767499999999</v>
      </c>
      <c r="M545" s="1067">
        <f t="shared" si="232"/>
        <v>19057.5</v>
      </c>
      <c r="N545" s="402"/>
      <c r="O545" s="1068">
        <f t="shared" si="219"/>
        <v>579.34799999999996</v>
      </c>
      <c r="P545" s="1068">
        <f t="shared" si="220"/>
        <v>546.95024999999998</v>
      </c>
      <c r="Q545" s="1068"/>
      <c r="R545" s="1067"/>
      <c r="S545" s="451">
        <f t="shared" si="237"/>
        <v>1126.2982499999998</v>
      </c>
      <c r="T545" s="1067">
        <f t="shared" si="221"/>
        <v>17931.20175</v>
      </c>
      <c r="U545" s="452">
        <v>100010330028774</v>
      </c>
      <c r="V545" s="478" t="s">
        <v>3399</v>
      </c>
      <c r="W545" s="863">
        <f t="shared" si="223"/>
        <v>17931.20175</v>
      </c>
      <c r="X545" s="454" t="s">
        <v>4197</v>
      </c>
      <c r="Y545" s="455"/>
      <c r="Z545" s="428">
        <v>0</v>
      </c>
      <c r="AA545" s="456">
        <v>0</v>
      </c>
      <c r="AB545" s="402">
        <f t="shared" si="224"/>
        <v>1126.2982499999998</v>
      </c>
      <c r="AC545" s="402">
        <f t="shared" si="225"/>
        <v>17931.20175</v>
      </c>
      <c r="AD545" s="1067"/>
      <c r="AE545" s="428"/>
      <c r="AF545" s="428"/>
      <c r="AG545" s="402">
        <f t="shared" si="226"/>
        <v>0</v>
      </c>
      <c r="AH545" s="1067"/>
      <c r="AI545" s="402">
        <f t="shared" si="227"/>
        <v>0</v>
      </c>
      <c r="AJ545" s="457">
        <f>AI551-N551</f>
        <v>0</v>
      </c>
      <c r="AL545" s="6"/>
      <c r="AM545" s="6"/>
      <c r="AN545" s="6"/>
      <c r="AO545" s="6"/>
    </row>
    <row r="546" spans="1:41" ht="14.1" customHeight="1" x14ac:dyDescent="0.25">
      <c r="A546" s="1059">
        <v>470</v>
      </c>
      <c r="B546" s="1057" t="s">
        <v>2468</v>
      </c>
      <c r="C546" s="1057" t="s">
        <v>3763</v>
      </c>
      <c r="D546" s="1210">
        <v>31936</v>
      </c>
      <c r="E546" s="1058">
        <v>41897</v>
      </c>
      <c r="F546" s="1059">
        <f t="shared" si="222"/>
        <v>27</v>
      </c>
      <c r="G546" s="398" t="s">
        <v>2469</v>
      </c>
      <c r="H546" s="1060" t="s">
        <v>1941</v>
      </c>
      <c r="I546" s="398" t="s">
        <v>5341</v>
      </c>
      <c r="J546" s="398"/>
      <c r="K546" s="925">
        <v>31762.5</v>
      </c>
      <c r="L546" s="1067">
        <f t="shared" si="218"/>
        <v>2251.9612499999998</v>
      </c>
      <c r="M546" s="1067">
        <f t="shared" si="232"/>
        <v>31762.5</v>
      </c>
      <c r="N546" s="402"/>
      <c r="O546" s="1068">
        <f t="shared" si="219"/>
        <v>965.58</v>
      </c>
      <c r="P546" s="1068">
        <f t="shared" si="220"/>
        <v>911.58375000000001</v>
      </c>
      <c r="Q546" s="1068"/>
      <c r="R546" s="1067"/>
      <c r="S546" s="451">
        <f t="shared" si="237"/>
        <v>1877.1637500000002</v>
      </c>
      <c r="T546" s="1067">
        <f t="shared" si="221"/>
        <v>29885.33625</v>
      </c>
      <c r="U546" s="452">
        <v>100010330028774</v>
      </c>
      <c r="V546" s="490" t="s">
        <v>3400</v>
      </c>
      <c r="W546" s="863">
        <f t="shared" si="223"/>
        <v>29885.33625</v>
      </c>
      <c r="X546" s="454" t="s">
        <v>3931</v>
      </c>
      <c r="Y546" s="455"/>
      <c r="Z546" s="428">
        <v>0</v>
      </c>
      <c r="AA546" s="456">
        <v>0</v>
      </c>
      <c r="AB546" s="402">
        <f t="shared" si="224"/>
        <v>1877.1637500000002</v>
      </c>
      <c r="AC546" s="402">
        <f t="shared" si="225"/>
        <v>29885.33625</v>
      </c>
      <c r="AD546" s="1067"/>
      <c r="AE546" s="428"/>
      <c r="AF546" s="428"/>
      <c r="AG546" s="402">
        <f t="shared" si="226"/>
        <v>0</v>
      </c>
      <c r="AH546" s="1067"/>
      <c r="AI546" s="402">
        <f t="shared" si="227"/>
        <v>0</v>
      </c>
      <c r="AJ546" s="457">
        <f>AI552-N552</f>
        <v>0</v>
      </c>
      <c r="AL546" s="6"/>
      <c r="AM546" s="6"/>
      <c r="AN546" s="6"/>
      <c r="AO546" s="6"/>
    </row>
    <row r="547" spans="1:41" ht="14.1" customHeight="1" x14ac:dyDescent="0.25">
      <c r="A547" s="1059">
        <v>689</v>
      </c>
      <c r="B547" s="1057" t="s">
        <v>2765</v>
      </c>
      <c r="C547" s="1057" t="s">
        <v>3763</v>
      </c>
      <c r="D547" s="1210">
        <v>28705</v>
      </c>
      <c r="E547" s="1058">
        <v>41897</v>
      </c>
      <c r="F547" s="1059">
        <f>DATEDIF(D547,E547,"Y")</f>
        <v>36</v>
      </c>
      <c r="G547" s="398" t="s">
        <v>2766</v>
      </c>
      <c r="H547" s="1060" t="s">
        <v>2868</v>
      </c>
      <c r="I547" s="398" t="s">
        <v>5341</v>
      </c>
      <c r="J547" s="398"/>
      <c r="K547" s="1061">
        <v>31762.5</v>
      </c>
      <c r="L547" s="1067">
        <f>K547/100*7.09</f>
        <v>2251.9612499999998</v>
      </c>
      <c r="M547" s="1067">
        <f>K547</f>
        <v>31762.5</v>
      </c>
      <c r="N547" s="402"/>
      <c r="O547" s="467">
        <f>K547/100*3.04</f>
        <v>965.58</v>
      </c>
      <c r="P547" s="467">
        <f>K547/100*2.87</f>
        <v>911.58375000000001</v>
      </c>
      <c r="Q547" s="467"/>
      <c r="R547" s="1067"/>
      <c r="S547" s="494">
        <f>N547+O547+P547+Q547</f>
        <v>1877.1637500000002</v>
      </c>
      <c r="T547" s="402">
        <f>K547-S547</f>
        <v>29885.33625</v>
      </c>
      <c r="U547" s="452">
        <v>100010330028774</v>
      </c>
      <c r="V547" s="490" t="s">
        <v>3534</v>
      </c>
      <c r="W547" s="863">
        <f>+T547</f>
        <v>29885.33625</v>
      </c>
      <c r="X547" s="454" t="s">
        <v>3842</v>
      </c>
      <c r="Y547" s="455"/>
      <c r="Z547" s="428">
        <v>0</v>
      </c>
      <c r="AA547" s="456">
        <v>0</v>
      </c>
      <c r="AB547" s="402">
        <f>O547+P547+Q547</f>
        <v>1877.1637500000002</v>
      </c>
      <c r="AC547" s="402">
        <f>K547-AB547</f>
        <v>29885.33625</v>
      </c>
      <c r="AD547" s="1067"/>
      <c r="AE547" s="428"/>
      <c r="AF547" s="428"/>
      <c r="AG547" s="402">
        <f>AE547*15%</f>
        <v>0</v>
      </c>
      <c r="AH547" s="1067"/>
      <c r="AI547" s="402">
        <f>AG547+AH547</f>
        <v>0</v>
      </c>
      <c r="AJ547" s="457" t="e">
        <f>#REF!-#REF!</f>
        <v>#REF!</v>
      </c>
      <c r="AL547" s="6"/>
      <c r="AM547" s="6"/>
      <c r="AN547" s="6"/>
      <c r="AO547" s="6"/>
    </row>
    <row r="548" spans="1:41" ht="14.1" customHeight="1" x14ac:dyDescent="0.25">
      <c r="A548" s="1066">
        <v>471</v>
      </c>
      <c r="B548" s="444" t="s">
        <v>2470</v>
      </c>
      <c r="C548" s="444" t="s">
        <v>3764</v>
      </c>
      <c r="D548" s="445">
        <v>34170</v>
      </c>
      <c r="E548" s="446">
        <v>41897</v>
      </c>
      <c r="F548" s="1066">
        <f t="shared" si="222"/>
        <v>21</v>
      </c>
      <c r="G548" s="429" t="s">
        <v>2471</v>
      </c>
      <c r="H548" s="447" t="s">
        <v>1941</v>
      </c>
      <c r="I548" s="429" t="s">
        <v>2472</v>
      </c>
      <c r="J548" s="429"/>
      <c r="K548" s="448">
        <f t="shared" si="236"/>
        <v>19057.5</v>
      </c>
      <c r="L548" s="1067">
        <f t="shared" si="218"/>
        <v>1351.1767499999999</v>
      </c>
      <c r="M548" s="1067">
        <f t="shared" si="232"/>
        <v>19057.5</v>
      </c>
      <c r="N548" s="402"/>
      <c r="O548" s="1068">
        <f t="shared" si="219"/>
        <v>579.34799999999996</v>
      </c>
      <c r="P548" s="1068">
        <f t="shared" si="220"/>
        <v>546.95024999999998</v>
      </c>
      <c r="Q548" s="1068"/>
      <c r="R548" s="1067"/>
      <c r="S548" s="451">
        <f t="shared" si="237"/>
        <v>1126.2982499999998</v>
      </c>
      <c r="T548" s="1067">
        <f t="shared" si="221"/>
        <v>17931.20175</v>
      </c>
      <c r="U548" s="452">
        <v>100010330028774</v>
      </c>
      <c r="V548" s="604" t="s">
        <v>3401</v>
      </c>
      <c r="W548" s="863">
        <f t="shared" si="223"/>
        <v>17931.20175</v>
      </c>
      <c r="X548" s="454">
        <v>40224004909</v>
      </c>
      <c r="Y548" s="455"/>
      <c r="Z548" s="428">
        <v>0</v>
      </c>
      <c r="AA548" s="456">
        <v>0</v>
      </c>
      <c r="AB548" s="402">
        <f t="shared" si="224"/>
        <v>1126.2982499999998</v>
      </c>
      <c r="AC548" s="402">
        <f t="shared" si="225"/>
        <v>17931.20175</v>
      </c>
      <c r="AD548" s="1067"/>
      <c r="AE548" s="428"/>
      <c r="AF548" s="428"/>
      <c r="AG548" s="402">
        <f t="shared" si="226"/>
        <v>0</v>
      </c>
      <c r="AH548" s="1067"/>
      <c r="AI548" s="402">
        <f t="shared" si="227"/>
        <v>0</v>
      </c>
      <c r="AJ548" s="457">
        <f>AI553-N553</f>
        <v>0</v>
      </c>
      <c r="AL548" s="6"/>
      <c r="AM548" s="6"/>
      <c r="AN548" s="6"/>
      <c r="AO548" s="6"/>
    </row>
    <row r="549" spans="1:41" ht="14.1" customHeight="1" x14ac:dyDescent="0.25">
      <c r="A549" s="1066">
        <v>472</v>
      </c>
      <c r="B549" s="444" t="s">
        <v>2473</v>
      </c>
      <c r="C549" s="444" t="s">
        <v>3764</v>
      </c>
      <c r="D549" s="445">
        <v>34585</v>
      </c>
      <c r="E549" s="446">
        <v>41897</v>
      </c>
      <c r="F549" s="1066">
        <f t="shared" si="222"/>
        <v>20</v>
      </c>
      <c r="G549" s="429" t="s">
        <v>2474</v>
      </c>
      <c r="H549" s="447" t="s">
        <v>1941</v>
      </c>
      <c r="I549" s="429" t="s">
        <v>2475</v>
      </c>
      <c r="J549" s="429"/>
      <c r="K549" s="448">
        <f t="shared" si="236"/>
        <v>19057.5</v>
      </c>
      <c r="L549" s="1067">
        <f t="shared" si="218"/>
        <v>1351.1767499999999</v>
      </c>
      <c r="M549" s="1067">
        <f t="shared" si="232"/>
        <v>19057.5</v>
      </c>
      <c r="N549" s="402"/>
      <c r="O549" s="1068">
        <f t="shared" si="219"/>
        <v>579.34799999999996</v>
      </c>
      <c r="P549" s="1068">
        <f t="shared" si="220"/>
        <v>546.95024999999998</v>
      </c>
      <c r="Q549" s="1068"/>
      <c r="R549" s="1067"/>
      <c r="S549" s="451">
        <f t="shared" si="237"/>
        <v>1126.2982499999998</v>
      </c>
      <c r="T549" s="1067">
        <f t="shared" si="221"/>
        <v>17931.20175</v>
      </c>
      <c r="U549" s="452">
        <v>100010330028774</v>
      </c>
      <c r="V549" s="604" t="s">
        <v>3402</v>
      </c>
      <c r="W549" s="863">
        <f t="shared" si="223"/>
        <v>17931.20175</v>
      </c>
      <c r="X549" s="454">
        <v>40224405692</v>
      </c>
      <c r="Y549" s="455"/>
      <c r="Z549" s="428">
        <v>0</v>
      </c>
      <c r="AA549" s="456">
        <v>0</v>
      </c>
      <c r="AB549" s="402">
        <f t="shared" si="224"/>
        <v>1126.2982499999998</v>
      </c>
      <c r="AC549" s="402">
        <f t="shared" si="225"/>
        <v>17931.20175</v>
      </c>
      <c r="AD549" s="1067"/>
      <c r="AE549" s="428"/>
      <c r="AF549" s="428"/>
      <c r="AG549" s="402">
        <f t="shared" si="226"/>
        <v>0</v>
      </c>
      <c r="AH549" s="1067"/>
      <c r="AI549" s="402">
        <f t="shared" si="227"/>
        <v>0</v>
      </c>
      <c r="AJ549" s="457">
        <f>AI554-N554</f>
        <v>0</v>
      </c>
      <c r="AL549" s="6"/>
      <c r="AM549" s="6"/>
      <c r="AN549" s="6"/>
      <c r="AO549" s="6"/>
    </row>
    <row r="550" spans="1:41" ht="14.1" customHeight="1" x14ac:dyDescent="0.25">
      <c r="A550" s="1066">
        <v>473</v>
      </c>
      <c r="B550" s="444" t="s">
        <v>2476</v>
      </c>
      <c r="C550" s="444" t="s">
        <v>3764</v>
      </c>
      <c r="D550" s="445">
        <v>27985</v>
      </c>
      <c r="E550" s="446">
        <v>41897</v>
      </c>
      <c r="F550" s="1066">
        <f t="shared" si="222"/>
        <v>38</v>
      </c>
      <c r="G550" s="429" t="s">
        <v>2477</v>
      </c>
      <c r="H550" s="447" t="s">
        <v>1941</v>
      </c>
      <c r="I550" s="429" t="s">
        <v>2478</v>
      </c>
      <c r="J550" s="429"/>
      <c r="K550" s="448">
        <f t="shared" si="236"/>
        <v>19057.5</v>
      </c>
      <c r="L550" s="1067">
        <f t="shared" si="218"/>
        <v>1351.1767499999999</v>
      </c>
      <c r="M550" s="1067">
        <f t="shared" si="232"/>
        <v>19057.5</v>
      </c>
      <c r="N550" s="402"/>
      <c r="O550" s="1068">
        <f t="shared" si="219"/>
        <v>579.34799999999996</v>
      </c>
      <c r="P550" s="1068">
        <f t="shared" si="220"/>
        <v>546.95024999999998</v>
      </c>
      <c r="Q550" s="1068"/>
      <c r="R550" s="1067"/>
      <c r="S550" s="451">
        <f t="shared" si="237"/>
        <v>1126.2982499999998</v>
      </c>
      <c r="T550" s="1067">
        <f t="shared" si="221"/>
        <v>17931.20175</v>
      </c>
      <c r="U550" s="452">
        <v>100010330028774</v>
      </c>
      <c r="V550" s="453" t="s">
        <v>3403</v>
      </c>
      <c r="W550" s="863">
        <f t="shared" si="223"/>
        <v>17931.20175</v>
      </c>
      <c r="X550" s="454" t="s">
        <v>3930</v>
      </c>
      <c r="Y550" s="455"/>
      <c r="Z550" s="428">
        <v>0</v>
      </c>
      <c r="AA550" s="456">
        <v>0</v>
      </c>
      <c r="AB550" s="402">
        <f t="shared" si="224"/>
        <v>1126.2982499999998</v>
      </c>
      <c r="AC550" s="402">
        <f t="shared" si="225"/>
        <v>17931.20175</v>
      </c>
      <c r="AD550" s="1067"/>
      <c r="AE550" s="428"/>
      <c r="AF550" s="428"/>
      <c r="AG550" s="402">
        <f t="shared" si="226"/>
        <v>0</v>
      </c>
      <c r="AH550" s="1067"/>
      <c r="AI550" s="402">
        <f t="shared" si="227"/>
        <v>0</v>
      </c>
      <c r="AJ550" s="457">
        <f>AI555-N555</f>
        <v>0</v>
      </c>
      <c r="AL550" s="6"/>
      <c r="AM550" s="6"/>
      <c r="AN550" s="6"/>
      <c r="AO550" s="6"/>
    </row>
    <row r="551" spans="1:41" ht="14.1" customHeight="1" x14ac:dyDescent="0.25">
      <c r="A551" s="1066">
        <v>474</v>
      </c>
      <c r="B551" s="444" t="s">
        <v>2481</v>
      </c>
      <c r="C551" s="444" t="s">
        <v>3764</v>
      </c>
      <c r="D551" s="445">
        <v>32717</v>
      </c>
      <c r="E551" s="446">
        <v>41897</v>
      </c>
      <c r="F551" s="1066">
        <f t="shared" si="222"/>
        <v>25</v>
      </c>
      <c r="G551" s="429" t="s">
        <v>2482</v>
      </c>
      <c r="H551" s="447" t="s">
        <v>1941</v>
      </c>
      <c r="I551" s="429" t="s">
        <v>2478</v>
      </c>
      <c r="J551" s="429"/>
      <c r="K551" s="448">
        <f t="shared" si="236"/>
        <v>19057.5</v>
      </c>
      <c r="L551" s="1067">
        <f t="shared" si="218"/>
        <v>1351.1767499999999</v>
      </c>
      <c r="M551" s="1067">
        <f t="shared" si="232"/>
        <v>19057.5</v>
      </c>
      <c r="N551" s="402"/>
      <c r="O551" s="1068">
        <f t="shared" si="219"/>
        <v>579.34799999999996</v>
      </c>
      <c r="P551" s="1068">
        <f t="shared" si="220"/>
        <v>546.95024999999998</v>
      </c>
      <c r="Q551" s="1068"/>
      <c r="R551" s="1067"/>
      <c r="S551" s="451">
        <f t="shared" si="237"/>
        <v>1126.2982499999998</v>
      </c>
      <c r="T551" s="1067">
        <f t="shared" si="221"/>
        <v>17931.20175</v>
      </c>
      <c r="U551" s="452">
        <v>100010330028774</v>
      </c>
      <c r="V551" s="453" t="s">
        <v>3405</v>
      </c>
      <c r="W551" s="863">
        <f t="shared" si="223"/>
        <v>17931.20175</v>
      </c>
      <c r="X551" s="454" t="s">
        <v>3929</v>
      </c>
      <c r="Y551" s="455"/>
      <c r="Z551" s="428">
        <v>0</v>
      </c>
      <c r="AA551" s="456">
        <v>0</v>
      </c>
      <c r="AB551" s="402">
        <f t="shared" si="224"/>
        <v>1126.2982499999998</v>
      </c>
      <c r="AC551" s="402">
        <f t="shared" si="225"/>
        <v>17931.20175</v>
      </c>
      <c r="AD551" s="1067"/>
      <c r="AE551" s="428"/>
      <c r="AF551" s="428"/>
      <c r="AG551" s="402">
        <f t="shared" si="226"/>
        <v>0</v>
      </c>
      <c r="AH551" s="1067"/>
      <c r="AI551" s="402">
        <f t="shared" si="227"/>
        <v>0</v>
      </c>
      <c r="AJ551" s="457">
        <f t="shared" ref="AJ551:AJ556" si="238">AI557-N557</f>
        <v>0</v>
      </c>
      <c r="AL551" s="6"/>
      <c r="AM551" s="6"/>
      <c r="AN551" s="6"/>
      <c r="AO551" s="6"/>
    </row>
    <row r="552" spans="1:41" ht="14.1" customHeight="1" x14ac:dyDescent="0.25">
      <c r="A552" s="1066">
        <v>475</v>
      </c>
      <c r="B552" s="444" t="s">
        <v>2483</v>
      </c>
      <c r="C552" s="444" t="s">
        <v>3764</v>
      </c>
      <c r="D552" s="445">
        <v>34231</v>
      </c>
      <c r="E552" s="446">
        <v>41897</v>
      </c>
      <c r="F552" s="1066">
        <f t="shared" si="222"/>
        <v>20</v>
      </c>
      <c r="G552" s="429" t="s">
        <v>2484</v>
      </c>
      <c r="H552" s="447" t="s">
        <v>1941</v>
      </c>
      <c r="I552" s="429" t="s">
        <v>2478</v>
      </c>
      <c r="J552" s="429"/>
      <c r="K552" s="448">
        <f t="shared" si="236"/>
        <v>19057.5</v>
      </c>
      <c r="L552" s="1067">
        <f t="shared" si="218"/>
        <v>1351.1767499999999</v>
      </c>
      <c r="M552" s="1067">
        <f t="shared" si="232"/>
        <v>19057.5</v>
      </c>
      <c r="N552" s="402"/>
      <c r="O552" s="1068">
        <f t="shared" si="219"/>
        <v>579.34799999999996</v>
      </c>
      <c r="P552" s="1068">
        <f t="shared" si="220"/>
        <v>546.95024999999998</v>
      </c>
      <c r="Q552" s="1068"/>
      <c r="R552" s="1067"/>
      <c r="S552" s="451">
        <f t="shared" si="237"/>
        <v>1126.2982499999998</v>
      </c>
      <c r="T552" s="1067">
        <f t="shared" si="221"/>
        <v>17931.20175</v>
      </c>
      <c r="U552" s="452">
        <v>100010330028774</v>
      </c>
      <c r="V552" s="650" t="s">
        <v>3406</v>
      </c>
      <c r="W552" s="863">
        <f t="shared" si="223"/>
        <v>17931.20175</v>
      </c>
      <c r="X552" s="454">
        <v>22500742691</v>
      </c>
      <c r="Y552" s="455"/>
      <c r="Z552" s="428">
        <v>0</v>
      </c>
      <c r="AA552" s="456">
        <v>0</v>
      </c>
      <c r="AB552" s="402">
        <f t="shared" si="224"/>
        <v>1126.2982499999998</v>
      </c>
      <c r="AC552" s="402">
        <f t="shared" si="225"/>
        <v>17931.20175</v>
      </c>
      <c r="AD552" s="1067"/>
      <c r="AE552" s="428"/>
      <c r="AF552" s="428"/>
      <c r="AG552" s="402">
        <f t="shared" si="226"/>
        <v>0</v>
      </c>
      <c r="AH552" s="1067"/>
      <c r="AI552" s="402">
        <f t="shared" si="227"/>
        <v>0</v>
      </c>
      <c r="AJ552" s="457">
        <f t="shared" si="238"/>
        <v>0</v>
      </c>
      <c r="AL552" s="6"/>
      <c r="AM552" s="6"/>
      <c r="AN552" s="6"/>
      <c r="AO552" s="6"/>
    </row>
    <row r="553" spans="1:41" ht="14.1" customHeight="1" x14ac:dyDescent="0.25">
      <c r="A553" s="1066">
        <v>476</v>
      </c>
      <c r="B553" s="444" t="s">
        <v>2485</v>
      </c>
      <c r="C553" s="444" t="s">
        <v>3763</v>
      </c>
      <c r="D553" s="445">
        <v>24767</v>
      </c>
      <c r="E553" s="446">
        <v>41897</v>
      </c>
      <c r="F553" s="1066">
        <f t="shared" si="222"/>
        <v>46</v>
      </c>
      <c r="G553" s="429" t="s">
        <v>2486</v>
      </c>
      <c r="H553" s="447" t="s">
        <v>1941</v>
      </c>
      <c r="I553" s="429" t="s">
        <v>2487</v>
      </c>
      <c r="J553" s="429"/>
      <c r="K553" s="448">
        <f t="shared" si="236"/>
        <v>19057.5</v>
      </c>
      <c r="L553" s="1067">
        <f t="shared" si="218"/>
        <v>1351.1767499999999</v>
      </c>
      <c r="M553" s="1067">
        <f t="shared" si="232"/>
        <v>19057.5</v>
      </c>
      <c r="N553" s="402"/>
      <c r="O553" s="1068">
        <f t="shared" si="219"/>
        <v>579.34799999999996</v>
      </c>
      <c r="P553" s="1068">
        <f t="shared" si="220"/>
        <v>546.95024999999998</v>
      </c>
      <c r="Q553" s="1068"/>
      <c r="R553" s="1067"/>
      <c r="S553" s="451">
        <f t="shared" si="237"/>
        <v>1126.2982499999998</v>
      </c>
      <c r="T553" s="1067">
        <f t="shared" si="221"/>
        <v>17931.20175</v>
      </c>
      <c r="U553" s="452">
        <v>100010330028774</v>
      </c>
      <c r="V553" s="490" t="s">
        <v>3407</v>
      </c>
      <c r="W553" s="863">
        <f t="shared" si="223"/>
        <v>17931.20175</v>
      </c>
      <c r="X553" s="454" t="s">
        <v>3928</v>
      </c>
      <c r="Y553" s="455"/>
      <c r="Z553" s="428">
        <v>0</v>
      </c>
      <c r="AA553" s="456">
        <v>0</v>
      </c>
      <c r="AB553" s="402">
        <f t="shared" si="224"/>
        <v>1126.2982499999998</v>
      </c>
      <c r="AC553" s="402">
        <f t="shared" si="225"/>
        <v>17931.20175</v>
      </c>
      <c r="AD553" s="1067"/>
      <c r="AE553" s="428"/>
      <c r="AF553" s="428"/>
      <c r="AG553" s="402">
        <f t="shared" si="226"/>
        <v>0</v>
      </c>
      <c r="AH553" s="1067"/>
      <c r="AI553" s="402">
        <f t="shared" si="227"/>
        <v>0</v>
      </c>
      <c r="AJ553" s="457">
        <f t="shared" si="238"/>
        <v>0</v>
      </c>
      <c r="AL553" s="6"/>
      <c r="AM553" s="6"/>
      <c r="AN553" s="6"/>
      <c r="AO553" s="6"/>
    </row>
    <row r="554" spans="1:41" ht="14.1" customHeight="1" x14ac:dyDescent="0.25">
      <c r="A554" s="1066">
        <v>477</v>
      </c>
      <c r="B554" s="444" t="s">
        <v>2488</v>
      </c>
      <c r="C554" s="444" t="s">
        <v>3763</v>
      </c>
      <c r="D554" s="445">
        <v>29963</v>
      </c>
      <c r="E554" s="446">
        <v>41897</v>
      </c>
      <c r="F554" s="1066">
        <f t="shared" si="222"/>
        <v>32</v>
      </c>
      <c r="G554" s="429" t="s">
        <v>2489</v>
      </c>
      <c r="H554" s="447" t="s">
        <v>1941</v>
      </c>
      <c r="I554" s="429" t="s">
        <v>2487</v>
      </c>
      <c r="J554" s="429"/>
      <c r="K554" s="448">
        <f t="shared" si="236"/>
        <v>19057.5</v>
      </c>
      <c r="L554" s="1067">
        <f t="shared" si="218"/>
        <v>1351.1767499999999</v>
      </c>
      <c r="M554" s="1067">
        <f t="shared" si="232"/>
        <v>19057.5</v>
      </c>
      <c r="N554" s="402"/>
      <c r="O554" s="1068">
        <f t="shared" si="219"/>
        <v>579.34799999999996</v>
      </c>
      <c r="P554" s="1068">
        <f t="shared" si="220"/>
        <v>546.95024999999998</v>
      </c>
      <c r="Q554" s="1068"/>
      <c r="R554" s="1067"/>
      <c r="S554" s="451">
        <f t="shared" si="237"/>
        <v>1126.2982499999998</v>
      </c>
      <c r="T554" s="1067">
        <f t="shared" si="221"/>
        <v>17931.20175</v>
      </c>
      <c r="U554" s="452">
        <v>100010330028774</v>
      </c>
      <c r="V554" s="490" t="s">
        <v>3408</v>
      </c>
      <c r="W554" s="863">
        <f t="shared" si="223"/>
        <v>17931.20175</v>
      </c>
      <c r="X554" s="454" t="s">
        <v>3927</v>
      </c>
      <c r="Y554" s="455"/>
      <c r="Z554" s="428">
        <v>0</v>
      </c>
      <c r="AA554" s="456">
        <v>0</v>
      </c>
      <c r="AB554" s="402">
        <f t="shared" si="224"/>
        <v>1126.2982499999998</v>
      </c>
      <c r="AC554" s="402">
        <f t="shared" si="225"/>
        <v>17931.20175</v>
      </c>
      <c r="AD554" s="1067"/>
      <c r="AE554" s="428"/>
      <c r="AF554" s="428"/>
      <c r="AG554" s="402">
        <f t="shared" si="226"/>
        <v>0</v>
      </c>
      <c r="AH554" s="1067"/>
      <c r="AI554" s="402">
        <f t="shared" si="227"/>
        <v>0</v>
      </c>
      <c r="AJ554" s="457">
        <f t="shared" si="238"/>
        <v>0</v>
      </c>
      <c r="AL554" s="6"/>
      <c r="AM554" s="6"/>
      <c r="AN554" s="6"/>
      <c r="AO554" s="6"/>
    </row>
    <row r="555" spans="1:41" ht="14.1" customHeight="1" x14ac:dyDescent="0.25">
      <c r="A555" s="1066">
        <v>478</v>
      </c>
      <c r="B555" s="444" t="s">
        <v>2490</v>
      </c>
      <c r="C555" s="444" t="s">
        <v>3763</v>
      </c>
      <c r="D555" s="445">
        <v>26288</v>
      </c>
      <c r="E555" s="446">
        <v>41897</v>
      </c>
      <c r="F555" s="1066">
        <f t="shared" si="222"/>
        <v>42</v>
      </c>
      <c r="G555" s="429" t="s">
        <v>2491</v>
      </c>
      <c r="H555" s="447" t="s">
        <v>1941</v>
      </c>
      <c r="I555" s="429" t="s">
        <v>2487</v>
      </c>
      <c r="J555" s="429"/>
      <c r="K555" s="448">
        <f t="shared" si="236"/>
        <v>19057.5</v>
      </c>
      <c r="L555" s="1067">
        <f t="shared" si="218"/>
        <v>1351.1767499999999</v>
      </c>
      <c r="M555" s="1067">
        <f t="shared" si="232"/>
        <v>19057.5</v>
      </c>
      <c r="N555" s="402"/>
      <c r="O555" s="1068">
        <f t="shared" si="219"/>
        <v>579.34799999999996</v>
      </c>
      <c r="P555" s="1068">
        <f t="shared" si="220"/>
        <v>546.95024999999998</v>
      </c>
      <c r="Q555" s="1068"/>
      <c r="R555" s="1067"/>
      <c r="S555" s="451">
        <f t="shared" si="237"/>
        <v>1126.2982499999998</v>
      </c>
      <c r="T555" s="1067">
        <f t="shared" si="221"/>
        <v>17931.20175</v>
      </c>
      <c r="U555" s="452">
        <v>100010330028774</v>
      </c>
      <c r="V555" s="490" t="s">
        <v>3409</v>
      </c>
      <c r="W555" s="863">
        <f t="shared" si="223"/>
        <v>17931.20175</v>
      </c>
      <c r="X555" s="454" t="s">
        <v>3926</v>
      </c>
      <c r="Y555" s="455"/>
      <c r="Z555" s="428">
        <v>0</v>
      </c>
      <c r="AA555" s="456">
        <v>0</v>
      </c>
      <c r="AB555" s="402">
        <f t="shared" si="224"/>
        <v>1126.2982499999998</v>
      </c>
      <c r="AC555" s="402">
        <f t="shared" si="225"/>
        <v>17931.20175</v>
      </c>
      <c r="AD555" s="1067"/>
      <c r="AE555" s="428"/>
      <c r="AF555" s="428"/>
      <c r="AG555" s="402">
        <f t="shared" si="226"/>
        <v>0</v>
      </c>
      <c r="AH555" s="1067"/>
      <c r="AI555" s="402">
        <f t="shared" si="227"/>
        <v>0</v>
      </c>
      <c r="AJ555" s="457">
        <f t="shared" si="238"/>
        <v>0</v>
      </c>
      <c r="AL555" s="6"/>
      <c r="AM555" s="6"/>
      <c r="AN555" s="6"/>
      <c r="AO555" s="6"/>
    </row>
    <row r="556" spans="1:41" ht="14.1" customHeight="1" x14ac:dyDescent="0.25">
      <c r="A556" s="1066">
        <v>479</v>
      </c>
      <c r="B556" s="444" t="s">
        <v>2492</v>
      </c>
      <c r="C556" s="444" t="s">
        <v>3763</v>
      </c>
      <c r="D556" s="445">
        <v>29812</v>
      </c>
      <c r="E556" s="446">
        <v>41897</v>
      </c>
      <c r="F556" s="1066">
        <f t="shared" si="222"/>
        <v>33</v>
      </c>
      <c r="G556" s="429" t="s">
        <v>2493</v>
      </c>
      <c r="H556" s="447" t="s">
        <v>1941</v>
      </c>
      <c r="I556" s="429" t="s">
        <v>2487</v>
      </c>
      <c r="J556" s="429"/>
      <c r="K556" s="448">
        <f t="shared" si="236"/>
        <v>19057.5</v>
      </c>
      <c r="L556" s="1067">
        <f t="shared" si="218"/>
        <v>1351.1767499999999</v>
      </c>
      <c r="M556" s="1067">
        <f t="shared" si="232"/>
        <v>19057.5</v>
      </c>
      <c r="N556" s="402"/>
      <c r="O556" s="1068">
        <f t="shared" si="219"/>
        <v>579.34799999999996</v>
      </c>
      <c r="P556" s="1068">
        <f t="shared" si="220"/>
        <v>546.95024999999998</v>
      </c>
      <c r="Q556" s="1068"/>
      <c r="R556" s="1067"/>
      <c r="S556" s="451">
        <f t="shared" ref="S556:S561" si="239">N556+O556+P556+Q556</f>
        <v>1126.2982499999998</v>
      </c>
      <c r="T556" s="1067">
        <f t="shared" si="221"/>
        <v>17931.20175</v>
      </c>
      <c r="U556" s="452">
        <v>100010330028774</v>
      </c>
      <c r="V556" s="490" t="s">
        <v>3410</v>
      </c>
      <c r="W556" s="863">
        <f t="shared" si="223"/>
        <v>17931.20175</v>
      </c>
      <c r="X556" s="454" t="s">
        <v>3925</v>
      </c>
      <c r="Y556" s="455"/>
      <c r="Z556" s="428">
        <v>0</v>
      </c>
      <c r="AA556" s="456">
        <v>0</v>
      </c>
      <c r="AB556" s="402">
        <f t="shared" si="224"/>
        <v>1126.2982499999998</v>
      </c>
      <c r="AC556" s="402">
        <f t="shared" si="225"/>
        <v>17931.20175</v>
      </c>
      <c r="AD556" s="1067"/>
      <c r="AE556" s="428"/>
      <c r="AF556" s="428"/>
      <c r="AG556" s="402">
        <f t="shared" si="226"/>
        <v>0</v>
      </c>
      <c r="AH556" s="1067"/>
      <c r="AI556" s="402">
        <f t="shared" si="227"/>
        <v>0</v>
      </c>
      <c r="AJ556" s="457">
        <f t="shared" si="238"/>
        <v>0</v>
      </c>
      <c r="AL556" s="6"/>
      <c r="AM556" s="6"/>
      <c r="AN556" s="6"/>
      <c r="AO556" s="6"/>
    </row>
    <row r="557" spans="1:41" ht="14.1" customHeight="1" x14ac:dyDescent="0.25">
      <c r="A557" s="1066">
        <v>480</v>
      </c>
      <c r="B557" s="444" t="s">
        <v>2494</v>
      </c>
      <c r="C557" s="444" t="s">
        <v>3763</v>
      </c>
      <c r="D557" s="445">
        <v>27866</v>
      </c>
      <c r="E557" s="446">
        <v>41897</v>
      </c>
      <c r="F557" s="1066">
        <f t="shared" si="222"/>
        <v>38</v>
      </c>
      <c r="G557" s="429" t="s">
        <v>2495</v>
      </c>
      <c r="H557" s="447" t="s">
        <v>1941</v>
      </c>
      <c r="I557" s="429" t="s">
        <v>2496</v>
      </c>
      <c r="J557" s="429"/>
      <c r="K557" s="448">
        <f t="shared" si="236"/>
        <v>19057.5</v>
      </c>
      <c r="L557" s="1067">
        <f t="shared" si="218"/>
        <v>1351.1767499999999</v>
      </c>
      <c r="M557" s="1067">
        <f t="shared" si="232"/>
        <v>19057.5</v>
      </c>
      <c r="N557" s="402"/>
      <c r="O557" s="1068">
        <f t="shared" si="219"/>
        <v>579.34799999999996</v>
      </c>
      <c r="P557" s="1068">
        <f t="shared" si="220"/>
        <v>546.95024999999998</v>
      </c>
      <c r="Q557" s="1068"/>
      <c r="R557" s="1067"/>
      <c r="S557" s="451">
        <f t="shared" si="239"/>
        <v>1126.2982499999998</v>
      </c>
      <c r="T557" s="1067">
        <f t="shared" si="221"/>
        <v>17931.20175</v>
      </c>
      <c r="U557" s="452">
        <v>100010330028774</v>
      </c>
      <c r="V557" s="490" t="s">
        <v>3411</v>
      </c>
      <c r="W557" s="863">
        <f t="shared" si="223"/>
        <v>17931.20175</v>
      </c>
      <c r="X557" s="454" t="s">
        <v>4198</v>
      </c>
      <c r="Y557" s="455"/>
      <c r="Z557" s="428">
        <v>0</v>
      </c>
      <c r="AA557" s="456">
        <v>0</v>
      </c>
      <c r="AB557" s="402">
        <f t="shared" si="224"/>
        <v>1126.2982499999998</v>
      </c>
      <c r="AC557" s="402">
        <f t="shared" si="225"/>
        <v>17931.20175</v>
      </c>
      <c r="AD557" s="1067"/>
      <c r="AE557" s="428"/>
      <c r="AF557" s="428"/>
      <c r="AG557" s="402">
        <f t="shared" si="226"/>
        <v>0</v>
      </c>
      <c r="AH557" s="1067"/>
      <c r="AI557" s="402">
        <f t="shared" si="227"/>
        <v>0</v>
      </c>
      <c r="AJ557" s="457" t="e">
        <f>#REF!-#REF!</f>
        <v>#REF!</v>
      </c>
      <c r="AL557" s="6"/>
      <c r="AM557" s="6"/>
      <c r="AN557" s="6"/>
      <c r="AO557" s="6"/>
    </row>
    <row r="558" spans="1:41" ht="14.1" customHeight="1" x14ac:dyDescent="0.25">
      <c r="A558" s="1066">
        <v>481</v>
      </c>
      <c r="B558" s="444" t="s">
        <v>2497</v>
      </c>
      <c r="C558" s="444" t="s">
        <v>3763</v>
      </c>
      <c r="D558" s="445">
        <v>24885</v>
      </c>
      <c r="E558" s="446">
        <v>41897</v>
      </c>
      <c r="F558" s="1066">
        <f t="shared" si="222"/>
        <v>46</v>
      </c>
      <c r="G558" s="429" t="s">
        <v>2498</v>
      </c>
      <c r="H558" s="447" t="s">
        <v>1941</v>
      </c>
      <c r="I558" s="429" t="s">
        <v>2499</v>
      </c>
      <c r="J558" s="429"/>
      <c r="K558" s="448">
        <f t="shared" si="236"/>
        <v>19057.5</v>
      </c>
      <c r="L558" s="1067">
        <f t="shared" si="218"/>
        <v>1351.1767499999999</v>
      </c>
      <c r="M558" s="1067">
        <f t="shared" si="232"/>
        <v>19057.5</v>
      </c>
      <c r="N558" s="402"/>
      <c r="O558" s="1068">
        <f t="shared" si="219"/>
        <v>579.34799999999996</v>
      </c>
      <c r="P558" s="1068">
        <f t="shared" si="220"/>
        <v>546.95024999999998</v>
      </c>
      <c r="Q558" s="1068"/>
      <c r="R558" s="1067"/>
      <c r="S558" s="451">
        <f t="shared" si="239"/>
        <v>1126.2982499999998</v>
      </c>
      <c r="T558" s="1067">
        <f t="shared" si="221"/>
        <v>17931.20175</v>
      </c>
      <c r="U558" s="452">
        <v>100010330028774</v>
      </c>
      <c r="V558" s="490" t="s">
        <v>3412</v>
      </c>
      <c r="W558" s="863">
        <f t="shared" si="223"/>
        <v>17931.20175</v>
      </c>
      <c r="X558" s="454" t="s">
        <v>3924</v>
      </c>
      <c r="Y558" s="455"/>
      <c r="Z558" s="428">
        <v>0</v>
      </c>
      <c r="AA558" s="456">
        <v>0</v>
      </c>
      <c r="AB558" s="402">
        <f t="shared" si="224"/>
        <v>1126.2982499999998</v>
      </c>
      <c r="AC558" s="402">
        <f t="shared" si="225"/>
        <v>17931.20175</v>
      </c>
      <c r="AD558" s="1067"/>
      <c r="AE558" s="428"/>
      <c r="AF558" s="428"/>
      <c r="AG558" s="402">
        <f t="shared" si="226"/>
        <v>0</v>
      </c>
      <c r="AH558" s="1067"/>
      <c r="AI558" s="402">
        <f t="shared" si="227"/>
        <v>0</v>
      </c>
      <c r="AJ558" s="457">
        <f>AI563-N563</f>
        <v>0</v>
      </c>
    </row>
    <row r="559" spans="1:41" ht="14.1" customHeight="1" x14ac:dyDescent="0.25">
      <c r="A559" s="1066">
        <v>482</v>
      </c>
      <c r="B559" s="444" t="s">
        <v>2500</v>
      </c>
      <c r="C559" s="444" t="s">
        <v>3763</v>
      </c>
      <c r="D559" s="445">
        <v>23959</v>
      </c>
      <c r="E559" s="446">
        <v>41897</v>
      </c>
      <c r="F559" s="1066">
        <f t="shared" si="222"/>
        <v>49</v>
      </c>
      <c r="G559" s="429" t="s">
        <v>2501</v>
      </c>
      <c r="H559" s="447" t="s">
        <v>1941</v>
      </c>
      <c r="I559" s="429" t="s">
        <v>2499</v>
      </c>
      <c r="J559" s="429"/>
      <c r="K559" s="448">
        <f t="shared" si="236"/>
        <v>19057.5</v>
      </c>
      <c r="L559" s="1067">
        <f t="shared" si="218"/>
        <v>1351.1767499999999</v>
      </c>
      <c r="M559" s="1067">
        <f t="shared" si="232"/>
        <v>19057.5</v>
      </c>
      <c r="N559" s="402"/>
      <c r="O559" s="1068">
        <f t="shared" si="219"/>
        <v>579.34799999999996</v>
      </c>
      <c r="P559" s="1068">
        <f t="shared" si="220"/>
        <v>546.95024999999998</v>
      </c>
      <c r="Q559" s="1068"/>
      <c r="R559" s="1067"/>
      <c r="S559" s="451">
        <f t="shared" si="239"/>
        <v>1126.2982499999998</v>
      </c>
      <c r="T559" s="1067">
        <f t="shared" si="221"/>
        <v>17931.20175</v>
      </c>
      <c r="U559" s="452">
        <v>100010330028774</v>
      </c>
      <c r="V559" s="652" t="s">
        <v>3413</v>
      </c>
      <c r="W559" s="863">
        <f t="shared" si="223"/>
        <v>17931.20175</v>
      </c>
      <c r="X559" s="454" t="s">
        <v>4134</v>
      </c>
      <c r="Y559" s="455"/>
      <c r="Z559" s="428">
        <v>0</v>
      </c>
      <c r="AA559" s="456">
        <v>0</v>
      </c>
      <c r="AB559" s="402">
        <f t="shared" si="224"/>
        <v>1126.2982499999998</v>
      </c>
      <c r="AC559" s="402">
        <f t="shared" si="225"/>
        <v>17931.20175</v>
      </c>
      <c r="AD559" s="1067"/>
      <c r="AE559" s="428"/>
      <c r="AF559" s="428"/>
      <c r="AG559" s="402">
        <f t="shared" si="226"/>
        <v>0</v>
      </c>
      <c r="AH559" s="1067"/>
      <c r="AI559" s="402">
        <f t="shared" si="227"/>
        <v>0</v>
      </c>
      <c r="AJ559" s="457">
        <f>AI564-N564</f>
        <v>0</v>
      </c>
    </row>
    <row r="560" spans="1:41" ht="14.1" customHeight="1" x14ac:dyDescent="0.25">
      <c r="A560" s="1066">
        <v>483</v>
      </c>
      <c r="B560" s="444" t="s">
        <v>2502</v>
      </c>
      <c r="C560" s="444" t="s">
        <v>3764</v>
      </c>
      <c r="D560" s="445">
        <v>33982</v>
      </c>
      <c r="E560" s="446">
        <v>41897</v>
      </c>
      <c r="F560" s="1066">
        <f t="shared" si="222"/>
        <v>21</v>
      </c>
      <c r="G560" s="429" t="s">
        <v>2503</v>
      </c>
      <c r="H560" s="447" t="s">
        <v>1941</v>
      </c>
      <c r="I560" s="429" t="s">
        <v>2504</v>
      </c>
      <c r="J560" s="429"/>
      <c r="K560" s="448">
        <f t="shared" si="236"/>
        <v>19057.5</v>
      </c>
      <c r="L560" s="1067">
        <f t="shared" si="218"/>
        <v>1351.1767499999999</v>
      </c>
      <c r="M560" s="1067">
        <f t="shared" si="232"/>
        <v>19057.5</v>
      </c>
      <c r="N560" s="402"/>
      <c r="O560" s="1068">
        <f t="shared" si="219"/>
        <v>579.34799999999996</v>
      </c>
      <c r="P560" s="1068">
        <f t="shared" si="220"/>
        <v>546.95024999999998</v>
      </c>
      <c r="Q560" s="1068"/>
      <c r="R560" s="1067"/>
      <c r="S560" s="451">
        <f t="shared" si="239"/>
        <v>1126.2982499999998</v>
      </c>
      <c r="T560" s="1067">
        <f t="shared" si="221"/>
        <v>17931.20175</v>
      </c>
      <c r="U560" s="452">
        <v>100010330028774</v>
      </c>
      <c r="V560" s="490" t="s">
        <v>3414</v>
      </c>
      <c r="W560" s="863">
        <f t="shared" si="223"/>
        <v>17931.20175</v>
      </c>
      <c r="X560" s="454">
        <v>40223147352</v>
      </c>
      <c r="Y560" s="455"/>
      <c r="Z560" s="428">
        <v>0</v>
      </c>
      <c r="AA560" s="456">
        <v>0</v>
      </c>
      <c r="AB560" s="402">
        <f t="shared" si="224"/>
        <v>1126.2982499999998</v>
      </c>
      <c r="AC560" s="402">
        <f t="shared" si="225"/>
        <v>17931.20175</v>
      </c>
      <c r="AD560" s="1067"/>
      <c r="AE560" s="428"/>
      <c r="AF560" s="428"/>
      <c r="AG560" s="402">
        <f t="shared" si="226"/>
        <v>0</v>
      </c>
      <c r="AH560" s="1067"/>
      <c r="AI560" s="402">
        <f t="shared" si="227"/>
        <v>0</v>
      </c>
      <c r="AJ560" s="457" t="e">
        <f>#REF!-#REF!</f>
        <v>#REF!</v>
      </c>
    </row>
    <row r="561" spans="1:41" ht="14.1" customHeight="1" x14ac:dyDescent="0.25">
      <c r="A561" s="1066">
        <v>484</v>
      </c>
      <c r="B561" s="444" t="s">
        <v>2505</v>
      </c>
      <c r="C561" s="444" t="s">
        <v>3764</v>
      </c>
      <c r="D561" s="445">
        <v>29559</v>
      </c>
      <c r="E561" s="446">
        <v>41897</v>
      </c>
      <c r="F561" s="1066">
        <f t="shared" si="222"/>
        <v>33</v>
      </c>
      <c r="G561" s="429" t="s">
        <v>2506</v>
      </c>
      <c r="H561" s="447" t="s">
        <v>1941</v>
      </c>
      <c r="I561" s="429" t="s">
        <v>2504</v>
      </c>
      <c r="J561" s="429"/>
      <c r="K561" s="448">
        <f t="shared" si="236"/>
        <v>19057.5</v>
      </c>
      <c r="L561" s="1067">
        <f t="shared" si="218"/>
        <v>1351.1767499999999</v>
      </c>
      <c r="M561" s="1067">
        <f t="shared" si="232"/>
        <v>19057.5</v>
      </c>
      <c r="N561" s="402"/>
      <c r="O561" s="1068">
        <f t="shared" si="219"/>
        <v>579.34799999999996</v>
      </c>
      <c r="P561" s="1068">
        <f t="shared" si="220"/>
        <v>546.95024999999998</v>
      </c>
      <c r="Q561" s="1068"/>
      <c r="R561" s="1067"/>
      <c r="S561" s="451">
        <f t="shared" si="239"/>
        <v>1126.2982499999998</v>
      </c>
      <c r="T561" s="1067">
        <f t="shared" si="221"/>
        <v>17931.20175</v>
      </c>
      <c r="U561" s="452">
        <v>100010330028774</v>
      </c>
      <c r="V561" s="490" t="s">
        <v>3415</v>
      </c>
      <c r="W561" s="863">
        <f t="shared" si="223"/>
        <v>17931.20175</v>
      </c>
      <c r="X561" s="454" t="s">
        <v>3923</v>
      </c>
      <c r="Y561" s="455"/>
      <c r="Z561" s="428">
        <v>0</v>
      </c>
      <c r="AA561" s="456">
        <v>0</v>
      </c>
      <c r="AB561" s="402">
        <f t="shared" si="224"/>
        <v>1126.2982499999998</v>
      </c>
      <c r="AC561" s="402">
        <f t="shared" si="225"/>
        <v>17931.20175</v>
      </c>
      <c r="AD561" s="1067"/>
      <c r="AE561" s="428"/>
      <c r="AF561" s="428"/>
      <c r="AG561" s="402">
        <f t="shared" si="226"/>
        <v>0</v>
      </c>
      <c r="AH561" s="1067"/>
      <c r="AI561" s="402">
        <f t="shared" si="227"/>
        <v>0</v>
      </c>
      <c r="AJ561" s="457">
        <f>AI565-N565</f>
        <v>0</v>
      </c>
    </row>
    <row r="562" spans="1:41" ht="14.1" customHeight="1" x14ac:dyDescent="0.25">
      <c r="A562" s="1066">
        <v>485</v>
      </c>
      <c r="B562" s="444" t="s">
        <v>2507</v>
      </c>
      <c r="C562" s="444" t="s">
        <v>3764</v>
      </c>
      <c r="D562" s="445">
        <v>33758</v>
      </c>
      <c r="E562" s="446">
        <v>41897</v>
      </c>
      <c r="F562" s="1066">
        <f t="shared" si="222"/>
        <v>22</v>
      </c>
      <c r="G562" s="429" t="s">
        <v>2508</v>
      </c>
      <c r="H562" s="447" t="s">
        <v>1941</v>
      </c>
      <c r="I562" s="429" t="s">
        <v>2504</v>
      </c>
      <c r="J562" s="429"/>
      <c r="K562" s="448">
        <f t="shared" si="236"/>
        <v>19057.5</v>
      </c>
      <c r="L562" s="1067">
        <f t="shared" si="218"/>
        <v>1351.1767499999999</v>
      </c>
      <c r="M562" s="1067">
        <f t="shared" si="232"/>
        <v>19057.5</v>
      </c>
      <c r="N562" s="402"/>
      <c r="O562" s="1068">
        <f t="shared" si="219"/>
        <v>579.34799999999996</v>
      </c>
      <c r="P562" s="1068">
        <f t="shared" si="220"/>
        <v>546.95024999999998</v>
      </c>
      <c r="Q562" s="1068"/>
      <c r="R562" s="1067"/>
      <c r="S562" s="451">
        <f>N562+O562+P562+Q562+R562</f>
        <v>1126.2982499999998</v>
      </c>
      <c r="T562" s="1067">
        <f t="shared" si="221"/>
        <v>17931.20175</v>
      </c>
      <c r="U562" s="452">
        <v>100010330028774</v>
      </c>
      <c r="V562" s="490" t="s">
        <v>3416</v>
      </c>
      <c r="W562" s="863">
        <f t="shared" si="223"/>
        <v>17931.20175</v>
      </c>
      <c r="X562" s="454">
        <v>40221236058</v>
      </c>
      <c r="Y562" s="455"/>
      <c r="Z562" s="428">
        <v>0</v>
      </c>
      <c r="AA562" s="456">
        <v>0</v>
      </c>
      <c r="AB562" s="402">
        <f t="shared" si="224"/>
        <v>1126.2982499999998</v>
      </c>
      <c r="AC562" s="402">
        <f t="shared" si="225"/>
        <v>17931.20175</v>
      </c>
      <c r="AD562" s="1067"/>
      <c r="AE562" s="428"/>
      <c r="AF562" s="428"/>
      <c r="AG562" s="402">
        <f t="shared" si="226"/>
        <v>0</v>
      </c>
      <c r="AH562" s="1067"/>
      <c r="AI562" s="402">
        <f t="shared" si="227"/>
        <v>0</v>
      </c>
      <c r="AJ562" s="457">
        <f>AI566-N566</f>
        <v>0</v>
      </c>
    </row>
    <row r="563" spans="1:41" ht="14.1" customHeight="1" x14ac:dyDescent="0.25">
      <c r="A563" s="1066">
        <v>486</v>
      </c>
      <c r="B563" s="444" t="s">
        <v>2509</v>
      </c>
      <c r="C563" s="444" t="s">
        <v>3764</v>
      </c>
      <c r="D563" s="445">
        <v>34025</v>
      </c>
      <c r="E563" s="446">
        <v>41897</v>
      </c>
      <c r="F563" s="1066">
        <f t="shared" si="222"/>
        <v>21</v>
      </c>
      <c r="G563" s="429" t="s">
        <v>2510</v>
      </c>
      <c r="H563" s="447" t="s">
        <v>1941</v>
      </c>
      <c r="I563" s="429" t="s">
        <v>2472</v>
      </c>
      <c r="J563" s="429"/>
      <c r="K563" s="448">
        <f t="shared" si="236"/>
        <v>19057.5</v>
      </c>
      <c r="L563" s="1067">
        <f t="shared" si="218"/>
        <v>1351.1767499999999</v>
      </c>
      <c r="M563" s="1067">
        <f t="shared" si="232"/>
        <v>19057.5</v>
      </c>
      <c r="N563" s="402"/>
      <c r="O563" s="1068">
        <f t="shared" si="219"/>
        <v>579.34799999999996</v>
      </c>
      <c r="P563" s="1068">
        <f t="shared" si="220"/>
        <v>546.95024999999998</v>
      </c>
      <c r="Q563" s="1068"/>
      <c r="R563" s="1067"/>
      <c r="S563" s="451">
        <f t="shared" ref="S563:S575" si="240">N563+O563+P563+Q563</f>
        <v>1126.2982499999998</v>
      </c>
      <c r="T563" s="1067">
        <f t="shared" si="221"/>
        <v>17931.20175</v>
      </c>
      <c r="U563" s="452">
        <v>100010330028774</v>
      </c>
      <c r="V563" s="490" t="s">
        <v>3417</v>
      </c>
      <c r="W563" s="863">
        <f t="shared" si="223"/>
        <v>17931.20175</v>
      </c>
      <c r="X563" s="454" t="s">
        <v>3922</v>
      </c>
      <c r="Y563" s="455"/>
      <c r="Z563" s="428">
        <v>0</v>
      </c>
      <c r="AA563" s="456">
        <v>0</v>
      </c>
      <c r="AB563" s="402">
        <f t="shared" si="224"/>
        <v>1126.2982499999998</v>
      </c>
      <c r="AC563" s="402">
        <f t="shared" si="225"/>
        <v>17931.20175</v>
      </c>
      <c r="AD563" s="1067"/>
      <c r="AE563" s="428"/>
      <c r="AF563" s="428"/>
      <c r="AG563" s="402">
        <f t="shared" si="226"/>
        <v>0</v>
      </c>
      <c r="AH563" s="1067"/>
      <c r="AI563" s="402">
        <f t="shared" si="227"/>
        <v>0</v>
      </c>
      <c r="AJ563" s="457">
        <f>AI519-N519</f>
        <v>0</v>
      </c>
    </row>
    <row r="564" spans="1:41" ht="14.1" customHeight="1" x14ac:dyDescent="0.25">
      <c r="A564" s="1066">
        <v>487</v>
      </c>
      <c r="B564" s="444" t="s">
        <v>2511</v>
      </c>
      <c r="C564" s="444" t="s">
        <v>3764</v>
      </c>
      <c r="D564" s="445">
        <v>31409</v>
      </c>
      <c r="E564" s="446">
        <v>41897</v>
      </c>
      <c r="F564" s="1066">
        <f t="shared" si="222"/>
        <v>28</v>
      </c>
      <c r="G564" s="429" t="s">
        <v>2512</v>
      </c>
      <c r="H564" s="447" t="s">
        <v>1941</v>
      </c>
      <c r="I564" s="429" t="s">
        <v>2472</v>
      </c>
      <c r="J564" s="429"/>
      <c r="K564" s="448">
        <f t="shared" si="236"/>
        <v>19057.5</v>
      </c>
      <c r="L564" s="1067">
        <f t="shared" si="218"/>
        <v>1351.1767499999999</v>
      </c>
      <c r="M564" s="1067">
        <f t="shared" si="232"/>
        <v>19057.5</v>
      </c>
      <c r="N564" s="402"/>
      <c r="O564" s="1068">
        <f t="shared" si="219"/>
        <v>579.34799999999996</v>
      </c>
      <c r="P564" s="1068">
        <f t="shared" si="220"/>
        <v>546.95024999999998</v>
      </c>
      <c r="Q564" s="1068"/>
      <c r="R564" s="1067"/>
      <c r="S564" s="451">
        <f t="shared" si="240"/>
        <v>1126.2982499999998</v>
      </c>
      <c r="T564" s="1067">
        <f t="shared" si="221"/>
        <v>17931.20175</v>
      </c>
      <c r="U564" s="452">
        <v>100010330028774</v>
      </c>
      <c r="V564" s="490" t="s">
        <v>3418</v>
      </c>
      <c r="W564" s="863">
        <f t="shared" si="223"/>
        <v>17931.20175</v>
      </c>
      <c r="X564" s="454">
        <v>22500237635</v>
      </c>
      <c r="Y564" s="455"/>
      <c r="Z564" s="428">
        <v>0</v>
      </c>
      <c r="AA564" s="456">
        <v>0</v>
      </c>
      <c r="AB564" s="402">
        <f t="shared" si="224"/>
        <v>1126.2982499999998</v>
      </c>
      <c r="AC564" s="402">
        <f t="shared" si="225"/>
        <v>17931.20175</v>
      </c>
      <c r="AD564" s="1067"/>
      <c r="AE564" s="428"/>
      <c r="AF564" s="428"/>
      <c r="AG564" s="402">
        <f t="shared" si="226"/>
        <v>0</v>
      </c>
      <c r="AH564" s="1067"/>
      <c r="AI564" s="402">
        <f t="shared" si="227"/>
        <v>0</v>
      </c>
      <c r="AJ564" s="457">
        <f>AI568-N568</f>
        <v>0</v>
      </c>
    </row>
    <row r="565" spans="1:41" ht="14.1" customHeight="1" x14ac:dyDescent="0.25">
      <c r="A565" s="1066">
        <v>488</v>
      </c>
      <c r="B565" s="444" t="s">
        <v>2515</v>
      </c>
      <c r="C565" s="444" t="s">
        <v>3764</v>
      </c>
      <c r="D565" s="445">
        <v>31747</v>
      </c>
      <c r="E565" s="446">
        <v>41897</v>
      </c>
      <c r="F565" s="1066">
        <f t="shared" si="222"/>
        <v>27</v>
      </c>
      <c r="G565" s="429" t="s">
        <v>2516</v>
      </c>
      <c r="H565" s="447" t="s">
        <v>1941</v>
      </c>
      <c r="I565" s="429" t="s">
        <v>2472</v>
      </c>
      <c r="J565" s="429"/>
      <c r="K565" s="448">
        <f t="shared" si="236"/>
        <v>19057.5</v>
      </c>
      <c r="L565" s="1067">
        <f t="shared" ref="L565:L577" si="241">K565/100*7.09</f>
        <v>1351.1767499999999</v>
      </c>
      <c r="M565" s="1067">
        <f t="shared" si="232"/>
        <v>19057.5</v>
      </c>
      <c r="N565" s="402"/>
      <c r="O565" s="1068">
        <f t="shared" ref="O565:O598" si="242">K565/100*3.04</f>
        <v>579.34799999999996</v>
      </c>
      <c r="P565" s="1068">
        <f t="shared" ref="P565:P598" si="243">K565/100*2.87</f>
        <v>546.95024999999998</v>
      </c>
      <c r="Q565" s="1068"/>
      <c r="R565" s="1067"/>
      <c r="S565" s="451">
        <f t="shared" si="240"/>
        <v>1126.2982499999998</v>
      </c>
      <c r="T565" s="1067">
        <f t="shared" ref="T565:T598" si="244">K565-S565</f>
        <v>17931.20175</v>
      </c>
      <c r="U565" s="452">
        <v>100010330028774</v>
      </c>
      <c r="V565" s="490" t="s">
        <v>3420</v>
      </c>
      <c r="W565" s="863">
        <f t="shared" si="223"/>
        <v>17931.20175</v>
      </c>
      <c r="X565" s="454">
        <v>22500255637</v>
      </c>
      <c r="Y565" s="455"/>
      <c r="Z565" s="428">
        <v>0</v>
      </c>
      <c r="AA565" s="456">
        <v>0</v>
      </c>
      <c r="AB565" s="402">
        <f t="shared" si="224"/>
        <v>1126.2982499999998</v>
      </c>
      <c r="AC565" s="402">
        <f t="shared" si="225"/>
        <v>17931.20175</v>
      </c>
      <c r="AD565" s="1067"/>
      <c r="AE565" s="428"/>
      <c r="AF565" s="428"/>
      <c r="AG565" s="402">
        <f t="shared" si="226"/>
        <v>0</v>
      </c>
      <c r="AH565" s="1067"/>
      <c r="AI565" s="402">
        <f t="shared" si="227"/>
        <v>0</v>
      </c>
      <c r="AJ565" s="457">
        <f>AI669-N669</f>
        <v>0</v>
      </c>
    </row>
    <row r="566" spans="1:41" s="1589" customFormat="1" ht="14.1" customHeight="1" x14ac:dyDescent="0.25">
      <c r="A566" s="1570">
        <v>489</v>
      </c>
      <c r="B566" s="1571" t="s">
        <v>2517</v>
      </c>
      <c r="C566" s="1571" t="s">
        <v>3764</v>
      </c>
      <c r="D566" s="1572">
        <v>33953</v>
      </c>
      <c r="E566" s="1573">
        <v>41897</v>
      </c>
      <c r="F566" s="1570">
        <f t="shared" si="222"/>
        <v>21</v>
      </c>
      <c r="G566" s="1574" t="s">
        <v>2518</v>
      </c>
      <c r="H566" s="1575" t="s">
        <v>1941</v>
      </c>
      <c r="I566" s="1574" t="s">
        <v>2472</v>
      </c>
      <c r="J566" s="1574"/>
      <c r="K566" s="1576">
        <v>1905</v>
      </c>
      <c r="L566" s="1577">
        <f t="shared" si="241"/>
        <v>135.06450000000001</v>
      </c>
      <c r="M566" s="1577">
        <f t="shared" si="232"/>
        <v>1905</v>
      </c>
      <c r="N566" s="1578"/>
      <c r="O566" s="1579">
        <f t="shared" si="242"/>
        <v>57.912000000000006</v>
      </c>
      <c r="P566" s="1579">
        <f t="shared" si="243"/>
        <v>54.673500000000004</v>
      </c>
      <c r="Q566" s="1579"/>
      <c r="R566" s="1577"/>
      <c r="S566" s="1580">
        <f t="shared" si="240"/>
        <v>112.58550000000001</v>
      </c>
      <c r="T566" s="1577">
        <f t="shared" si="244"/>
        <v>1792.4145000000001</v>
      </c>
      <c r="U566" s="1581">
        <v>100010330028774</v>
      </c>
      <c r="V566" s="1582" t="s">
        <v>3421</v>
      </c>
      <c r="W566" s="1583">
        <f t="shared" si="223"/>
        <v>1792.4145000000001</v>
      </c>
      <c r="X566" s="1584">
        <v>40220732545</v>
      </c>
      <c r="Y566" s="1585"/>
      <c r="Z566" s="1586">
        <v>0</v>
      </c>
      <c r="AA566" s="1587">
        <v>0</v>
      </c>
      <c r="AB566" s="1578">
        <f t="shared" si="224"/>
        <v>112.58550000000001</v>
      </c>
      <c r="AC566" s="1578">
        <f t="shared" si="225"/>
        <v>1792.4145000000001</v>
      </c>
      <c r="AD566" s="1577"/>
      <c r="AE566" s="1586"/>
      <c r="AF566" s="1586"/>
      <c r="AG566" s="1578">
        <f>AE566*15%</f>
        <v>0</v>
      </c>
      <c r="AH566" s="1577"/>
      <c r="AI566" s="1578">
        <f>AG566+AH566</f>
        <v>0</v>
      </c>
      <c r="AJ566" s="1588">
        <f>AI570-N570</f>
        <v>0</v>
      </c>
      <c r="AL566" s="1590"/>
      <c r="AM566" s="1590"/>
      <c r="AN566" s="1590"/>
      <c r="AO566" s="1590"/>
    </row>
    <row r="567" spans="1:41" s="513" customFormat="1" ht="14.1" customHeight="1" x14ac:dyDescent="0.25">
      <c r="A567" s="1066">
        <v>490</v>
      </c>
      <c r="B567" s="444" t="s">
        <v>2519</v>
      </c>
      <c r="C567" s="444" t="s">
        <v>3764</v>
      </c>
      <c r="D567" s="445">
        <v>30199</v>
      </c>
      <c r="E567" s="446">
        <v>41897</v>
      </c>
      <c r="F567" s="1066">
        <f t="shared" ref="F567:F592" si="245">DATEDIF(D567,E567,"Y")</f>
        <v>32</v>
      </c>
      <c r="G567" s="429" t="s">
        <v>2520</v>
      </c>
      <c r="H567" s="447" t="s">
        <v>1941</v>
      </c>
      <c r="I567" s="429" t="s">
        <v>2472</v>
      </c>
      <c r="J567" s="429"/>
      <c r="K567" s="448">
        <f t="shared" si="236"/>
        <v>19057.5</v>
      </c>
      <c r="L567" s="1067">
        <f t="shared" si="241"/>
        <v>1351.1767499999999</v>
      </c>
      <c r="M567" s="1067">
        <f t="shared" si="232"/>
        <v>19057.5</v>
      </c>
      <c r="N567" s="402"/>
      <c r="O567" s="1068">
        <f t="shared" si="242"/>
        <v>579.34799999999996</v>
      </c>
      <c r="P567" s="1068">
        <f t="shared" si="243"/>
        <v>546.95024999999998</v>
      </c>
      <c r="Q567" s="1068"/>
      <c r="R567" s="1067"/>
      <c r="S567" s="451">
        <f t="shared" si="240"/>
        <v>1126.2982499999998</v>
      </c>
      <c r="T567" s="1067">
        <f t="shared" si="244"/>
        <v>17931.20175</v>
      </c>
      <c r="U567" s="452">
        <v>100010330028774</v>
      </c>
      <c r="V567" s="490" t="s">
        <v>3422</v>
      </c>
      <c r="W567" s="863">
        <f t="shared" ref="W567:W598" si="246">+T567</f>
        <v>17931.20175</v>
      </c>
      <c r="X567" s="454" t="s">
        <v>3921</v>
      </c>
      <c r="Y567" s="455"/>
      <c r="Z567" s="428">
        <v>0</v>
      </c>
      <c r="AA567" s="456">
        <v>0</v>
      </c>
      <c r="AB567" s="402">
        <f t="shared" ref="AB567:AB594" si="247">O567+P567+Q567</f>
        <v>1126.2982499999998</v>
      </c>
      <c r="AC567" s="402">
        <f t="shared" ref="AC567:AC594" si="248">K567-AB567</f>
        <v>17931.20175</v>
      </c>
      <c r="AD567" s="1067"/>
      <c r="AE567" s="428"/>
      <c r="AF567" s="428"/>
      <c r="AG567" s="402">
        <f>AE567*15%</f>
        <v>0</v>
      </c>
      <c r="AH567" s="1067"/>
      <c r="AI567" s="402">
        <f>AG567+AH567</f>
        <v>0</v>
      </c>
      <c r="AJ567" s="402"/>
      <c r="AL567" s="542"/>
      <c r="AM567" s="542"/>
      <c r="AN567" s="542"/>
      <c r="AO567" s="542"/>
    </row>
    <row r="568" spans="1:41" s="513" customFormat="1" ht="14.1" customHeight="1" x14ac:dyDescent="0.25">
      <c r="A568" s="1066">
        <v>491</v>
      </c>
      <c r="B568" s="444" t="s">
        <v>2523</v>
      </c>
      <c r="C568" s="444" t="s">
        <v>3764</v>
      </c>
      <c r="D568" s="445">
        <v>29560</v>
      </c>
      <c r="E568" s="446">
        <v>41897</v>
      </c>
      <c r="F568" s="1066">
        <f t="shared" si="245"/>
        <v>33</v>
      </c>
      <c r="G568" s="429" t="s">
        <v>2524</v>
      </c>
      <c r="H568" s="447" t="s">
        <v>1941</v>
      </c>
      <c r="I568" s="429" t="s">
        <v>2475</v>
      </c>
      <c r="J568" s="429"/>
      <c r="K568" s="448">
        <f>17325*1.1</f>
        <v>19057.5</v>
      </c>
      <c r="L568" s="1067">
        <f t="shared" si="241"/>
        <v>1351.1767499999999</v>
      </c>
      <c r="M568" s="1067">
        <f t="shared" si="232"/>
        <v>19057.5</v>
      </c>
      <c r="N568" s="402"/>
      <c r="O568" s="1068">
        <f t="shared" si="242"/>
        <v>579.34799999999996</v>
      </c>
      <c r="P568" s="1068">
        <f t="shared" si="243"/>
        <v>546.95024999999998</v>
      </c>
      <c r="Q568" s="1068"/>
      <c r="R568" s="1067"/>
      <c r="S568" s="451">
        <f t="shared" si="240"/>
        <v>1126.2982499999998</v>
      </c>
      <c r="T568" s="1067">
        <f t="shared" si="244"/>
        <v>17931.20175</v>
      </c>
      <c r="U568" s="452">
        <v>100010330028774</v>
      </c>
      <c r="V568" s="501" t="s">
        <v>3424</v>
      </c>
      <c r="W568" s="863">
        <f t="shared" si="246"/>
        <v>17931.20175</v>
      </c>
      <c r="X568" s="454" t="s">
        <v>3919</v>
      </c>
      <c r="Y568" s="455"/>
      <c r="Z568" s="428">
        <v>0</v>
      </c>
      <c r="AA568" s="456">
        <v>0</v>
      </c>
      <c r="AB568" s="402">
        <f t="shared" si="247"/>
        <v>1126.2982499999998</v>
      </c>
      <c r="AC568" s="402">
        <f t="shared" si="248"/>
        <v>17931.20175</v>
      </c>
      <c r="AD568" s="1067"/>
      <c r="AE568" s="428"/>
      <c r="AF568" s="428"/>
      <c r="AG568" s="402">
        <f>AE568*15%</f>
        <v>0</v>
      </c>
      <c r="AH568" s="1067"/>
      <c r="AI568" s="402">
        <f>AG568+AH568</f>
        <v>0</v>
      </c>
      <c r="AJ568" s="402"/>
      <c r="AL568" s="542"/>
      <c r="AM568" s="542"/>
      <c r="AN568" s="542"/>
      <c r="AO568" s="542"/>
    </row>
    <row r="569" spans="1:41" s="513" customFormat="1" ht="14.1" customHeight="1" x14ac:dyDescent="0.25">
      <c r="A569" s="1066">
        <v>492</v>
      </c>
      <c r="B569" s="444" t="s">
        <v>2525</v>
      </c>
      <c r="C569" s="444" t="s">
        <v>3764</v>
      </c>
      <c r="D569" s="445">
        <v>33501</v>
      </c>
      <c r="E569" s="446">
        <v>41897</v>
      </c>
      <c r="F569" s="1066">
        <f t="shared" si="245"/>
        <v>22</v>
      </c>
      <c r="G569" s="429" t="s">
        <v>2526</v>
      </c>
      <c r="H569" s="447" t="s">
        <v>1941</v>
      </c>
      <c r="I569" s="429" t="s">
        <v>2475</v>
      </c>
      <c r="J569" s="429"/>
      <c r="K569" s="448">
        <f>17325*1.1</f>
        <v>19057.5</v>
      </c>
      <c r="L569" s="1067">
        <f t="shared" si="241"/>
        <v>1351.1767499999999</v>
      </c>
      <c r="M569" s="1067">
        <f t="shared" si="232"/>
        <v>19057.5</v>
      </c>
      <c r="N569" s="402"/>
      <c r="O569" s="1068">
        <f t="shared" si="242"/>
        <v>579.34799999999996</v>
      </c>
      <c r="P569" s="1068">
        <f t="shared" si="243"/>
        <v>546.95024999999998</v>
      </c>
      <c r="Q569" s="1068"/>
      <c r="R569" s="1067"/>
      <c r="S569" s="451">
        <f t="shared" si="240"/>
        <v>1126.2982499999998</v>
      </c>
      <c r="T569" s="1067">
        <f t="shared" si="244"/>
        <v>17931.20175</v>
      </c>
      <c r="U569" s="452">
        <v>100010330028774</v>
      </c>
      <c r="V569" s="490" t="s">
        <v>3425</v>
      </c>
      <c r="W569" s="863">
        <f t="shared" si="246"/>
        <v>17931.20175</v>
      </c>
      <c r="X569" s="454">
        <v>40222526291</v>
      </c>
      <c r="Y569" s="455"/>
      <c r="Z569" s="428">
        <v>0</v>
      </c>
      <c r="AA569" s="456">
        <v>0</v>
      </c>
      <c r="AB569" s="402">
        <f t="shared" si="247"/>
        <v>1126.2982499999998</v>
      </c>
      <c r="AC569" s="402">
        <f t="shared" si="248"/>
        <v>17931.20175</v>
      </c>
      <c r="AD569" s="1067"/>
      <c r="AE569" s="428"/>
      <c r="AF569" s="428"/>
      <c r="AG569" s="402">
        <f>AE569*15%</f>
        <v>0</v>
      </c>
      <c r="AH569" s="1067"/>
      <c r="AI569" s="402">
        <f>AG569+AH569</f>
        <v>0</v>
      </c>
      <c r="AJ569" s="402"/>
      <c r="AL569" s="542"/>
      <c r="AM569" s="542"/>
      <c r="AN569" s="542"/>
      <c r="AO569" s="542"/>
    </row>
    <row r="570" spans="1:41" s="513" customFormat="1" ht="14.1" customHeight="1" x14ac:dyDescent="0.25">
      <c r="A570" s="1066">
        <v>493</v>
      </c>
      <c r="B570" s="444" t="s">
        <v>4405</v>
      </c>
      <c r="C570" s="444" t="s">
        <v>3763</v>
      </c>
      <c r="D570" s="445">
        <v>26180</v>
      </c>
      <c r="E570" s="446">
        <v>41897</v>
      </c>
      <c r="F570" s="1066">
        <f t="shared" si="245"/>
        <v>43</v>
      </c>
      <c r="G570" s="429" t="s">
        <v>4490</v>
      </c>
      <c r="H570" s="447" t="s">
        <v>1941</v>
      </c>
      <c r="I570" s="429" t="s">
        <v>2529</v>
      </c>
      <c r="J570" s="429"/>
      <c r="K570" s="448">
        <v>19057.5</v>
      </c>
      <c r="L570" s="1067">
        <f t="shared" si="241"/>
        <v>1351.1767499999999</v>
      </c>
      <c r="M570" s="1067">
        <f t="shared" si="232"/>
        <v>19057.5</v>
      </c>
      <c r="N570" s="402"/>
      <c r="O570" s="1068">
        <f t="shared" si="242"/>
        <v>579.34799999999996</v>
      </c>
      <c r="P570" s="1068">
        <f t="shared" si="243"/>
        <v>546.95024999999998</v>
      </c>
      <c r="Q570" s="1068"/>
      <c r="R570" s="1067"/>
      <c r="S570" s="451">
        <f t="shared" si="240"/>
        <v>1126.2982499999998</v>
      </c>
      <c r="T570" s="1067">
        <f t="shared" si="244"/>
        <v>17931.20175</v>
      </c>
      <c r="U570" s="452">
        <v>100010330028774</v>
      </c>
      <c r="V570" s="653" t="s">
        <v>3427</v>
      </c>
      <c r="W570" s="863">
        <f t="shared" si="246"/>
        <v>17931.20175</v>
      </c>
      <c r="X570" s="1269" t="s">
        <v>3428</v>
      </c>
      <c r="Y570" s="455"/>
      <c r="Z570" s="428"/>
      <c r="AA570" s="456"/>
      <c r="AB570" s="402">
        <f t="shared" si="247"/>
        <v>1126.2982499999998</v>
      </c>
      <c r="AC570" s="402">
        <f t="shared" si="248"/>
        <v>17931.20175</v>
      </c>
      <c r="AD570" s="1067"/>
      <c r="AE570" s="428"/>
      <c r="AF570" s="428"/>
      <c r="AG570" s="402"/>
      <c r="AH570" s="1067"/>
      <c r="AI570" s="402"/>
      <c r="AJ570" s="402"/>
      <c r="AL570" s="542"/>
      <c r="AM570" s="542"/>
      <c r="AN570" s="542"/>
      <c r="AO570" s="542"/>
    </row>
    <row r="571" spans="1:41" s="513" customFormat="1" ht="14.1" customHeight="1" x14ac:dyDescent="0.25">
      <c r="A571" s="1066">
        <v>494</v>
      </c>
      <c r="B571" s="444" t="s">
        <v>2933</v>
      </c>
      <c r="C571" s="444" t="s">
        <v>3763</v>
      </c>
      <c r="D571" s="445">
        <v>32955</v>
      </c>
      <c r="E571" s="446">
        <v>41897</v>
      </c>
      <c r="F571" s="1066">
        <f t="shared" si="245"/>
        <v>24</v>
      </c>
      <c r="G571" s="429" t="s">
        <v>2934</v>
      </c>
      <c r="H571" s="447" t="s">
        <v>1941</v>
      </c>
      <c r="I571" s="429" t="s">
        <v>2363</v>
      </c>
      <c r="J571" s="429"/>
      <c r="K571" s="448">
        <f t="shared" ref="K571:K589" si="249">17325*1.1</f>
        <v>19057.5</v>
      </c>
      <c r="L571" s="1067">
        <f t="shared" si="241"/>
        <v>1351.1767499999999</v>
      </c>
      <c r="M571" s="1067">
        <f t="shared" si="232"/>
        <v>19057.5</v>
      </c>
      <c r="N571" s="402"/>
      <c r="O571" s="467">
        <f t="shared" si="242"/>
        <v>579.34799999999996</v>
      </c>
      <c r="P571" s="467">
        <f t="shared" si="243"/>
        <v>546.95024999999998</v>
      </c>
      <c r="Q571" s="467">
        <v>0</v>
      </c>
      <c r="R571" s="402"/>
      <c r="S571" s="494">
        <f t="shared" si="240"/>
        <v>1126.2982499999998</v>
      </c>
      <c r="T571" s="402">
        <f t="shared" si="244"/>
        <v>17931.20175</v>
      </c>
      <c r="U571" s="468">
        <v>100010330028774</v>
      </c>
      <c r="V571" s="468">
        <v>200010330689609</v>
      </c>
      <c r="W571" s="863">
        <f t="shared" si="246"/>
        <v>17931.20175</v>
      </c>
      <c r="X571" s="454">
        <v>22500450626</v>
      </c>
      <c r="Y571" s="522"/>
      <c r="Z571" s="504"/>
      <c r="AA571" s="429"/>
      <c r="AB571" s="402">
        <f t="shared" si="247"/>
        <v>1126.2982499999998</v>
      </c>
      <c r="AC571" s="402">
        <f t="shared" si="248"/>
        <v>17931.20175</v>
      </c>
      <c r="AD571" s="402"/>
      <c r="AE571" s="402"/>
      <c r="AF571" s="429"/>
      <c r="AG571" s="429"/>
      <c r="AH571" s="402"/>
      <c r="AI571" s="402"/>
      <c r="AJ571" s="402"/>
      <c r="AL571" s="542"/>
      <c r="AM571" s="542"/>
      <c r="AN571" s="542"/>
      <c r="AO571" s="542"/>
    </row>
    <row r="572" spans="1:41" s="513" customFormat="1" ht="14.1" customHeight="1" x14ac:dyDescent="0.25">
      <c r="A572" s="1066">
        <v>495</v>
      </c>
      <c r="B572" s="444" t="s">
        <v>2935</v>
      </c>
      <c r="C572" s="444" t="s">
        <v>3763</v>
      </c>
      <c r="D572" s="445">
        <v>26676</v>
      </c>
      <c r="E572" s="446">
        <v>41897</v>
      </c>
      <c r="F572" s="1066">
        <f t="shared" si="245"/>
        <v>41</v>
      </c>
      <c r="G572" s="429" t="s">
        <v>2936</v>
      </c>
      <c r="H572" s="447" t="s">
        <v>1941</v>
      </c>
      <c r="I572" s="429" t="s">
        <v>2363</v>
      </c>
      <c r="J572" s="429"/>
      <c r="K572" s="448">
        <f t="shared" si="249"/>
        <v>19057.5</v>
      </c>
      <c r="L572" s="1067">
        <f t="shared" si="241"/>
        <v>1351.1767499999999</v>
      </c>
      <c r="M572" s="1067">
        <f t="shared" si="232"/>
        <v>19057.5</v>
      </c>
      <c r="N572" s="402"/>
      <c r="O572" s="467">
        <f t="shared" si="242"/>
        <v>579.34799999999996</v>
      </c>
      <c r="P572" s="467">
        <f t="shared" si="243"/>
        <v>546.95024999999998</v>
      </c>
      <c r="Q572" s="467">
        <v>0</v>
      </c>
      <c r="R572" s="402"/>
      <c r="S572" s="494">
        <f t="shared" si="240"/>
        <v>1126.2982499999998</v>
      </c>
      <c r="T572" s="402">
        <f t="shared" si="244"/>
        <v>17931.20175</v>
      </c>
      <c r="U572" s="468">
        <v>100010330028774</v>
      </c>
      <c r="V572" s="468">
        <v>200010330689502</v>
      </c>
      <c r="W572" s="863">
        <f t="shared" si="246"/>
        <v>17931.20175</v>
      </c>
      <c r="X572" s="454" t="s">
        <v>3918</v>
      </c>
      <c r="Y572" s="522"/>
      <c r="Z572" s="504"/>
      <c r="AA572" s="429"/>
      <c r="AB572" s="402">
        <f t="shared" si="247"/>
        <v>1126.2982499999998</v>
      </c>
      <c r="AC572" s="402">
        <f t="shared" si="248"/>
        <v>17931.20175</v>
      </c>
      <c r="AD572" s="402"/>
      <c r="AE572" s="402"/>
      <c r="AF572" s="429"/>
      <c r="AG572" s="429"/>
      <c r="AH572" s="402"/>
      <c r="AI572" s="402"/>
      <c r="AJ572" s="402"/>
      <c r="AL572" s="542"/>
      <c r="AM572" s="542"/>
      <c r="AN572" s="542"/>
      <c r="AO572" s="542"/>
    </row>
    <row r="573" spans="1:41" s="513" customFormat="1" ht="14.1" customHeight="1" x14ac:dyDescent="0.25">
      <c r="A573" s="1066">
        <v>496</v>
      </c>
      <c r="B573" s="444" t="s">
        <v>2937</v>
      </c>
      <c r="C573" s="444" t="s">
        <v>3763</v>
      </c>
      <c r="D573" s="445">
        <v>32193</v>
      </c>
      <c r="E573" s="446">
        <v>41897</v>
      </c>
      <c r="F573" s="1066">
        <f t="shared" si="245"/>
        <v>26</v>
      </c>
      <c r="G573" s="429" t="s">
        <v>2938</v>
      </c>
      <c r="H573" s="447" t="s">
        <v>1941</v>
      </c>
      <c r="I573" s="429" t="s">
        <v>2363</v>
      </c>
      <c r="J573" s="429"/>
      <c r="K573" s="448">
        <f t="shared" si="249"/>
        <v>19057.5</v>
      </c>
      <c r="L573" s="1067">
        <f t="shared" si="241"/>
        <v>1351.1767499999999</v>
      </c>
      <c r="M573" s="1067">
        <f t="shared" si="232"/>
        <v>19057.5</v>
      </c>
      <c r="N573" s="402"/>
      <c r="O573" s="467">
        <f t="shared" si="242"/>
        <v>579.34799999999996</v>
      </c>
      <c r="P573" s="467">
        <f t="shared" si="243"/>
        <v>546.95024999999998</v>
      </c>
      <c r="Q573" s="467">
        <v>0</v>
      </c>
      <c r="R573" s="402"/>
      <c r="S573" s="494">
        <f t="shared" si="240"/>
        <v>1126.2982499999998</v>
      </c>
      <c r="T573" s="402">
        <f t="shared" si="244"/>
        <v>17931.20175</v>
      </c>
      <c r="U573" s="468">
        <v>100010330028774</v>
      </c>
      <c r="V573" s="468">
        <v>200010330689599</v>
      </c>
      <c r="W573" s="863">
        <f t="shared" si="246"/>
        <v>17931.20175</v>
      </c>
      <c r="X573" s="454">
        <v>22500369149</v>
      </c>
      <c r="Y573" s="522"/>
      <c r="Z573" s="504"/>
      <c r="AA573" s="429"/>
      <c r="AB573" s="402">
        <f t="shared" si="247"/>
        <v>1126.2982499999998</v>
      </c>
      <c r="AC573" s="402">
        <f t="shared" si="248"/>
        <v>17931.20175</v>
      </c>
      <c r="AD573" s="402"/>
      <c r="AE573" s="402"/>
      <c r="AF573" s="429"/>
      <c r="AG573" s="429"/>
      <c r="AH573" s="402"/>
      <c r="AI573" s="402"/>
      <c r="AJ573" s="402"/>
      <c r="AL573" s="542"/>
      <c r="AM573" s="542"/>
      <c r="AN573" s="542"/>
      <c r="AO573" s="542"/>
    </row>
    <row r="574" spans="1:41" s="513" customFormat="1" ht="14.1" customHeight="1" x14ac:dyDescent="0.25">
      <c r="A574" s="1066">
        <v>497</v>
      </c>
      <c r="B574" s="444" t="s">
        <v>2939</v>
      </c>
      <c r="C574" s="444" t="s">
        <v>3763</v>
      </c>
      <c r="D574" s="445">
        <v>27343</v>
      </c>
      <c r="E574" s="446">
        <v>41897</v>
      </c>
      <c r="F574" s="1066">
        <f t="shared" si="245"/>
        <v>39</v>
      </c>
      <c r="G574" s="429" t="s">
        <v>2940</v>
      </c>
      <c r="H574" s="447" t="s">
        <v>1941</v>
      </c>
      <c r="I574" s="429" t="s">
        <v>2363</v>
      </c>
      <c r="J574" s="429"/>
      <c r="K574" s="448">
        <f t="shared" si="249"/>
        <v>19057.5</v>
      </c>
      <c r="L574" s="1067">
        <f t="shared" si="241"/>
        <v>1351.1767499999999</v>
      </c>
      <c r="M574" s="1067">
        <f t="shared" si="232"/>
        <v>19057.5</v>
      </c>
      <c r="N574" s="402"/>
      <c r="O574" s="467">
        <f t="shared" si="242"/>
        <v>579.34799999999996</v>
      </c>
      <c r="P574" s="467">
        <f t="shared" si="243"/>
        <v>546.95024999999998</v>
      </c>
      <c r="Q574" s="467">
        <v>844.89</v>
      </c>
      <c r="R574" s="402"/>
      <c r="S574" s="494">
        <f t="shared" si="240"/>
        <v>1971.1882499999997</v>
      </c>
      <c r="T574" s="402">
        <f t="shared" si="244"/>
        <v>17086.311750000001</v>
      </c>
      <c r="U574" s="468">
        <v>100010330028774</v>
      </c>
      <c r="V574" s="468">
        <v>200010330689557</v>
      </c>
      <c r="W574" s="863">
        <f t="shared" si="246"/>
        <v>17086.311750000001</v>
      </c>
      <c r="X574" s="454" t="s">
        <v>3917</v>
      </c>
      <c r="Y574" s="522"/>
      <c r="Z574" s="504"/>
      <c r="AA574" s="429"/>
      <c r="AB574" s="402">
        <f t="shared" si="247"/>
        <v>1971.1882499999997</v>
      </c>
      <c r="AC574" s="402">
        <f t="shared" si="248"/>
        <v>17086.311750000001</v>
      </c>
      <c r="AD574" s="402"/>
      <c r="AE574" s="402"/>
      <c r="AF574" s="429"/>
      <c r="AG574" s="429"/>
      <c r="AH574" s="402"/>
      <c r="AI574" s="402"/>
      <c r="AJ574" s="402"/>
      <c r="AL574" s="542"/>
      <c r="AM574" s="542"/>
      <c r="AN574" s="542"/>
      <c r="AO574" s="542"/>
    </row>
    <row r="575" spans="1:41" s="513" customFormat="1" ht="14.1" customHeight="1" x14ac:dyDescent="0.25">
      <c r="A575" s="1066">
        <v>498</v>
      </c>
      <c r="B575" s="444" t="s">
        <v>2941</v>
      </c>
      <c r="C575" s="444" t="s">
        <v>3763</v>
      </c>
      <c r="D575" s="445">
        <v>29316</v>
      </c>
      <c r="E575" s="446">
        <v>41897</v>
      </c>
      <c r="F575" s="1066">
        <f t="shared" si="245"/>
        <v>34</v>
      </c>
      <c r="G575" s="429" t="s">
        <v>2942</v>
      </c>
      <c r="H575" s="447" t="s">
        <v>1941</v>
      </c>
      <c r="I575" s="429" t="s">
        <v>2363</v>
      </c>
      <c r="J575" s="429"/>
      <c r="K575" s="448">
        <f t="shared" si="249"/>
        <v>19057.5</v>
      </c>
      <c r="L575" s="1067">
        <f t="shared" si="241"/>
        <v>1351.1767499999999</v>
      </c>
      <c r="M575" s="1067">
        <f t="shared" si="232"/>
        <v>19057.5</v>
      </c>
      <c r="N575" s="402"/>
      <c r="O575" s="467">
        <f t="shared" si="242"/>
        <v>579.34799999999996</v>
      </c>
      <c r="P575" s="467">
        <f t="shared" si="243"/>
        <v>546.95024999999998</v>
      </c>
      <c r="Q575" s="467">
        <v>0</v>
      </c>
      <c r="R575" s="402"/>
      <c r="S575" s="494">
        <f t="shared" si="240"/>
        <v>1126.2982499999998</v>
      </c>
      <c r="T575" s="402">
        <f t="shared" si="244"/>
        <v>17931.20175</v>
      </c>
      <c r="U575" s="468">
        <v>100010330028774</v>
      </c>
      <c r="V575" s="468">
        <v>200010330689515</v>
      </c>
      <c r="W575" s="863">
        <f t="shared" si="246"/>
        <v>17931.20175</v>
      </c>
      <c r="X575" s="454" t="s">
        <v>3916</v>
      </c>
      <c r="Y575" s="522"/>
      <c r="Z575" s="504"/>
      <c r="AA575" s="429"/>
      <c r="AB575" s="402">
        <f t="shared" si="247"/>
        <v>1126.2982499999998</v>
      </c>
      <c r="AC575" s="402">
        <f t="shared" si="248"/>
        <v>17931.20175</v>
      </c>
      <c r="AD575" s="402"/>
      <c r="AE575" s="402"/>
      <c r="AF575" s="429"/>
      <c r="AG575" s="429"/>
      <c r="AH575" s="402"/>
      <c r="AI575" s="402"/>
      <c r="AJ575" s="402"/>
      <c r="AL575" s="542"/>
      <c r="AM575" s="542"/>
      <c r="AN575" s="542"/>
      <c r="AO575" s="542"/>
    </row>
    <row r="576" spans="1:41" s="513" customFormat="1" ht="14.1" customHeight="1" x14ac:dyDescent="0.25">
      <c r="A576" s="1066">
        <v>499</v>
      </c>
      <c r="B576" s="444" t="s">
        <v>2943</v>
      </c>
      <c r="C576" s="444" t="s">
        <v>3763</v>
      </c>
      <c r="D576" s="445">
        <v>27531</v>
      </c>
      <c r="E576" s="446">
        <v>41897</v>
      </c>
      <c r="F576" s="1066">
        <f t="shared" si="245"/>
        <v>39</v>
      </c>
      <c r="G576" s="429" t="s">
        <v>2944</v>
      </c>
      <c r="H576" s="447" t="s">
        <v>1941</v>
      </c>
      <c r="I576" s="429" t="s">
        <v>2363</v>
      </c>
      <c r="J576" s="429"/>
      <c r="K576" s="448">
        <f t="shared" si="249"/>
        <v>19057.5</v>
      </c>
      <c r="L576" s="1067">
        <f t="shared" si="241"/>
        <v>1351.1767499999999</v>
      </c>
      <c r="M576" s="1067">
        <f t="shared" si="232"/>
        <v>19057.5</v>
      </c>
      <c r="N576" s="402"/>
      <c r="O576" s="467">
        <f t="shared" si="242"/>
        <v>579.34799999999996</v>
      </c>
      <c r="P576" s="467">
        <f t="shared" si="243"/>
        <v>546.95024999999998</v>
      </c>
      <c r="Q576" s="467">
        <v>0</v>
      </c>
      <c r="R576" s="402"/>
      <c r="S576" s="494">
        <f t="shared" ref="S576:S593" si="250">N576+O576+P576+Q576+R576</f>
        <v>1126.2982499999998</v>
      </c>
      <c r="T576" s="402">
        <f t="shared" si="244"/>
        <v>17931.20175</v>
      </c>
      <c r="U576" s="468">
        <v>100010330028774</v>
      </c>
      <c r="V576" s="468">
        <v>200010330689450</v>
      </c>
      <c r="W576" s="863">
        <f t="shared" si="246"/>
        <v>17931.20175</v>
      </c>
      <c r="X576" s="454" t="s">
        <v>3915</v>
      </c>
      <c r="Y576" s="522"/>
      <c r="Z576" s="504"/>
      <c r="AA576" s="429"/>
      <c r="AB576" s="402">
        <f t="shared" si="247"/>
        <v>1126.2982499999998</v>
      </c>
      <c r="AC576" s="402">
        <f t="shared" si="248"/>
        <v>17931.20175</v>
      </c>
      <c r="AD576" s="402"/>
      <c r="AE576" s="402"/>
      <c r="AF576" s="429"/>
      <c r="AG576" s="429"/>
      <c r="AH576" s="402"/>
      <c r="AI576" s="402"/>
      <c r="AJ576" s="402"/>
      <c r="AL576" s="542"/>
      <c r="AM576" s="542"/>
      <c r="AN576" s="542"/>
      <c r="AO576" s="542"/>
    </row>
    <row r="577" spans="1:41" s="513" customFormat="1" ht="14.1" customHeight="1" x14ac:dyDescent="0.25">
      <c r="A577" s="1066">
        <v>500</v>
      </c>
      <c r="B577" s="444" t="s">
        <v>2945</v>
      </c>
      <c r="C577" s="444" t="s">
        <v>3763</v>
      </c>
      <c r="D577" s="445">
        <v>25835</v>
      </c>
      <c r="E577" s="446">
        <v>41897</v>
      </c>
      <c r="F577" s="1066">
        <f t="shared" si="245"/>
        <v>43</v>
      </c>
      <c r="G577" s="429" t="s">
        <v>2946</v>
      </c>
      <c r="H577" s="447" t="s">
        <v>1941</v>
      </c>
      <c r="I577" s="429" t="s">
        <v>2363</v>
      </c>
      <c r="J577" s="429"/>
      <c r="K577" s="448">
        <f t="shared" si="249"/>
        <v>19057.5</v>
      </c>
      <c r="L577" s="1067">
        <f t="shared" si="241"/>
        <v>1351.1767499999999</v>
      </c>
      <c r="M577" s="1067">
        <f t="shared" si="232"/>
        <v>19057.5</v>
      </c>
      <c r="N577" s="402"/>
      <c r="O577" s="467">
        <f t="shared" si="242"/>
        <v>579.34799999999996</v>
      </c>
      <c r="P577" s="467">
        <f t="shared" si="243"/>
        <v>546.95024999999998</v>
      </c>
      <c r="Q577" s="467">
        <v>0</v>
      </c>
      <c r="R577" s="402">
        <v>0</v>
      </c>
      <c r="S577" s="494">
        <f t="shared" si="250"/>
        <v>1126.2982499999998</v>
      </c>
      <c r="T577" s="402">
        <f t="shared" si="244"/>
        <v>17931.20175</v>
      </c>
      <c r="U577" s="468">
        <v>100010330028774</v>
      </c>
      <c r="V577" s="468">
        <v>200010330689463</v>
      </c>
      <c r="W577" s="863">
        <f t="shared" si="246"/>
        <v>17931.20175</v>
      </c>
      <c r="X577" s="454" t="s">
        <v>3914</v>
      </c>
      <c r="Y577" s="522"/>
      <c r="Z577" s="504"/>
      <c r="AA577" s="429"/>
      <c r="AB577" s="402">
        <f t="shared" si="247"/>
        <v>1126.2982499999998</v>
      </c>
      <c r="AC577" s="402">
        <f t="shared" si="248"/>
        <v>17931.20175</v>
      </c>
      <c r="AD577" s="402"/>
      <c r="AE577" s="402"/>
      <c r="AF577" s="429"/>
      <c r="AG577" s="429"/>
      <c r="AH577" s="402"/>
      <c r="AI577" s="402"/>
      <c r="AJ577" s="402"/>
      <c r="AL577" s="542"/>
      <c r="AM577" s="542"/>
      <c r="AN577" s="542"/>
      <c r="AO577" s="542"/>
    </row>
    <row r="578" spans="1:41" s="513" customFormat="1" ht="14.1" customHeight="1" x14ac:dyDescent="0.25">
      <c r="A578" s="1066">
        <v>501</v>
      </c>
      <c r="B578" s="444" t="s">
        <v>4699</v>
      </c>
      <c r="C578" s="444" t="s">
        <v>3764</v>
      </c>
      <c r="D578" s="785"/>
      <c r="E578" s="446"/>
      <c r="F578" s="609"/>
      <c r="G578" s="429" t="s">
        <v>4697</v>
      </c>
      <c r="H578" s="447" t="s">
        <v>1941</v>
      </c>
      <c r="I578" s="429" t="s">
        <v>2363</v>
      </c>
      <c r="J578" s="429"/>
      <c r="K578" s="402">
        <v>19057.5</v>
      </c>
      <c r="L578" s="1067"/>
      <c r="M578" s="1067"/>
      <c r="N578" s="402"/>
      <c r="O578" s="467"/>
      <c r="P578" s="467"/>
      <c r="Q578" s="467"/>
      <c r="R578" s="402"/>
      <c r="S578" s="494"/>
      <c r="T578" s="402"/>
      <c r="U578" s="468"/>
      <c r="V578" s="468"/>
      <c r="W578" s="863"/>
      <c r="X578" s="454"/>
      <c r="Y578" s="522"/>
      <c r="Z578" s="504"/>
      <c r="AA578" s="429"/>
      <c r="AB578" s="402"/>
      <c r="AC578" s="402"/>
      <c r="AD578" s="402"/>
      <c r="AE578" s="402"/>
      <c r="AF578" s="429"/>
      <c r="AG578" s="429"/>
      <c r="AH578" s="402"/>
      <c r="AI578" s="402"/>
      <c r="AJ578" s="533"/>
      <c r="AL578" s="542"/>
      <c r="AM578" s="542"/>
      <c r="AN578" s="542"/>
      <c r="AO578" s="542"/>
    </row>
    <row r="579" spans="1:41" s="512" customFormat="1" ht="14.1" customHeight="1" x14ac:dyDescent="0.25">
      <c r="A579" s="1066">
        <v>502</v>
      </c>
      <c r="B579" s="444" t="s">
        <v>2949</v>
      </c>
      <c r="C579" s="444" t="s">
        <v>3763</v>
      </c>
      <c r="D579" s="445">
        <v>26998</v>
      </c>
      <c r="E579" s="446">
        <v>41897</v>
      </c>
      <c r="F579" s="1066">
        <f t="shared" si="245"/>
        <v>40</v>
      </c>
      <c r="G579" s="429" t="s">
        <v>2950</v>
      </c>
      <c r="H579" s="447" t="s">
        <v>1941</v>
      </c>
      <c r="I579" s="429" t="s">
        <v>2363</v>
      </c>
      <c r="J579" s="429"/>
      <c r="K579" s="448">
        <v>31762.5</v>
      </c>
      <c r="L579" s="1067">
        <f t="shared" ref="L579:L601" si="251">K579/100*7.09</f>
        <v>2251.9612499999998</v>
      </c>
      <c r="M579" s="1067">
        <f t="shared" si="232"/>
        <v>31762.5</v>
      </c>
      <c r="N579" s="402"/>
      <c r="O579" s="467">
        <f t="shared" si="242"/>
        <v>965.58</v>
      </c>
      <c r="P579" s="467">
        <f t="shared" si="243"/>
        <v>911.58375000000001</v>
      </c>
      <c r="Q579" s="467">
        <v>0</v>
      </c>
      <c r="R579" s="402"/>
      <c r="S579" s="494">
        <f t="shared" si="250"/>
        <v>1877.1637500000002</v>
      </c>
      <c r="T579" s="402">
        <f t="shared" si="244"/>
        <v>29885.33625</v>
      </c>
      <c r="U579" s="468">
        <v>100010330028774</v>
      </c>
      <c r="V579" s="468">
        <v>200010330689641</v>
      </c>
      <c r="W579" s="863">
        <f t="shared" si="246"/>
        <v>29885.33625</v>
      </c>
      <c r="X579" s="454" t="s">
        <v>3912</v>
      </c>
      <c r="Y579" s="522"/>
      <c r="Z579" s="504"/>
      <c r="AA579" s="429"/>
      <c r="AB579" s="402">
        <f t="shared" si="247"/>
        <v>1877.1637500000002</v>
      </c>
      <c r="AC579" s="402">
        <f t="shared" si="248"/>
        <v>29885.33625</v>
      </c>
      <c r="AD579" s="402"/>
      <c r="AE579" s="402"/>
      <c r="AF579" s="429"/>
      <c r="AG579" s="429"/>
      <c r="AH579" s="402"/>
      <c r="AI579" s="402"/>
      <c r="AJ579" s="533"/>
      <c r="AL579" s="540"/>
      <c r="AM579" s="540"/>
      <c r="AN579" s="540"/>
      <c r="AO579" s="540"/>
    </row>
    <row r="580" spans="1:41" s="512" customFormat="1" ht="14.1" customHeight="1" x14ac:dyDescent="0.25">
      <c r="A580" s="1066">
        <v>503</v>
      </c>
      <c r="B580" s="444" t="s">
        <v>2951</v>
      </c>
      <c r="C580" s="444" t="s">
        <v>3763</v>
      </c>
      <c r="D580" s="445">
        <v>26843</v>
      </c>
      <c r="E580" s="446">
        <v>41897</v>
      </c>
      <c r="F580" s="1066">
        <f t="shared" si="245"/>
        <v>41</v>
      </c>
      <c r="G580" s="502" t="s">
        <v>2952</v>
      </c>
      <c r="H580" s="447" t="s">
        <v>1941</v>
      </c>
      <c r="I580" s="429" t="s">
        <v>2363</v>
      </c>
      <c r="J580" s="429"/>
      <c r="K580" s="448">
        <f t="shared" si="249"/>
        <v>19057.5</v>
      </c>
      <c r="L580" s="1067">
        <f t="shared" si="251"/>
        <v>1351.1767499999999</v>
      </c>
      <c r="M580" s="1067">
        <f t="shared" si="232"/>
        <v>19057.5</v>
      </c>
      <c r="N580" s="402"/>
      <c r="O580" s="467">
        <f t="shared" si="242"/>
        <v>579.34799999999996</v>
      </c>
      <c r="P580" s="467">
        <f t="shared" si="243"/>
        <v>546.95024999999998</v>
      </c>
      <c r="Q580" s="467">
        <v>0</v>
      </c>
      <c r="R580" s="402"/>
      <c r="S580" s="494">
        <f t="shared" si="250"/>
        <v>1126.2982499999998</v>
      </c>
      <c r="T580" s="402">
        <f t="shared" si="244"/>
        <v>17931.20175</v>
      </c>
      <c r="U580" s="468">
        <v>100010330028774</v>
      </c>
      <c r="V580" s="468">
        <v>200010330689489</v>
      </c>
      <c r="W580" s="863">
        <f t="shared" si="246"/>
        <v>17931.20175</v>
      </c>
      <c r="X580" s="454" t="s">
        <v>3911</v>
      </c>
      <c r="Y580" s="522"/>
      <c r="Z580" s="504"/>
      <c r="AA580" s="429"/>
      <c r="AB580" s="402">
        <f t="shared" si="247"/>
        <v>1126.2982499999998</v>
      </c>
      <c r="AC580" s="402">
        <f t="shared" si="248"/>
        <v>17931.20175</v>
      </c>
      <c r="AD580" s="402"/>
      <c r="AE580" s="402"/>
      <c r="AF580" s="429"/>
      <c r="AG580" s="429"/>
      <c r="AH580" s="402"/>
      <c r="AI580" s="402"/>
      <c r="AJ580" s="533"/>
      <c r="AL580" s="540"/>
      <c r="AM580" s="540"/>
      <c r="AN580" s="540"/>
      <c r="AO580" s="540"/>
    </row>
    <row r="581" spans="1:41" s="512" customFormat="1" ht="14.1" customHeight="1" x14ac:dyDescent="0.25">
      <c r="A581" s="1066">
        <v>504</v>
      </c>
      <c r="B581" s="444" t="s">
        <v>2953</v>
      </c>
      <c r="C581" s="444" t="s">
        <v>3763</v>
      </c>
      <c r="D581" s="445">
        <v>32959</v>
      </c>
      <c r="E581" s="446">
        <v>41897</v>
      </c>
      <c r="F581" s="1066">
        <f t="shared" si="245"/>
        <v>24</v>
      </c>
      <c r="G581" s="502" t="s">
        <v>2954</v>
      </c>
      <c r="H581" s="447" t="s">
        <v>1941</v>
      </c>
      <c r="I581" s="429" t="s">
        <v>5341</v>
      </c>
      <c r="J581" s="429"/>
      <c r="K581" s="448">
        <v>31762.5</v>
      </c>
      <c r="L581" s="1067">
        <f t="shared" si="251"/>
        <v>2251.9612499999998</v>
      </c>
      <c r="M581" s="1067">
        <f t="shared" si="232"/>
        <v>31762.5</v>
      </c>
      <c r="N581" s="402"/>
      <c r="O581" s="467">
        <f t="shared" si="242"/>
        <v>965.58</v>
      </c>
      <c r="P581" s="467">
        <f t="shared" si="243"/>
        <v>911.58375000000001</v>
      </c>
      <c r="Q581" s="467">
        <v>0</v>
      </c>
      <c r="R581" s="402"/>
      <c r="S581" s="494">
        <f t="shared" si="250"/>
        <v>1877.1637500000002</v>
      </c>
      <c r="T581" s="402">
        <f t="shared" si="244"/>
        <v>29885.33625</v>
      </c>
      <c r="U581" s="468">
        <v>100010330028774</v>
      </c>
      <c r="V581" s="468">
        <v>200010330689612</v>
      </c>
      <c r="W581" s="863">
        <f t="shared" si="246"/>
        <v>29885.33625</v>
      </c>
      <c r="X581" s="454">
        <v>22500477728</v>
      </c>
      <c r="Y581" s="522"/>
      <c r="Z581" s="504"/>
      <c r="AA581" s="429"/>
      <c r="AB581" s="402">
        <f t="shared" si="247"/>
        <v>1877.1637500000002</v>
      </c>
      <c r="AC581" s="402">
        <f t="shared" si="248"/>
        <v>29885.33625</v>
      </c>
      <c r="AD581" s="402"/>
      <c r="AE581" s="402"/>
      <c r="AF581" s="429"/>
      <c r="AG581" s="429"/>
      <c r="AH581" s="402"/>
      <c r="AI581" s="402"/>
      <c r="AJ581" s="533"/>
      <c r="AL581" s="540"/>
      <c r="AM581" s="540"/>
      <c r="AN581" s="540"/>
      <c r="AO581" s="540"/>
    </row>
    <row r="582" spans="1:41" s="512" customFormat="1" ht="14.1" customHeight="1" x14ac:dyDescent="0.25">
      <c r="A582" s="1066">
        <v>505</v>
      </c>
      <c r="B582" s="444" t="s">
        <v>2962</v>
      </c>
      <c r="C582" s="444" t="s">
        <v>3763</v>
      </c>
      <c r="D582" s="445">
        <v>28387</v>
      </c>
      <c r="E582" s="446">
        <v>41897</v>
      </c>
      <c r="F582" s="1066">
        <f t="shared" si="245"/>
        <v>36</v>
      </c>
      <c r="G582" s="502" t="s">
        <v>2963</v>
      </c>
      <c r="H582" s="447" t="s">
        <v>1941</v>
      </c>
      <c r="I582" s="429" t="s">
        <v>2363</v>
      </c>
      <c r="J582" s="429"/>
      <c r="K582" s="448">
        <f t="shared" si="249"/>
        <v>19057.5</v>
      </c>
      <c r="L582" s="1067">
        <f t="shared" si="251"/>
        <v>1351.1767499999999</v>
      </c>
      <c r="M582" s="1067">
        <f t="shared" si="232"/>
        <v>19057.5</v>
      </c>
      <c r="N582" s="402"/>
      <c r="O582" s="1068">
        <f t="shared" si="242"/>
        <v>579.34799999999996</v>
      </c>
      <c r="P582" s="1068">
        <f t="shared" si="243"/>
        <v>546.95024999999998</v>
      </c>
      <c r="Q582" s="1068"/>
      <c r="R582" s="1067"/>
      <c r="S582" s="494">
        <f t="shared" si="250"/>
        <v>1126.2982499999998</v>
      </c>
      <c r="T582" s="1067">
        <f t="shared" si="244"/>
        <v>17931.20175</v>
      </c>
      <c r="U582" s="468">
        <v>100010330028774</v>
      </c>
      <c r="V582" s="500" t="s">
        <v>3607</v>
      </c>
      <c r="W582" s="863">
        <f t="shared" si="246"/>
        <v>17931.20175</v>
      </c>
      <c r="X582" s="454" t="s">
        <v>4253</v>
      </c>
      <c r="Y582" s="548"/>
      <c r="Z582" s="455"/>
      <c r="AA582" s="428"/>
      <c r="AB582" s="402">
        <f t="shared" si="247"/>
        <v>1126.2982499999998</v>
      </c>
      <c r="AC582" s="402">
        <f t="shared" si="248"/>
        <v>17931.20175</v>
      </c>
      <c r="AD582" s="402"/>
      <c r="AE582" s="1067"/>
      <c r="AF582" s="428"/>
      <c r="AG582" s="428"/>
      <c r="AH582" s="402"/>
      <c r="AI582" s="1067"/>
      <c r="AJ582" s="533"/>
      <c r="AL582" s="540"/>
      <c r="AM582" s="540"/>
      <c r="AN582" s="540"/>
      <c r="AO582" s="540"/>
    </row>
    <row r="583" spans="1:41" s="512" customFormat="1" ht="14.1" customHeight="1" x14ac:dyDescent="0.25">
      <c r="A583" s="1066">
        <v>506</v>
      </c>
      <c r="B583" s="444" t="s">
        <v>2964</v>
      </c>
      <c r="C583" s="444" t="s">
        <v>3763</v>
      </c>
      <c r="D583" s="445">
        <v>25541</v>
      </c>
      <c r="E583" s="446">
        <v>41897</v>
      </c>
      <c r="F583" s="1066">
        <f t="shared" si="245"/>
        <v>44</v>
      </c>
      <c r="G583" s="502" t="s">
        <v>2965</v>
      </c>
      <c r="H583" s="447" t="s">
        <v>1941</v>
      </c>
      <c r="I583" s="429" t="s">
        <v>2363</v>
      </c>
      <c r="J583" s="429"/>
      <c r="K583" s="448">
        <f t="shared" si="249"/>
        <v>19057.5</v>
      </c>
      <c r="L583" s="1067">
        <f t="shared" si="251"/>
        <v>1351.1767499999999</v>
      </c>
      <c r="M583" s="1067">
        <f t="shared" si="232"/>
        <v>19057.5</v>
      </c>
      <c r="N583" s="402"/>
      <c r="O583" s="1068">
        <f t="shared" si="242"/>
        <v>579.34799999999996</v>
      </c>
      <c r="P583" s="1068">
        <f t="shared" si="243"/>
        <v>546.95024999999998</v>
      </c>
      <c r="Q583" s="1068"/>
      <c r="R583" s="1067"/>
      <c r="S583" s="494">
        <f t="shared" si="250"/>
        <v>1126.2982499999998</v>
      </c>
      <c r="T583" s="1067">
        <f t="shared" si="244"/>
        <v>17931.20175</v>
      </c>
      <c r="U583" s="468">
        <v>100010330028774</v>
      </c>
      <c r="V583" s="500" t="s">
        <v>3608</v>
      </c>
      <c r="W583" s="863">
        <f t="shared" si="246"/>
        <v>17931.20175</v>
      </c>
      <c r="X583" s="454" t="s">
        <v>4297</v>
      </c>
      <c r="Y583" s="548"/>
      <c r="Z583" s="455"/>
      <c r="AA583" s="428"/>
      <c r="AB583" s="402">
        <f t="shared" si="247"/>
        <v>1126.2982499999998</v>
      </c>
      <c r="AC583" s="402">
        <f t="shared" si="248"/>
        <v>17931.20175</v>
      </c>
      <c r="AD583" s="402"/>
      <c r="AE583" s="1067"/>
      <c r="AF583" s="428"/>
      <c r="AG583" s="428"/>
      <c r="AH583" s="402"/>
      <c r="AI583" s="1067"/>
      <c r="AJ583" s="533"/>
      <c r="AL583" s="540"/>
      <c r="AM583" s="540"/>
      <c r="AN583" s="540"/>
      <c r="AO583" s="540"/>
    </row>
    <row r="584" spans="1:41" ht="14.1" customHeight="1" x14ac:dyDescent="0.25">
      <c r="A584" s="1066">
        <v>507</v>
      </c>
      <c r="B584" s="444" t="s">
        <v>2966</v>
      </c>
      <c r="C584" s="444" t="s">
        <v>3763</v>
      </c>
      <c r="D584" s="445">
        <v>34939</v>
      </c>
      <c r="E584" s="446">
        <v>41897</v>
      </c>
      <c r="F584" s="1066">
        <f t="shared" si="245"/>
        <v>19</v>
      </c>
      <c r="G584" s="502" t="s">
        <v>2967</v>
      </c>
      <c r="H584" s="447" t="s">
        <v>1941</v>
      </c>
      <c r="I584" s="429" t="s">
        <v>2363</v>
      </c>
      <c r="J584" s="429"/>
      <c r="K584" s="448">
        <f t="shared" si="249"/>
        <v>19057.5</v>
      </c>
      <c r="L584" s="1067">
        <f t="shared" si="251"/>
        <v>1351.1767499999999</v>
      </c>
      <c r="M584" s="1067">
        <f t="shared" si="232"/>
        <v>19057.5</v>
      </c>
      <c r="N584" s="402"/>
      <c r="O584" s="1068">
        <f t="shared" si="242"/>
        <v>579.34799999999996</v>
      </c>
      <c r="P584" s="1068">
        <f t="shared" si="243"/>
        <v>546.95024999999998</v>
      </c>
      <c r="Q584" s="1068"/>
      <c r="R584" s="1067"/>
      <c r="S584" s="494">
        <f t="shared" si="250"/>
        <v>1126.2982499999998</v>
      </c>
      <c r="T584" s="1067">
        <f t="shared" si="244"/>
        <v>17931.20175</v>
      </c>
      <c r="U584" s="468">
        <v>100010330028774</v>
      </c>
      <c r="V584" s="500" t="s">
        <v>3609</v>
      </c>
      <c r="W584" s="863">
        <f t="shared" si="246"/>
        <v>17931.20175</v>
      </c>
      <c r="X584" s="454" t="s">
        <v>4254</v>
      </c>
      <c r="Y584" s="548"/>
      <c r="Z584" s="455"/>
      <c r="AA584" s="428"/>
      <c r="AB584" s="402">
        <f t="shared" si="247"/>
        <v>1126.2982499999998</v>
      </c>
      <c r="AC584" s="402">
        <f t="shared" si="248"/>
        <v>17931.20175</v>
      </c>
      <c r="AD584" s="402"/>
      <c r="AE584" s="1067"/>
      <c r="AF584" s="428"/>
      <c r="AG584" s="428"/>
      <c r="AH584" s="402"/>
      <c r="AI584" s="1067"/>
      <c r="AJ584" s="457" t="e">
        <f>#REF!-#REF!</f>
        <v>#REF!</v>
      </c>
    </row>
    <row r="585" spans="1:41" ht="14.1" customHeight="1" x14ac:dyDescent="0.25">
      <c r="A585" s="1066">
        <v>508</v>
      </c>
      <c r="B585" s="444" t="s">
        <v>2968</v>
      </c>
      <c r="C585" s="444" t="s">
        <v>3763</v>
      </c>
      <c r="D585" s="445">
        <v>23231</v>
      </c>
      <c r="E585" s="446">
        <v>41897</v>
      </c>
      <c r="F585" s="1066">
        <f t="shared" si="245"/>
        <v>51</v>
      </c>
      <c r="G585" s="502" t="s">
        <v>2969</v>
      </c>
      <c r="H585" s="447" t="s">
        <v>1941</v>
      </c>
      <c r="I585" s="429" t="s">
        <v>2363</v>
      </c>
      <c r="J585" s="429"/>
      <c r="K585" s="448">
        <f t="shared" si="249"/>
        <v>19057.5</v>
      </c>
      <c r="L585" s="1067">
        <f t="shared" si="251"/>
        <v>1351.1767499999999</v>
      </c>
      <c r="M585" s="1067">
        <f t="shared" si="232"/>
        <v>19057.5</v>
      </c>
      <c r="N585" s="402"/>
      <c r="O585" s="1068">
        <f t="shared" si="242"/>
        <v>579.34799999999996</v>
      </c>
      <c r="P585" s="1068">
        <f t="shared" si="243"/>
        <v>546.95024999999998</v>
      </c>
      <c r="Q585" s="1068"/>
      <c r="R585" s="1067"/>
      <c r="S585" s="494">
        <f t="shared" si="250"/>
        <v>1126.2982499999998</v>
      </c>
      <c r="T585" s="1067">
        <f t="shared" si="244"/>
        <v>17931.20175</v>
      </c>
      <c r="U585" s="468">
        <v>100010330028774</v>
      </c>
      <c r="V585" s="500" t="s">
        <v>3610</v>
      </c>
      <c r="W585" s="863">
        <f t="shared" si="246"/>
        <v>17931.20175</v>
      </c>
      <c r="X585" s="454" t="s">
        <v>4255</v>
      </c>
      <c r="Y585" s="548"/>
      <c r="Z585" s="455"/>
      <c r="AA585" s="428"/>
      <c r="AB585" s="402">
        <f t="shared" si="247"/>
        <v>1126.2982499999998</v>
      </c>
      <c r="AC585" s="402">
        <f t="shared" si="248"/>
        <v>17931.20175</v>
      </c>
      <c r="AD585" s="402"/>
      <c r="AE585" s="1067"/>
      <c r="AF585" s="428"/>
      <c r="AG585" s="428"/>
      <c r="AH585" s="402"/>
      <c r="AI585" s="1067"/>
      <c r="AJ585" s="457"/>
    </row>
    <row r="586" spans="1:41" ht="14.1" customHeight="1" x14ac:dyDescent="0.25">
      <c r="A586" s="1066">
        <v>509</v>
      </c>
      <c r="B586" s="444" t="s">
        <v>2970</v>
      </c>
      <c r="C586" s="444" t="s">
        <v>3763</v>
      </c>
      <c r="D586" s="445">
        <v>30281</v>
      </c>
      <c r="E586" s="446">
        <v>41897</v>
      </c>
      <c r="F586" s="1066">
        <f t="shared" si="245"/>
        <v>31</v>
      </c>
      <c r="G586" s="502" t="s">
        <v>2971</v>
      </c>
      <c r="H586" s="447" t="s">
        <v>1941</v>
      </c>
      <c r="I586" s="429" t="s">
        <v>2363</v>
      </c>
      <c r="J586" s="429"/>
      <c r="K586" s="448">
        <f t="shared" si="249"/>
        <v>19057.5</v>
      </c>
      <c r="L586" s="1067">
        <f t="shared" si="251"/>
        <v>1351.1767499999999</v>
      </c>
      <c r="M586" s="1067">
        <f t="shared" si="232"/>
        <v>19057.5</v>
      </c>
      <c r="N586" s="402"/>
      <c r="O586" s="1068">
        <f t="shared" si="242"/>
        <v>579.34799999999996</v>
      </c>
      <c r="P586" s="1068">
        <f t="shared" si="243"/>
        <v>546.95024999999998</v>
      </c>
      <c r="Q586" s="1068"/>
      <c r="R586" s="1067"/>
      <c r="S586" s="494">
        <f t="shared" si="250"/>
        <v>1126.2982499999998</v>
      </c>
      <c r="T586" s="1067">
        <f t="shared" si="244"/>
        <v>17931.20175</v>
      </c>
      <c r="U586" s="468">
        <v>100010330028774</v>
      </c>
      <c r="V586" s="500" t="s">
        <v>3611</v>
      </c>
      <c r="W586" s="863">
        <f t="shared" si="246"/>
        <v>17931.20175</v>
      </c>
      <c r="X586" s="454" t="s">
        <v>4300</v>
      </c>
      <c r="Y586" s="548"/>
      <c r="Z586" s="455"/>
      <c r="AA586" s="428"/>
      <c r="AB586" s="402">
        <f t="shared" si="247"/>
        <v>1126.2982499999998</v>
      </c>
      <c r="AC586" s="402">
        <f t="shared" si="248"/>
        <v>17931.20175</v>
      </c>
      <c r="AD586" s="402"/>
      <c r="AE586" s="1067"/>
      <c r="AF586" s="428"/>
      <c r="AG586" s="428"/>
      <c r="AH586" s="402"/>
      <c r="AI586" s="1067"/>
      <c r="AJ586" s="457">
        <f>AI594-N594</f>
        <v>0</v>
      </c>
    </row>
    <row r="587" spans="1:41" ht="14.1" customHeight="1" x14ac:dyDescent="0.25">
      <c r="A587" s="1066">
        <v>510</v>
      </c>
      <c r="B587" s="444" t="s">
        <v>2972</v>
      </c>
      <c r="C587" s="444" t="s">
        <v>3763</v>
      </c>
      <c r="D587" s="445">
        <v>33920</v>
      </c>
      <c r="E587" s="446">
        <v>41897</v>
      </c>
      <c r="F587" s="1066">
        <f t="shared" si="245"/>
        <v>21</v>
      </c>
      <c r="G587" s="502" t="s">
        <v>2973</v>
      </c>
      <c r="H587" s="447" t="s">
        <v>1941</v>
      </c>
      <c r="I587" s="429" t="s">
        <v>2363</v>
      </c>
      <c r="J587" s="429"/>
      <c r="K587" s="448">
        <f t="shared" si="249"/>
        <v>19057.5</v>
      </c>
      <c r="L587" s="1067">
        <f t="shared" si="251"/>
        <v>1351.1767499999999</v>
      </c>
      <c r="M587" s="1067">
        <f t="shared" ref="M587:M601" si="252">K587</f>
        <v>19057.5</v>
      </c>
      <c r="N587" s="402"/>
      <c r="O587" s="1068">
        <f t="shared" si="242"/>
        <v>579.34799999999996</v>
      </c>
      <c r="P587" s="1068">
        <f t="shared" si="243"/>
        <v>546.95024999999998</v>
      </c>
      <c r="Q587" s="1068"/>
      <c r="R587" s="1067"/>
      <c r="S587" s="494">
        <f t="shared" si="250"/>
        <v>1126.2982499999998</v>
      </c>
      <c r="T587" s="1067">
        <f t="shared" si="244"/>
        <v>17931.20175</v>
      </c>
      <c r="U587" s="468">
        <v>100010330028774</v>
      </c>
      <c r="V587" s="500" t="s">
        <v>3612</v>
      </c>
      <c r="W587" s="863">
        <f t="shared" si="246"/>
        <v>17931.20175</v>
      </c>
      <c r="X587" s="454" t="s">
        <v>4256</v>
      </c>
      <c r="Y587" s="548"/>
      <c r="Z587" s="455"/>
      <c r="AA587" s="428"/>
      <c r="AB587" s="402">
        <f t="shared" si="247"/>
        <v>1126.2982499999998</v>
      </c>
      <c r="AC587" s="402">
        <f t="shared" si="248"/>
        <v>17931.20175</v>
      </c>
      <c r="AD587" s="402"/>
      <c r="AE587" s="1067"/>
      <c r="AF587" s="428"/>
      <c r="AG587" s="428"/>
      <c r="AH587" s="402"/>
      <c r="AI587" s="1067"/>
      <c r="AJ587" s="457">
        <f>AI617-N617</f>
        <v>-380.32</v>
      </c>
    </row>
    <row r="588" spans="1:41" ht="14.1" customHeight="1" x14ac:dyDescent="0.25">
      <c r="A588" s="1066">
        <v>511</v>
      </c>
      <c r="B588" s="444" t="s">
        <v>2974</v>
      </c>
      <c r="C588" s="444" t="s">
        <v>3763</v>
      </c>
      <c r="D588" s="445">
        <v>33924</v>
      </c>
      <c r="E588" s="446">
        <v>41897</v>
      </c>
      <c r="F588" s="1066">
        <f t="shared" si="245"/>
        <v>21</v>
      </c>
      <c r="G588" s="502" t="s">
        <v>2975</v>
      </c>
      <c r="H588" s="447" t="s">
        <v>1941</v>
      </c>
      <c r="I588" s="429" t="s">
        <v>2363</v>
      </c>
      <c r="J588" s="429"/>
      <c r="K588" s="448">
        <f t="shared" si="249"/>
        <v>19057.5</v>
      </c>
      <c r="L588" s="1067">
        <f t="shared" si="251"/>
        <v>1351.1767499999999</v>
      </c>
      <c r="M588" s="1067">
        <f t="shared" si="252"/>
        <v>19057.5</v>
      </c>
      <c r="N588" s="402"/>
      <c r="O588" s="1068">
        <f t="shared" si="242"/>
        <v>579.34799999999996</v>
      </c>
      <c r="P588" s="1068">
        <f t="shared" si="243"/>
        <v>546.95024999999998</v>
      </c>
      <c r="Q588" s="1068"/>
      <c r="R588" s="1067"/>
      <c r="S588" s="494">
        <f t="shared" si="250"/>
        <v>1126.2982499999998</v>
      </c>
      <c r="T588" s="1067">
        <f t="shared" si="244"/>
        <v>17931.20175</v>
      </c>
      <c r="U588" s="468">
        <v>100010330028774</v>
      </c>
      <c r="V588" s="500" t="s">
        <v>3613</v>
      </c>
      <c r="W588" s="863">
        <f t="shared" si="246"/>
        <v>17931.20175</v>
      </c>
      <c r="X588" s="454" t="s">
        <v>4257</v>
      </c>
      <c r="Y588" s="548"/>
      <c r="Z588" s="455"/>
      <c r="AA588" s="428"/>
      <c r="AB588" s="402">
        <f t="shared" si="247"/>
        <v>1126.2982499999998</v>
      </c>
      <c r="AC588" s="402">
        <f t="shared" si="248"/>
        <v>17931.20175</v>
      </c>
      <c r="AD588" s="402"/>
      <c r="AE588" s="1067"/>
      <c r="AF588" s="428"/>
      <c r="AG588" s="428"/>
      <c r="AH588" s="402"/>
      <c r="AI588" s="1067"/>
      <c r="AJ588" s="457">
        <f>AI619-N619</f>
        <v>-253.82</v>
      </c>
    </row>
    <row r="589" spans="1:41" ht="14.1" customHeight="1" x14ac:dyDescent="0.25">
      <c r="A589" s="1066">
        <v>512</v>
      </c>
      <c r="B589" s="444" t="s">
        <v>2976</v>
      </c>
      <c r="C589" s="444" t="s">
        <v>3763</v>
      </c>
      <c r="D589" s="445">
        <v>34828</v>
      </c>
      <c r="E589" s="446">
        <v>41897</v>
      </c>
      <c r="F589" s="1066">
        <f t="shared" si="245"/>
        <v>19</v>
      </c>
      <c r="G589" s="502" t="s">
        <v>2977</v>
      </c>
      <c r="H589" s="447" t="s">
        <v>1941</v>
      </c>
      <c r="I589" s="429" t="s">
        <v>2363</v>
      </c>
      <c r="J589" s="429"/>
      <c r="K589" s="448">
        <f t="shared" si="249"/>
        <v>19057.5</v>
      </c>
      <c r="L589" s="1067">
        <f t="shared" si="251"/>
        <v>1351.1767499999999</v>
      </c>
      <c r="M589" s="1067">
        <f t="shared" si="252"/>
        <v>19057.5</v>
      </c>
      <c r="N589" s="402"/>
      <c r="O589" s="1068">
        <f t="shared" si="242"/>
        <v>579.34799999999996</v>
      </c>
      <c r="P589" s="1068">
        <f t="shared" si="243"/>
        <v>546.95024999999998</v>
      </c>
      <c r="Q589" s="1068"/>
      <c r="R589" s="1067"/>
      <c r="S589" s="494">
        <f t="shared" si="250"/>
        <v>1126.2982499999998</v>
      </c>
      <c r="T589" s="1067">
        <f t="shared" si="244"/>
        <v>17931.20175</v>
      </c>
      <c r="U589" s="468">
        <v>100010330028774</v>
      </c>
      <c r="V589" s="500" t="s">
        <v>3614</v>
      </c>
      <c r="W589" s="863">
        <f t="shared" si="246"/>
        <v>17931.20175</v>
      </c>
      <c r="X589" s="454" t="s">
        <v>4258</v>
      </c>
      <c r="Y589" s="548"/>
      <c r="Z589" s="455"/>
      <c r="AA589" s="428"/>
      <c r="AB589" s="402">
        <f t="shared" si="247"/>
        <v>1126.2982499999998</v>
      </c>
      <c r="AC589" s="402">
        <f t="shared" si="248"/>
        <v>17931.20175</v>
      </c>
      <c r="AD589" s="402"/>
      <c r="AE589" s="1067"/>
      <c r="AF589" s="428"/>
      <c r="AG589" s="428"/>
      <c r="AH589" s="402"/>
      <c r="AI589" s="1067"/>
      <c r="AJ589" s="457">
        <f>AI620-N620</f>
        <v>-380.32</v>
      </c>
    </row>
    <row r="590" spans="1:41" ht="14.1" customHeight="1" x14ac:dyDescent="0.25">
      <c r="A590" s="1066">
        <v>513</v>
      </c>
      <c r="B590" s="444" t="s">
        <v>3589</v>
      </c>
      <c r="C590" s="444" t="s">
        <v>3763</v>
      </c>
      <c r="D590" s="445">
        <v>34139</v>
      </c>
      <c r="E590" s="446">
        <v>41897</v>
      </c>
      <c r="F590" s="1066">
        <f t="shared" si="245"/>
        <v>21</v>
      </c>
      <c r="G590" s="502" t="s">
        <v>3590</v>
      </c>
      <c r="H590" s="447" t="s">
        <v>1941</v>
      </c>
      <c r="I590" s="429" t="s">
        <v>2363</v>
      </c>
      <c r="J590" s="429"/>
      <c r="K590" s="448">
        <v>19057.5</v>
      </c>
      <c r="L590" s="1067">
        <f t="shared" si="251"/>
        <v>1351.1767499999999</v>
      </c>
      <c r="M590" s="1067">
        <f t="shared" si="252"/>
        <v>19057.5</v>
      </c>
      <c r="N590" s="402"/>
      <c r="O590" s="1068">
        <f t="shared" si="242"/>
        <v>579.34799999999996</v>
      </c>
      <c r="P590" s="1068">
        <f t="shared" si="243"/>
        <v>546.95024999999998</v>
      </c>
      <c r="Q590" s="1068"/>
      <c r="R590" s="1067"/>
      <c r="S590" s="494">
        <f t="shared" si="250"/>
        <v>1126.2982499999998</v>
      </c>
      <c r="T590" s="1067">
        <f t="shared" si="244"/>
        <v>17931.20175</v>
      </c>
      <c r="U590" s="468">
        <v>100010330028774</v>
      </c>
      <c r="V590" s="1270" t="s">
        <v>3618</v>
      </c>
      <c r="W590" s="863">
        <f t="shared" si="246"/>
        <v>17931.20175</v>
      </c>
      <c r="X590" s="454" t="s">
        <v>4259</v>
      </c>
      <c r="Y590" s="548"/>
      <c r="Z590" s="455"/>
      <c r="AA590" s="428"/>
      <c r="AB590" s="402">
        <f t="shared" si="247"/>
        <v>1126.2982499999998</v>
      </c>
      <c r="AC590" s="402">
        <f t="shared" si="248"/>
        <v>17931.20175</v>
      </c>
      <c r="AD590" s="402"/>
      <c r="AE590" s="1067"/>
      <c r="AF590" s="428"/>
      <c r="AG590" s="428"/>
      <c r="AH590" s="402"/>
      <c r="AI590" s="1067"/>
      <c r="AJ590" s="457"/>
    </row>
    <row r="591" spans="1:41" ht="14.1" customHeight="1" x14ac:dyDescent="0.25">
      <c r="A591" s="1066">
        <v>514</v>
      </c>
      <c r="B591" s="1066" t="s">
        <v>3719</v>
      </c>
      <c r="C591" s="444" t="s">
        <v>3763</v>
      </c>
      <c r="D591" s="446">
        <v>23680</v>
      </c>
      <c r="E591" s="446">
        <v>41897</v>
      </c>
      <c r="F591" s="1066">
        <f t="shared" si="245"/>
        <v>49</v>
      </c>
      <c r="G591" s="428" t="s">
        <v>3720</v>
      </c>
      <c r="H591" s="447" t="s">
        <v>1941</v>
      </c>
      <c r="I591" s="428" t="s">
        <v>3692</v>
      </c>
      <c r="J591" s="428"/>
      <c r="K591" s="448">
        <v>19057.5</v>
      </c>
      <c r="L591" s="1067">
        <f t="shared" si="251"/>
        <v>1351.1767499999999</v>
      </c>
      <c r="M591" s="1067">
        <f t="shared" si="252"/>
        <v>19057.5</v>
      </c>
      <c r="N591" s="402"/>
      <c r="O591" s="1068">
        <f t="shared" si="242"/>
        <v>579.34799999999996</v>
      </c>
      <c r="P591" s="1068">
        <f t="shared" si="243"/>
        <v>546.95024999999998</v>
      </c>
      <c r="Q591" s="1068"/>
      <c r="R591" s="1067"/>
      <c r="S591" s="494">
        <f t="shared" si="250"/>
        <v>1126.2982499999998</v>
      </c>
      <c r="T591" s="1067">
        <f t="shared" si="244"/>
        <v>17931.20175</v>
      </c>
      <c r="U591" s="452">
        <v>100010330028774</v>
      </c>
      <c r="V591" s="605" t="s">
        <v>4294</v>
      </c>
      <c r="W591" s="863">
        <f t="shared" si="246"/>
        <v>17931.20175</v>
      </c>
      <c r="X591" s="463" t="s">
        <v>4293</v>
      </c>
      <c r="Y591" s="455"/>
      <c r="Z591" s="428"/>
      <c r="AA591" s="456"/>
      <c r="AB591" s="402">
        <f t="shared" si="247"/>
        <v>1126.2982499999998</v>
      </c>
      <c r="AC591" s="402">
        <f t="shared" si="248"/>
        <v>17931.20175</v>
      </c>
      <c r="AD591" s="1067"/>
      <c r="AE591" s="428"/>
      <c r="AF591" s="428"/>
      <c r="AG591" s="402"/>
      <c r="AH591" s="1067"/>
      <c r="AI591" s="402"/>
      <c r="AJ591" s="457"/>
    </row>
    <row r="592" spans="1:41" ht="14.1" customHeight="1" x14ac:dyDescent="0.25">
      <c r="A592" s="1066">
        <v>515</v>
      </c>
      <c r="B592" s="1066" t="s">
        <v>4307</v>
      </c>
      <c r="C592" s="444" t="s">
        <v>3763</v>
      </c>
      <c r="D592" s="446">
        <v>20405</v>
      </c>
      <c r="E592" s="446">
        <v>41897</v>
      </c>
      <c r="F592" s="1066">
        <f t="shared" si="245"/>
        <v>58</v>
      </c>
      <c r="G592" s="428" t="s">
        <v>4306</v>
      </c>
      <c r="H592" s="447" t="s">
        <v>1941</v>
      </c>
      <c r="I592" s="428" t="s">
        <v>3692</v>
      </c>
      <c r="J592" s="428"/>
      <c r="K592" s="448">
        <v>19057.5</v>
      </c>
      <c r="L592" s="1067">
        <f t="shared" si="251"/>
        <v>1351.1767499999999</v>
      </c>
      <c r="M592" s="1067">
        <f t="shared" si="252"/>
        <v>19057.5</v>
      </c>
      <c r="N592" s="402"/>
      <c r="O592" s="1068">
        <f t="shared" si="242"/>
        <v>579.34799999999996</v>
      </c>
      <c r="P592" s="1068">
        <f t="shared" si="243"/>
        <v>546.95024999999998</v>
      </c>
      <c r="Q592" s="1068"/>
      <c r="R592" s="1067"/>
      <c r="S592" s="494">
        <f t="shared" si="250"/>
        <v>1126.2982499999998</v>
      </c>
      <c r="T592" s="1067">
        <f t="shared" si="244"/>
        <v>17931.20175</v>
      </c>
      <c r="U592" s="452">
        <v>100010330028774</v>
      </c>
      <c r="V592" s="655">
        <v>200010330752057</v>
      </c>
      <c r="W592" s="863">
        <f t="shared" si="246"/>
        <v>17931.20175</v>
      </c>
      <c r="X592" s="463" t="s">
        <v>4308</v>
      </c>
      <c r="Y592" s="455"/>
      <c r="Z592" s="428"/>
      <c r="AA592" s="456"/>
      <c r="AB592" s="402">
        <f t="shared" si="247"/>
        <v>1126.2982499999998</v>
      </c>
      <c r="AC592" s="402">
        <f t="shared" si="248"/>
        <v>17931.20175</v>
      </c>
      <c r="AD592" s="1067">
        <v>33335.910000000003</v>
      </c>
      <c r="AE592" s="1067">
        <f>+AC592-AD592</f>
        <v>-15404.708250000003</v>
      </c>
      <c r="AF592" s="462">
        <v>0.15</v>
      </c>
      <c r="AG592" s="402">
        <f>+AE592*15%</f>
        <v>-2310.7062375000005</v>
      </c>
      <c r="AH592" s="1067"/>
      <c r="AI592" s="402">
        <f>+AG592</f>
        <v>-2310.7062375000005</v>
      </c>
      <c r="AJ592" s="457"/>
    </row>
    <row r="593" spans="1:110" ht="14.1" customHeight="1" x14ac:dyDescent="0.25">
      <c r="A593" s="1066">
        <v>516</v>
      </c>
      <c r="B593" s="1066" t="s">
        <v>4358</v>
      </c>
      <c r="C593" s="444" t="s">
        <v>3763</v>
      </c>
      <c r="D593" s="446"/>
      <c r="E593" s="446"/>
      <c r="F593" s="1066"/>
      <c r="G593" s="428" t="s">
        <v>4357</v>
      </c>
      <c r="H593" s="447" t="s">
        <v>1941</v>
      </c>
      <c r="I593" s="428" t="s">
        <v>3692</v>
      </c>
      <c r="J593" s="428"/>
      <c r="K593" s="448">
        <v>19057.5</v>
      </c>
      <c r="L593" s="1067">
        <f t="shared" si="251"/>
        <v>1351.1767499999999</v>
      </c>
      <c r="M593" s="1067">
        <f t="shared" si="252"/>
        <v>19057.5</v>
      </c>
      <c r="N593" s="402"/>
      <c r="O593" s="1068">
        <f t="shared" si="242"/>
        <v>579.34799999999996</v>
      </c>
      <c r="P593" s="1068">
        <f t="shared" si="243"/>
        <v>546.95024999999998</v>
      </c>
      <c r="Q593" s="1068"/>
      <c r="R593" s="1067"/>
      <c r="S593" s="494">
        <f t="shared" si="250"/>
        <v>1126.2982499999998</v>
      </c>
      <c r="T593" s="1067">
        <f t="shared" si="244"/>
        <v>17931.20175</v>
      </c>
      <c r="U593" s="452">
        <v>100010330028774</v>
      </c>
      <c r="V593" s="499" t="s">
        <v>4362</v>
      </c>
      <c r="W593" s="863">
        <f t="shared" si="246"/>
        <v>17931.20175</v>
      </c>
      <c r="X593" s="463" t="s">
        <v>4374</v>
      </c>
      <c r="Y593" s="455"/>
      <c r="Z593" s="428"/>
      <c r="AA593" s="456"/>
      <c r="AB593" s="402">
        <f t="shared" si="247"/>
        <v>1126.2982499999998</v>
      </c>
      <c r="AC593" s="402">
        <f t="shared" si="248"/>
        <v>17931.20175</v>
      </c>
      <c r="AD593" s="1067"/>
      <c r="AE593" s="1067"/>
      <c r="AF593" s="462"/>
      <c r="AG593" s="402"/>
      <c r="AH593" s="1067"/>
      <c r="AI593" s="402"/>
      <c r="AJ593" s="457"/>
    </row>
    <row r="594" spans="1:110" ht="14.1" customHeight="1" x14ac:dyDescent="0.25">
      <c r="A594" s="1066">
        <v>517</v>
      </c>
      <c r="B594" s="444" t="s">
        <v>2532</v>
      </c>
      <c r="C594" s="444" t="s">
        <v>3763</v>
      </c>
      <c r="D594" s="445">
        <v>31192</v>
      </c>
      <c r="E594" s="446">
        <v>41897</v>
      </c>
      <c r="F594" s="1066">
        <f>DATEDIF(D594,E594,"Y")</f>
        <v>29</v>
      </c>
      <c r="G594" s="429" t="s">
        <v>2533</v>
      </c>
      <c r="H594" s="447" t="s">
        <v>1941</v>
      </c>
      <c r="I594" s="429" t="s">
        <v>2363</v>
      </c>
      <c r="J594" s="429"/>
      <c r="K594" s="402">
        <v>22000</v>
      </c>
      <c r="L594" s="1067">
        <f t="shared" si="251"/>
        <v>1559.8</v>
      </c>
      <c r="M594" s="1067">
        <f t="shared" si="252"/>
        <v>22000</v>
      </c>
      <c r="N594" s="402"/>
      <c r="O594" s="1068">
        <f t="shared" si="242"/>
        <v>668.8</v>
      </c>
      <c r="P594" s="1068">
        <f t="shared" si="243"/>
        <v>631.4</v>
      </c>
      <c r="Q594" s="1068"/>
      <c r="R594" s="1067"/>
      <c r="S594" s="451">
        <f>N594+O594+P594+Q594</f>
        <v>1300.1999999999998</v>
      </c>
      <c r="T594" s="1067">
        <f t="shared" si="244"/>
        <v>20699.8</v>
      </c>
      <c r="U594" s="452">
        <v>100010330028774</v>
      </c>
      <c r="V594" s="490" t="s">
        <v>3430</v>
      </c>
      <c r="W594" s="863">
        <f t="shared" si="246"/>
        <v>20699.8</v>
      </c>
      <c r="X594" s="454">
        <v>22400054122</v>
      </c>
      <c r="Y594" s="455"/>
      <c r="Z594" s="428">
        <v>0</v>
      </c>
      <c r="AA594" s="456">
        <v>0</v>
      </c>
      <c r="AB594" s="402">
        <f t="shared" si="247"/>
        <v>1300.1999999999998</v>
      </c>
      <c r="AC594" s="402">
        <f t="shared" si="248"/>
        <v>20699.8</v>
      </c>
      <c r="AD594" s="1067"/>
      <c r="AE594" s="428"/>
      <c r="AF594" s="428"/>
      <c r="AG594" s="402">
        <f>AE594*15%</f>
        <v>0</v>
      </c>
      <c r="AH594" s="1067"/>
      <c r="AI594" s="402">
        <f>AG594+AH594</f>
        <v>0</v>
      </c>
      <c r="AJ594" s="457">
        <f>AI623-N623</f>
        <v>-380.32</v>
      </c>
    </row>
    <row r="595" spans="1:110" ht="14.1" customHeight="1" x14ac:dyDescent="0.25">
      <c r="A595" s="1066">
        <v>518</v>
      </c>
      <c r="B595" s="1066" t="s">
        <v>4453</v>
      </c>
      <c r="C595" s="1066" t="s">
        <v>3763</v>
      </c>
      <c r="D595" s="446"/>
      <c r="E595" s="446">
        <v>41897</v>
      </c>
      <c r="F595" s="1066"/>
      <c r="G595" s="428" t="s">
        <v>4429</v>
      </c>
      <c r="H595" s="447" t="s">
        <v>1941</v>
      </c>
      <c r="I595" s="428" t="s">
        <v>2363</v>
      </c>
      <c r="J595" s="428"/>
      <c r="K595" s="479">
        <v>19057.5</v>
      </c>
      <c r="L595" s="1067">
        <f t="shared" si="251"/>
        <v>1351.1767499999999</v>
      </c>
      <c r="M595" s="1067">
        <f t="shared" si="252"/>
        <v>19057.5</v>
      </c>
      <c r="N595" s="402"/>
      <c r="O595" s="1068">
        <f t="shared" si="242"/>
        <v>579.34799999999996</v>
      </c>
      <c r="P595" s="1068">
        <f t="shared" si="243"/>
        <v>546.95024999999998</v>
      </c>
      <c r="Q595" s="1068"/>
      <c r="R595" s="1067"/>
      <c r="S595" s="451">
        <f>N595+O595+P595+Q595</f>
        <v>1126.2982499999998</v>
      </c>
      <c r="T595" s="1067">
        <f t="shared" si="244"/>
        <v>17931.20175</v>
      </c>
      <c r="U595" s="452">
        <v>100010330028774</v>
      </c>
      <c r="V595" s="461">
        <v>200010330779030</v>
      </c>
      <c r="W595" s="863">
        <f t="shared" si="246"/>
        <v>17931.20175</v>
      </c>
      <c r="X595" s="454" t="s">
        <v>4425</v>
      </c>
      <c r="Y595" s="6"/>
      <c r="Z595" s="6"/>
      <c r="AA595" s="6"/>
      <c r="AB595" s="6"/>
      <c r="AC595" s="6"/>
      <c r="AD595" s="6"/>
      <c r="AE595" s="6"/>
      <c r="AF595" s="6"/>
      <c r="AG595" s="6"/>
      <c r="AH595" s="6"/>
      <c r="AI595" s="6"/>
    </row>
    <row r="596" spans="1:110" ht="14.1" customHeight="1" x14ac:dyDescent="0.25">
      <c r="A596" s="1066">
        <v>519</v>
      </c>
      <c r="B596" s="1066" t="s">
        <v>4426</v>
      </c>
      <c r="C596" s="1066" t="s">
        <v>3764</v>
      </c>
      <c r="D596" s="446"/>
      <c r="E596" s="446">
        <v>41897</v>
      </c>
      <c r="F596" s="1066"/>
      <c r="G596" s="428" t="s">
        <v>4427</v>
      </c>
      <c r="H596" s="447" t="s">
        <v>1941</v>
      </c>
      <c r="I596" s="428" t="s">
        <v>2363</v>
      </c>
      <c r="J596" s="428"/>
      <c r="K596" s="479">
        <v>19057.5</v>
      </c>
      <c r="L596" s="1067">
        <f t="shared" si="251"/>
        <v>1351.1767499999999</v>
      </c>
      <c r="M596" s="1067">
        <f t="shared" si="252"/>
        <v>19057.5</v>
      </c>
      <c r="N596" s="402"/>
      <c r="O596" s="1068">
        <f t="shared" si="242"/>
        <v>579.34799999999996</v>
      </c>
      <c r="P596" s="1068">
        <f t="shared" si="243"/>
        <v>546.95024999999998</v>
      </c>
      <c r="Q596" s="1068"/>
      <c r="R596" s="1067"/>
      <c r="S596" s="451">
        <f>N596+O596+P596+Q596</f>
        <v>1126.2982499999998</v>
      </c>
      <c r="T596" s="1067">
        <f t="shared" si="244"/>
        <v>17931.20175</v>
      </c>
      <c r="U596" s="452">
        <v>100010330028774</v>
      </c>
      <c r="V596" s="461">
        <v>200010330781413</v>
      </c>
      <c r="W596" s="863">
        <f t="shared" si="246"/>
        <v>17931.20175</v>
      </c>
      <c r="X596" s="454" t="s">
        <v>4428</v>
      </c>
      <c r="Y596" s="6"/>
      <c r="Z596" s="6"/>
      <c r="AA596" s="6"/>
      <c r="AB596" s="6"/>
      <c r="AC596" s="6"/>
      <c r="AD596" s="6"/>
      <c r="AE596" s="6"/>
      <c r="AF596" s="6"/>
      <c r="AG596" s="6"/>
      <c r="AH596" s="6"/>
      <c r="AI596" s="6"/>
    </row>
    <row r="597" spans="1:110" ht="14.1" customHeight="1" x14ac:dyDescent="0.25">
      <c r="A597" s="1066">
        <v>520</v>
      </c>
      <c r="B597" s="1066" t="s">
        <v>4441</v>
      </c>
      <c r="C597" s="1066" t="s">
        <v>3763</v>
      </c>
      <c r="D597" s="446"/>
      <c r="E597" s="446">
        <v>41897</v>
      </c>
      <c r="F597" s="1066"/>
      <c r="G597" s="428" t="s">
        <v>4442</v>
      </c>
      <c r="H597" s="447" t="s">
        <v>1941</v>
      </c>
      <c r="I597" s="428" t="s">
        <v>2920</v>
      </c>
      <c r="J597" s="428"/>
      <c r="K597" s="479">
        <v>31762.5</v>
      </c>
      <c r="L597" s="1067">
        <f t="shared" si="251"/>
        <v>2251.9612499999998</v>
      </c>
      <c r="M597" s="1067">
        <f t="shared" si="252"/>
        <v>31762.5</v>
      </c>
      <c r="N597" s="402"/>
      <c r="O597" s="1068">
        <f t="shared" si="242"/>
        <v>965.58</v>
      </c>
      <c r="P597" s="1068">
        <f t="shared" si="243"/>
        <v>911.58375000000001</v>
      </c>
      <c r="Q597" s="1068"/>
      <c r="R597" s="1067"/>
      <c r="S597" s="451">
        <f>N597+O597+P597+Q597</f>
        <v>1877.1637500000002</v>
      </c>
      <c r="T597" s="1067">
        <f t="shared" si="244"/>
        <v>29885.33625</v>
      </c>
      <c r="U597" s="452">
        <v>100010330028774</v>
      </c>
      <c r="V597" s="461">
        <v>200010330789910</v>
      </c>
      <c r="W597" s="863">
        <f t="shared" si="246"/>
        <v>29885.33625</v>
      </c>
      <c r="X597" s="454" t="s">
        <v>4444</v>
      </c>
      <c r="Y597" s="6"/>
      <c r="Z597" s="6"/>
      <c r="AA597" s="6"/>
      <c r="AB597" s="6"/>
      <c r="AC597" s="6"/>
      <c r="AD597" s="6"/>
      <c r="AE597" s="6"/>
      <c r="AF597" s="6"/>
      <c r="AG597" s="6"/>
      <c r="AH597" s="6"/>
      <c r="AI597" s="6"/>
    </row>
    <row r="598" spans="1:110" ht="14.1" customHeight="1" x14ac:dyDescent="0.25">
      <c r="A598" s="1066">
        <v>521</v>
      </c>
      <c r="B598" s="444" t="s">
        <v>2873</v>
      </c>
      <c r="C598" s="444" t="s">
        <v>3763</v>
      </c>
      <c r="D598" s="445">
        <v>32576</v>
      </c>
      <c r="E598" s="446">
        <v>41897</v>
      </c>
      <c r="F598" s="1066">
        <f>DATEDIF(D598,E598,"Y")</f>
        <v>25</v>
      </c>
      <c r="G598" s="429" t="s">
        <v>2875</v>
      </c>
      <c r="H598" s="447" t="s">
        <v>1941</v>
      </c>
      <c r="I598" s="428" t="s">
        <v>2920</v>
      </c>
      <c r="J598" s="428"/>
      <c r="K598" s="448">
        <v>31762.5</v>
      </c>
      <c r="L598" s="1067">
        <f t="shared" si="251"/>
        <v>2251.9612499999998</v>
      </c>
      <c r="M598" s="1067">
        <f t="shared" si="252"/>
        <v>31762.5</v>
      </c>
      <c r="N598" s="402"/>
      <c r="O598" s="1068">
        <f t="shared" si="242"/>
        <v>965.58</v>
      </c>
      <c r="P598" s="1068">
        <f t="shared" si="243"/>
        <v>911.58375000000001</v>
      </c>
      <c r="Q598" s="1068"/>
      <c r="R598" s="1067"/>
      <c r="S598" s="494">
        <f>N598+O598+P598+Q598+R598</f>
        <v>1877.1637500000002</v>
      </c>
      <c r="T598" s="1067">
        <f t="shared" si="244"/>
        <v>29885.33625</v>
      </c>
      <c r="U598" s="452">
        <v>100010330028774</v>
      </c>
      <c r="V598" s="453" t="s">
        <v>3429</v>
      </c>
      <c r="W598" s="863">
        <f t="shared" si="246"/>
        <v>29885.33625</v>
      </c>
      <c r="X598" s="454" t="s">
        <v>3910</v>
      </c>
      <c r="Y598" s="455"/>
      <c r="Z598" s="428">
        <v>0</v>
      </c>
      <c r="AA598" s="456">
        <v>0</v>
      </c>
      <c r="AB598" s="402">
        <f>O598+P598+Q598</f>
        <v>1877.1637500000002</v>
      </c>
      <c r="AC598" s="402">
        <f>K598-AB598</f>
        <v>29885.33625</v>
      </c>
      <c r="AD598" s="1067"/>
      <c r="AE598" s="428"/>
      <c r="AF598" s="428"/>
      <c r="AG598" s="402">
        <f>AE598*15%</f>
        <v>0</v>
      </c>
      <c r="AH598" s="1067"/>
      <c r="AI598" s="402">
        <f>AG598+AH598</f>
        <v>0</v>
      </c>
      <c r="AJ598" s="457">
        <f>AI623-N623</f>
        <v>-380.32</v>
      </c>
    </row>
    <row r="599" spans="1:110" ht="14.1" customHeight="1" x14ac:dyDescent="0.25">
      <c r="A599" s="1066">
        <v>522</v>
      </c>
      <c r="B599" s="1066" t="s">
        <v>4545</v>
      </c>
      <c r="C599" s="1066" t="s">
        <v>3763</v>
      </c>
      <c r="D599" s="446"/>
      <c r="E599" s="446">
        <v>41897</v>
      </c>
      <c r="F599" s="1066"/>
      <c r="G599" s="428" t="s">
        <v>4546</v>
      </c>
      <c r="H599" s="447" t="s">
        <v>1941</v>
      </c>
      <c r="I599" s="428" t="s">
        <v>2363</v>
      </c>
      <c r="J599" s="428"/>
      <c r="K599" s="479">
        <v>19057.5</v>
      </c>
      <c r="L599" s="1067">
        <f t="shared" si="251"/>
        <v>1351.1767499999999</v>
      </c>
      <c r="M599" s="1067">
        <f t="shared" si="252"/>
        <v>19057.5</v>
      </c>
      <c r="N599" s="1067"/>
      <c r="O599" s="402"/>
      <c r="P599" s="1068">
        <f t="shared" ref="P599:P610" si="253">K599/100*3.04</f>
        <v>579.34799999999996</v>
      </c>
      <c r="Q599" s="1068">
        <f t="shared" ref="Q599:Q610" si="254">K599/100*2.87</f>
        <v>546.95024999999998</v>
      </c>
      <c r="R599" s="1068"/>
      <c r="S599" s="1067"/>
      <c r="T599" s="451">
        <f t="shared" ref="T599:T606" si="255">O599+P599+Q599+R599</f>
        <v>1126.2982499999998</v>
      </c>
      <c r="U599" s="1067">
        <f t="shared" ref="U599:U606" si="256">K599-T599</f>
        <v>17931.20175</v>
      </c>
      <c r="V599" s="452">
        <v>100010330028774</v>
      </c>
      <c r="W599" s="461"/>
      <c r="X599" s="545">
        <f t="shared" ref="X599:X606" si="257">+U599</f>
        <v>17931.20175</v>
      </c>
      <c r="Y599" s="492"/>
      <c r="Z599" s="6"/>
      <c r="AA599" s="6"/>
      <c r="AB599" s="6"/>
      <c r="AC599" s="6"/>
      <c r="AD599" s="6"/>
      <c r="AE599" s="6"/>
      <c r="AF599" s="6"/>
      <c r="AG599" s="6"/>
      <c r="AH599" s="6"/>
      <c r="AI599" s="6"/>
    </row>
    <row r="600" spans="1:110" ht="14.1" customHeight="1" x14ac:dyDescent="0.25">
      <c r="A600" s="1066">
        <v>523</v>
      </c>
      <c r="B600" s="1066" t="s">
        <v>4551</v>
      </c>
      <c r="C600" s="1066" t="s">
        <v>3763</v>
      </c>
      <c r="D600" s="446"/>
      <c r="E600" s="446">
        <v>41897</v>
      </c>
      <c r="F600" s="1066"/>
      <c r="G600" s="428" t="s">
        <v>4552</v>
      </c>
      <c r="H600" s="447" t="s">
        <v>1941</v>
      </c>
      <c r="I600" s="428" t="s">
        <v>2363</v>
      </c>
      <c r="J600" s="428"/>
      <c r="K600" s="479">
        <v>19057.5</v>
      </c>
      <c r="L600" s="1067">
        <f t="shared" si="251"/>
        <v>1351.1767499999999</v>
      </c>
      <c r="M600" s="1067">
        <f t="shared" si="252"/>
        <v>19057.5</v>
      </c>
      <c r="N600" s="1067"/>
      <c r="O600" s="402"/>
      <c r="P600" s="1068">
        <f t="shared" si="253"/>
        <v>579.34799999999996</v>
      </c>
      <c r="Q600" s="1068">
        <f t="shared" si="254"/>
        <v>546.95024999999998</v>
      </c>
      <c r="R600" s="1068"/>
      <c r="S600" s="1067"/>
      <c r="T600" s="451">
        <f t="shared" si="255"/>
        <v>1126.2982499999998</v>
      </c>
      <c r="U600" s="1067">
        <f t="shared" si="256"/>
        <v>17931.20175</v>
      </c>
      <c r="V600" s="452">
        <v>100010330028774</v>
      </c>
      <c r="W600" s="461"/>
      <c r="X600" s="545">
        <f t="shared" si="257"/>
        <v>17931.20175</v>
      </c>
      <c r="Y600" s="518">
        <v>2230103005</v>
      </c>
      <c r="Z600" s="6"/>
      <c r="AA600" s="6"/>
      <c r="AB600" s="6"/>
      <c r="AC600" s="6"/>
      <c r="AD600" s="6"/>
      <c r="AE600" s="6"/>
      <c r="AF600" s="6"/>
      <c r="AG600" s="6"/>
      <c r="AH600" s="6"/>
      <c r="AI600" s="6"/>
    </row>
    <row r="601" spans="1:110" ht="14.1" customHeight="1" x14ac:dyDescent="0.25">
      <c r="A601" s="1066">
        <v>524</v>
      </c>
      <c r="B601" s="1066" t="s">
        <v>4557</v>
      </c>
      <c r="C601" s="1066" t="s">
        <v>3763</v>
      </c>
      <c r="D601" s="446"/>
      <c r="E601" s="446">
        <v>41897</v>
      </c>
      <c r="F601" s="1066"/>
      <c r="G601" s="428" t="s">
        <v>4558</v>
      </c>
      <c r="H601" s="447" t="s">
        <v>1941</v>
      </c>
      <c r="I601" s="428" t="s">
        <v>2363</v>
      </c>
      <c r="J601" s="428"/>
      <c r="K601" s="479">
        <v>19057.5</v>
      </c>
      <c r="L601" s="1067">
        <f t="shared" si="251"/>
        <v>1351.1767499999999</v>
      </c>
      <c r="M601" s="1067">
        <f t="shared" si="252"/>
        <v>19057.5</v>
      </c>
      <c r="N601" s="1067"/>
      <c r="O601" s="402"/>
      <c r="P601" s="1068">
        <f t="shared" si="253"/>
        <v>579.34799999999996</v>
      </c>
      <c r="Q601" s="1068">
        <f t="shared" si="254"/>
        <v>546.95024999999998</v>
      </c>
      <c r="R601" s="1068"/>
      <c r="S601" s="1067"/>
      <c r="T601" s="451">
        <f t="shared" si="255"/>
        <v>1126.2982499999998</v>
      </c>
      <c r="U601" s="1067">
        <f t="shared" si="256"/>
        <v>17931.20175</v>
      </c>
      <c r="V601" s="452">
        <v>100010330028774</v>
      </c>
      <c r="W601" s="461">
        <v>200010330830953</v>
      </c>
      <c r="X601" s="545">
        <f t="shared" si="257"/>
        <v>17931.20175</v>
      </c>
      <c r="Y601" s="518">
        <v>22500625961</v>
      </c>
      <c r="Z601" s="6"/>
      <c r="AA601" s="6"/>
      <c r="AB601" s="6"/>
      <c r="AC601" s="6"/>
      <c r="AD601" s="6"/>
      <c r="AE601" s="6"/>
      <c r="AF601" s="6"/>
      <c r="AG601" s="6"/>
      <c r="AH601" s="6"/>
      <c r="AI601" s="6"/>
    </row>
    <row r="602" spans="1:110" ht="14.1" customHeight="1" x14ac:dyDescent="0.25">
      <c r="A602" s="1066">
        <v>525</v>
      </c>
      <c r="B602" s="1066" t="s">
        <v>4852</v>
      </c>
      <c r="C602" s="1066"/>
      <c r="D602" s="446"/>
      <c r="E602" s="446"/>
      <c r="F602" s="1066"/>
      <c r="G602" s="428" t="s">
        <v>4853</v>
      </c>
      <c r="H602" s="447" t="s">
        <v>1941</v>
      </c>
      <c r="I602" s="429" t="s">
        <v>2363</v>
      </c>
      <c r="J602" s="429"/>
      <c r="K602" s="479">
        <v>19057.5</v>
      </c>
      <c r="L602" s="1067"/>
      <c r="M602" s="1067"/>
      <c r="N602" s="1067"/>
      <c r="O602" s="402"/>
      <c r="P602" s="1068"/>
      <c r="Q602" s="1068"/>
      <c r="R602" s="1068"/>
      <c r="S602" s="1067"/>
      <c r="T602" s="451"/>
      <c r="U602" s="1067"/>
      <c r="V602" s="452"/>
      <c r="W602" s="1271"/>
      <c r="X602" s="545"/>
      <c r="Y602" s="518"/>
      <c r="Z602" s="6"/>
      <c r="AA602" s="6"/>
      <c r="AB602" s="6"/>
      <c r="AC602" s="6"/>
      <c r="AD602" s="6"/>
      <c r="AE602" s="6"/>
      <c r="AF602" s="6"/>
      <c r="AG602" s="6"/>
      <c r="AH602" s="6"/>
      <c r="AI602" s="6"/>
    </row>
    <row r="603" spans="1:110" ht="14.1" customHeight="1" x14ac:dyDescent="0.25">
      <c r="A603" s="1066">
        <v>526</v>
      </c>
      <c r="B603" s="613" t="s">
        <v>5207</v>
      </c>
      <c r="C603" s="613"/>
      <c r="D603" s="614"/>
      <c r="E603" s="622"/>
      <c r="F603" s="621"/>
      <c r="G603" s="615" t="s">
        <v>5208</v>
      </c>
      <c r="H603" s="447" t="s">
        <v>1941</v>
      </c>
      <c r="I603" s="429" t="s">
        <v>2363</v>
      </c>
      <c r="J603" s="615"/>
      <c r="K603" s="1006">
        <v>19057.5</v>
      </c>
      <c r="L603" s="1067"/>
      <c r="M603" s="1067"/>
      <c r="N603" s="1067"/>
      <c r="O603" s="402"/>
      <c r="P603" s="1068"/>
      <c r="Q603" s="1068"/>
      <c r="R603" s="1068"/>
      <c r="S603" s="1067"/>
      <c r="T603" s="451"/>
      <c r="U603" s="1067"/>
      <c r="V603" s="452"/>
      <c r="W603" s="1271"/>
      <c r="X603" s="545"/>
      <c r="Y603" s="518"/>
      <c r="Z603" s="6"/>
      <c r="AA603" s="6"/>
      <c r="AB603" s="6"/>
      <c r="AC603" s="6"/>
      <c r="AD603" s="6"/>
      <c r="AE603" s="6"/>
      <c r="AF603" s="6"/>
      <c r="AG603" s="6"/>
      <c r="AH603" s="6"/>
      <c r="AI603" s="6"/>
    </row>
    <row r="604" spans="1:110" ht="14.1" customHeight="1" x14ac:dyDescent="0.25">
      <c r="A604" s="1066">
        <v>527</v>
      </c>
      <c r="B604" s="444" t="s">
        <v>4591</v>
      </c>
      <c r="C604" s="444" t="s">
        <v>3763</v>
      </c>
      <c r="D604" s="445"/>
      <c r="E604" s="446"/>
      <c r="F604" s="1066"/>
      <c r="G604" s="429" t="s">
        <v>4592</v>
      </c>
      <c r="H604" s="447" t="s">
        <v>1941</v>
      </c>
      <c r="I604" s="428" t="s">
        <v>2920</v>
      </c>
      <c r="J604" s="428"/>
      <c r="K604" s="402">
        <v>31762.5</v>
      </c>
      <c r="L604" s="1067">
        <f t="shared" ref="L604:L613" si="258">K604/100*7.09</f>
        <v>2251.9612499999998</v>
      </c>
      <c r="M604" s="1067">
        <v>39420</v>
      </c>
      <c r="N604" s="1067"/>
      <c r="O604" s="402"/>
      <c r="P604" s="1068">
        <f t="shared" si="253"/>
        <v>965.58</v>
      </c>
      <c r="Q604" s="1068">
        <f t="shared" si="254"/>
        <v>911.58375000000001</v>
      </c>
      <c r="R604" s="1068"/>
      <c r="S604" s="1067"/>
      <c r="T604" s="451">
        <f t="shared" si="255"/>
        <v>1877.1637500000002</v>
      </c>
      <c r="U604" s="1067">
        <f t="shared" si="256"/>
        <v>29885.33625</v>
      </c>
      <c r="V604" s="452">
        <v>100010330028774</v>
      </c>
      <c r="W604" s="521">
        <v>200010330840697</v>
      </c>
      <c r="X604" s="545">
        <f t="shared" si="257"/>
        <v>29885.33625</v>
      </c>
      <c r="Y604" s="518">
        <v>112821913</v>
      </c>
      <c r="Z604" s="6"/>
      <c r="AA604" s="6"/>
      <c r="AB604" s="6"/>
      <c r="AC604" s="6"/>
      <c r="AD604" s="6"/>
      <c r="AE604" s="6"/>
      <c r="AF604" s="6"/>
      <c r="AG604" s="6"/>
      <c r="AH604" s="6"/>
      <c r="AI604" s="6"/>
      <c r="AM604" s="6"/>
      <c r="AN604" s="6"/>
      <c r="AO604" s="6"/>
    </row>
    <row r="605" spans="1:110" ht="14.1" customHeight="1" x14ac:dyDescent="0.25">
      <c r="A605" s="1066">
        <v>528</v>
      </c>
      <c r="B605" s="444" t="s">
        <v>4629</v>
      </c>
      <c r="C605" s="444" t="s">
        <v>3763</v>
      </c>
      <c r="D605" s="445"/>
      <c r="E605" s="446"/>
      <c r="F605" s="1066"/>
      <c r="G605" s="429" t="s">
        <v>4747</v>
      </c>
      <c r="H605" s="447" t="s">
        <v>1941</v>
      </c>
      <c r="I605" s="428" t="s">
        <v>4630</v>
      </c>
      <c r="J605" s="428"/>
      <c r="K605" s="402">
        <v>31762.5</v>
      </c>
      <c r="L605" s="1067">
        <f t="shared" si="258"/>
        <v>2251.9612499999998</v>
      </c>
      <c r="M605" s="1067">
        <v>39420</v>
      </c>
      <c r="N605" s="1067"/>
      <c r="O605" s="402"/>
      <c r="P605" s="1068">
        <f t="shared" si="253"/>
        <v>965.58</v>
      </c>
      <c r="Q605" s="1068">
        <f t="shared" si="254"/>
        <v>911.58375000000001</v>
      </c>
      <c r="R605" s="1068"/>
      <c r="S605" s="1067"/>
      <c r="T605" s="451">
        <f t="shared" si="255"/>
        <v>1877.1637500000002</v>
      </c>
      <c r="U605" s="1067">
        <f t="shared" si="256"/>
        <v>29885.33625</v>
      </c>
      <c r="V605" s="452">
        <v>100010330028774</v>
      </c>
      <c r="W605" s="521"/>
      <c r="X605" s="545">
        <f t="shared" si="257"/>
        <v>29885.33625</v>
      </c>
      <c r="Y605" s="518">
        <v>103470407</v>
      </c>
      <c r="Z605" s="6"/>
      <c r="AA605" s="6"/>
      <c r="AB605" s="6"/>
      <c r="AC605" s="6"/>
      <c r="AD605" s="6"/>
      <c r="AE605" s="6"/>
      <c r="AF605" s="6"/>
      <c r="AG605" s="6"/>
      <c r="AH605" s="6"/>
      <c r="AI605" s="6"/>
      <c r="AM605" s="6"/>
      <c r="AN605" s="6"/>
      <c r="AO605" s="6"/>
    </row>
    <row r="606" spans="1:110" ht="14.1" customHeight="1" x14ac:dyDescent="0.25">
      <c r="A606" s="1066">
        <v>529</v>
      </c>
      <c r="B606" s="1066" t="s">
        <v>4512</v>
      </c>
      <c r="C606" s="1066" t="s">
        <v>3763</v>
      </c>
      <c r="D606" s="446"/>
      <c r="E606" s="446">
        <v>41897</v>
      </c>
      <c r="F606" s="1066"/>
      <c r="G606" s="428" t="s">
        <v>4513</v>
      </c>
      <c r="H606" s="447" t="s">
        <v>1941</v>
      </c>
      <c r="I606" s="428" t="s">
        <v>2920</v>
      </c>
      <c r="J606" s="428"/>
      <c r="K606" s="479">
        <v>31762.5</v>
      </c>
      <c r="L606" s="1067">
        <f t="shared" si="258"/>
        <v>2251.9612499999998</v>
      </c>
      <c r="M606" s="1067">
        <f>K606</f>
        <v>31762.5</v>
      </c>
      <c r="N606" s="1067"/>
      <c r="O606" s="402"/>
      <c r="P606" s="1068">
        <f t="shared" si="253"/>
        <v>965.58</v>
      </c>
      <c r="Q606" s="1068">
        <f t="shared" si="254"/>
        <v>911.58375000000001</v>
      </c>
      <c r="R606" s="1068"/>
      <c r="S606" s="1067"/>
      <c r="T606" s="451">
        <f t="shared" si="255"/>
        <v>1877.1637500000002</v>
      </c>
      <c r="U606" s="1067">
        <f t="shared" si="256"/>
        <v>29885.33625</v>
      </c>
      <c r="V606" s="452">
        <v>100010330028774</v>
      </c>
      <c r="W606" s="461"/>
      <c r="X606" s="545">
        <f t="shared" si="257"/>
        <v>29885.33625</v>
      </c>
      <c r="Y606" s="492"/>
      <c r="Z606" s="6"/>
      <c r="AA606" s="6"/>
      <c r="AB606" s="6"/>
      <c r="AC606" s="6"/>
      <c r="AD606" s="6"/>
      <c r="AE606" s="6"/>
      <c r="AF606" s="6"/>
      <c r="AG606" s="6"/>
      <c r="AH606" s="6"/>
      <c r="AI606" s="6"/>
    </row>
    <row r="607" spans="1:110" s="839" customFormat="1" ht="14.1" customHeight="1" x14ac:dyDescent="0.25">
      <c r="A607" s="1066">
        <v>530</v>
      </c>
      <c r="B607" s="613" t="s">
        <v>4946</v>
      </c>
      <c r="C607" s="613"/>
      <c r="D607" s="614"/>
      <c r="E607" s="622"/>
      <c r="F607" s="621"/>
      <c r="G607" s="615" t="s">
        <v>4947</v>
      </c>
      <c r="H607" s="447" t="s">
        <v>1941</v>
      </c>
      <c r="I607" s="615" t="s">
        <v>2363</v>
      </c>
      <c r="J607" s="615"/>
      <c r="K607" s="1006">
        <v>19057.5</v>
      </c>
      <c r="L607" s="624">
        <f t="shared" si="258"/>
        <v>1351.1767499999999</v>
      </c>
      <c r="M607" s="624">
        <f>K607</f>
        <v>19057.5</v>
      </c>
      <c r="N607" s="616"/>
      <c r="O607" s="616"/>
      <c r="P607" s="624">
        <f t="shared" si="253"/>
        <v>579.34799999999996</v>
      </c>
      <c r="Q607" s="1067">
        <f t="shared" si="254"/>
        <v>546.95024999999998</v>
      </c>
      <c r="R607" s="624"/>
      <c r="S607" s="624"/>
      <c r="T607" s="624"/>
      <c r="U607" s="624">
        <f>N607+P607+Q607+R607</f>
        <v>1126.2982499999998</v>
      </c>
      <c r="V607" s="624">
        <f>K607-U607</f>
        <v>17931.20175</v>
      </c>
      <c r="W607" s="452">
        <v>100010330028774</v>
      </c>
      <c r="X607" s="1272">
        <v>200010330931771</v>
      </c>
      <c r="Y607" s="1021">
        <f>+V607</f>
        <v>17931.20175</v>
      </c>
      <c r="Z607" s="1268" t="s">
        <v>5342</v>
      </c>
      <c r="AA607" s="623"/>
      <c r="AB607" s="848"/>
      <c r="AC607" s="616"/>
      <c r="AD607" s="616"/>
      <c r="AE607" s="624"/>
      <c r="AF607" s="624"/>
      <c r="AG607" s="1007"/>
      <c r="AH607" s="616"/>
      <c r="AI607" s="624"/>
      <c r="AJ607" s="616"/>
      <c r="AK607" s="1008"/>
      <c r="AL607" s="1009"/>
      <c r="AM607" s="537"/>
      <c r="AN607" s="537"/>
      <c r="AO607" s="537"/>
      <c r="AP607" s="537"/>
      <c r="AQ607" s="537"/>
      <c r="AR607" s="537"/>
      <c r="AS607" s="537"/>
      <c r="AT607" s="537"/>
      <c r="AU607" s="537"/>
      <c r="AV607" s="537"/>
      <c r="AW607" s="537"/>
      <c r="AX607" s="537"/>
      <c r="AY607" s="537"/>
      <c r="AZ607" s="537"/>
      <c r="BA607" s="537"/>
      <c r="BB607" s="537"/>
      <c r="BC607" s="537"/>
      <c r="BD607" s="537"/>
      <c r="BE607" s="537"/>
      <c r="BF607" s="537"/>
      <c r="BG607" s="537"/>
      <c r="BH607" s="537"/>
      <c r="BI607" s="537"/>
      <c r="BJ607" s="537"/>
      <c r="BK607" s="537"/>
      <c r="BL607" s="537"/>
      <c r="BM607" s="537"/>
      <c r="BN607" s="537"/>
      <c r="BO607" s="537"/>
      <c r="BP607" s="537"/>
      <c r="BQ607" s="537"/>
      <c r="BR607" s="537"/>
      <c r="BS607" s="537"/>
      <c r="BT607" s="537"/>
      <c r="BU607" s="537"/>
      <c r="BV607" s="537"/>
      <c r="BW607" s="537"/>
      <c r="BX607" s="537"/>
      <c r="BY607" s="537"/>
      <c r="BZ607" s="537"/>
      <c r="CA607" s="537"/>
      <c r="CB607" s="537"/>
      <c r="CC607" s="537"/>
      <c r="CD607" s="537"/>
      <c r="CE607" s="537"/>
      <c r="CF607" s="537"/>
      <c r="CG607" s="537"/>
      <c r="CH607" s="537"/>
      <c r="CI607" s="537"/>
      <c r="CJ607" s="537"/>
      <c r="CK607" s="537"/>
      <c r="CL607" s="537"/>
      <c r="CM607" s="537"/>
      <c r="CN607" s="537"/>
      <c r="CO607" s="537"/>
      <c r="CP607" s="537"/>
      <c r="CQ607" s="537"/>
      <c r="CR607" s="537"/>
      <c r="CS607" s="537"/>
      <c r="CT607" s="537"/>
      <c r="CU607" s="537"/>
      <c r="CV607" s="537"/>
      <c r="CW607" s="537"/>
      <c r="CX607" s="537"/>
      <c r="CY607" s="537"/>
      <c r="CZ607" s="537"/>
      <c r="DA607" s="537"/>
      <c r="DB607" s="537"/>
      <c r="DC607" s="537"/>
      <c r="DD607" s="537"/>
      <c r="DE607" s="537"/>
      <c r="DF607" s="537"/>
    </row>
    <row r="608" spans="1:110" ht="14.1" customHeight="1" x14ac:dyDescent="0.25">
      <c r="A608" s="1066">
        <v>531</v>
      </c>
      <c r="B608" s="444" t="s">
        <v>4658</v>
      </c>
      <c r="C608" s="444" t="s">
        <v>3763</v>
      </c>
      <c r="D608" s="445"/>
      <c r="E608" s="446"/>
      <c r="F608" s="1066"/>
      <c r="G608" s="429" t="s">
        <v>4659</v>
      </c>
      <c r="H608" s="447" t="s">
        <v>1941</v>
      </c>
      <c r="I608" s="428" t="s">
        <v>2363</v>
      </c>
      <c r="J608" s="428"/>
      <c r="K608" s="402">
        <v>19057.5</v>
      </c>
      <c r="L608" s="1067">
        <f t="shared" si="258"/>
        <v>1351.1767499999999</v>
      </c>
      <c r="M608" s="1067">
        <v>39420</v>
      </c>
      <c r="N608" s="1067"/>
      <c r="O608" s="402"/>
      <c r="P608" s="1068">
        <f t="shared" si="253"/>
        <v>579.34799999999996</v>
      </c>
      <c r="Q608" s="1068">
        <f t="shared" si="254"/>
        <v>546.95024999999998</v>
      </c>
      <c r="R608" s="1067"/>
      <c r="S608" s="451"/>
      <c r="T608" s="451">
        <f>O608+P608+Q608+R608</f>
        <v>1126.2982499999998</v>
      </c>
      <c r="U608" s="1067">
        <f>K608-T608</f>
        <v>17931.20175</v>
      </c>
      <c r="V608" s="452">
        <v>100010330028774</v>
      </c>
      <c r="W608" s="521"/>
      <c r="X608" s="545">
        <f>+U608</f>
        <v>17931.20175</v>
      </c>
      <c r="Y608" s="518">
        <v>106320054</v>
      </c>
      <c r="Z608" s="6"/>
      <c r="AA608" s="6"/>
      <c r="AB608" s="6"/>
      <c r="AC608" s="6"/>
      <c r="AD608" s="6"/>
      <c r="AE608" s="6"/>
      <c r="AF608" s="6"/>
      <c r="AG608" s="6"/>
      <c r="AH608" s="6"/>
      <c r="AI608" s="6"/>
      <c r="AM608" s="6"/>
      <c r="AN608" s="6"/>
      <c r="AO608" s="6"/>
    </row>
    <row r="609" spans="1:109" ht="14.1" customHeight="1" x14ac:dyDescent="0.25">
      <c r="A609" s="1066">
        <v>532</v>
      </c>
      <c r="B609" s="444" t="s">
        <v>4595</v>
      </c>
      <c r="C609" s="444"/>
      <c r="D609" s="785"/>
      <c r="E609" s="446"/>
      <c r="F609" s="609"/>
      <c r="G609" s="429" t="s">
        <v>4596</v>
      </c>
      <c r="H609" s="447" t="s">
        <v>1941</v>
      </c>
      <c r="I609" s="428" t="s">
        <v>2363</v>
      </c>
      <c r="J609" s="428"/>
      <c r="K609" s="402">
        <v>19057.5</v>
      </c>
      <c r="L609" s="1067">
        <f t="shared" si="258"/>
        <v>1351.1767499999999</v>
      </c>
      <c r="M609" s="1067">
        <v>39420</v>
      </c>
      <c r="N609" s="1067"/>
      <c r="O609" s="402"/>
      <c r="P609" s="1068">
        <f t="shared" si="253"/>
        <v>579.34799999999996</v>
      </c>
      <c r="Q609" s="1067">
        <f t="shared" si="254"/>
        <v>546.95024999999998</v>
      </c>
      <c r="R609" s="1067"/>
      <c r="S609" s="451"/>
      <c r="T609" s="451">
        <f>O609+P609+Q609+R609</f>
        <v>1126.2982499999998</v>
      </c>
      <c r="U609" s="1067">
        <f>K609-T609</f>
        <v>17931.20175</v>
      </c>
      <c r="V609" s="452">
        <v>100010330028774</v>
      </c>
      <c r="W609" s="521">
        <v>200010330850014</v>
      </c>
      <c r="X609" s="545">
        <f>+U609</f>
        <v>17931.20175</v>
      </c>
      <c r="Y609" s="518">
        <v>22700006266</v>
      </c>
      <c r="Z609" s="6"/>
      <c r="AA609" s="6"/>
      <c r="AB609" s="6"/>
      <c r="AC609" s="6"/>
      <c r="AD609" s="6"/>
      <c r="AE609" s="6"/>
      <c r="AF609" s="6"/>
      <c r="AG609" s="6"/>
      <c r="AH609" s="6"/>
      <c r="AI609" s="6"/>
      <c r="AP609" s="537"/>
      <c r="AQ609" s="537"/>
      <c r="AR609" s="537"/>
      <c r="AS609" s="537"/>
      <c r="AT609" s="537"/>
      <c r="AU609" s="537"/>
      <c r="AV609" s="537"/>
      <c r="AW609" s="537"/>
      <c r="AX609" s="537"/>
      <c r="AY609" s="537"/>
      <c r="AZ609" s="537"/>
      <c r="BA609" s="537"/>
      <c r="BB609" s="537"/>
      <c r="BC609" s="537"/>
      <c r="BD609" s="537"/>
      <c r="BE609" s="537"/>
      <c r="BF609" s="537"/>
      <c r="BG609" s="537"/>
      <c r="BH609" s="537"/>
      <c r="BI609" s="537"/>
      <c r="BJ609" s="537"/>
      <c r="BK609" s="537"/>
      <c r="BL609" s="537"/>
      <c r="BM609" s="537"/>
      <c r="BN609" s="537"/>
      <c r="BO609" s="537"/>
      <c r="BP609" s="537"/>
      <c r="BQ609" s="537"/>
      <c r="BR609" s="537"/>
      <c r="BS609" s="537"/>
      <c r="BT609" s="537"/>
      <c r="BU609" s="537"/>
      <c r="BV609" s="537"/>
      <c r="BW609" s="537"/>
      <c r="BX609" s="537"/>
      <c r="BY609" s="537"/>
      <c r="BZ609" s="537"/>
      <c r="CA609" s="537"/>
      <c r="CB609" s="537"/>
      <c r="CC609" s="537"/>
      <c r="CD609" s="537"/>
      <c r="CE609" s="537"/>
      <c r="CF609" s="537"/>
      <c r="CG609" s="537"/>
      <c r="CH609" s="537"/>
      <c r="CI609" s="537"/>
      <c r="CJ609" s="537"/>
      <c r="CK609" s="537"/>
      <c r="CL609" s="537"/>
      <c r="CM609" s="537"/>
      <c r="CN609" s="537"/>
      <c r="CO609" s="537"/>
      <c r="CP609" s="537"/>
      <c r="CQ609" s="537"/>
      <c r="CR609" s="537"/>
      <c r="CS609" s="537"/>
      <c r="CT609" s="537"/>
      <c r="CU609" s="537"/>
      <c r="CV609" s="537"/>
      <c r="CW609" s="537"/>
      <c r="CX609" s="537"/>
      <c r="CY609" s="537"/>
      <c r="CZ609" s="537"/>
      <c r="DA609" s="537"/>
      <c r="DB609" s="537"/>
      <c r="DC609" s="537"/>
      <c r="DD609" s="537"/>
      <c r="DE609" s="537"/>
    </row>
    <row r="610" spans="1:109" ht="14.1" customHeight="1" x14ac:dyDescent="0.25">
      <c r="A610" s="1066">
        <v>533</v>
      </c>
      <c r="B610" s="444" t="s">
        <v>4691</v>
      </c>
      <c r="C610" s="444" t="s">
        <v>3764</v>
      </c>
      <c r="D610" s="785"/>
      <c r="E610" s="446"/>
      <c r="F610" s="609"/>
      <c r="G610" s="429" t="s">
        <v>4692</v>
      </c>
      <c r="H610" s="447" t="s">
        <v>1941</v>
      </c>
      <c r="I610" s="428" t="s">
        <v>4693</v>
      </c>
      <c r="J610" s="428"/>
      <c r="K610" s="402">
        <v>19057.5</v>
      </c>
      <c r="L610" s="1067">
        <f t="shared" si="258"/>
        <v>1351.1767499999999</v>
      </c>
      <c r="M610" s="1067">
        <v>39420</v>
      </c>
      <c r="N610" s="1067"/>
      <c r="O610" s="402"/>
      <c r="P610" s="1068">
        <f t="shared" si="253"/>
        <v>579.34799999999996</v>
      </c>
      <c r="Q610" s="1068">
        <f t="shared" si="254"/>
        <v>546.95024999999998</v>
      </c>
      <c r="R610" s="1067"/>
      <c r="S610" s="451"/>
      <c r="T610" s="451">
        <f>O610+P610+Q610+R610</f>
        <v>1126.2982499999998</v>
      </c>
      <c r="U610" s="1067">
        <f>K610-T610</f>
        <v>17931.20175</v>
      </c>
      <c r="V610" s="452">
        <v>100010330028774</v>
      </c>
      <c r="W610" s="521"/>
      <c r="X610" s="545">
        <f>+U610</f>
        <v>17931.20175</v>
      </c>
      <c r="Y610" s="518"/>
      <c r="Z610" s="6"/>
      <c r="AA610" s="6"/>
      <c r="AB610" s="6"/>
      <c r="AC610" s="6"/>
      <c r="AD610" s="6"/>
      <c r="AE610" s="6"/>
      <c r="AF610" s="6"/>
      <c r="AG610" s="6"/>
      <c r="AH610" s="6"/>
      <c r="AI610" s="6"/>
      <c r="AM610" s="6"/>
      <c r="AN610" s="6"/>
      <c r="AO610" s="6"/>
    </row>
    <row r="611" spans="1:109" ht="14.1" customHeight="1" x14ac:dyDescent="0.25">
      <c r="A611" s="1066">
        <v>534</v>
      </c>
      <c r="B611" s="444" t="s">
        <v>4766</v>
      </c>
      <c r="C611" s="444" t="s">
        <v>3763</v>
      </c>
      <c r="D611" s="785"/>
      <c r="E611" s="446"/>
      <c r="F611" s="609"/>
      <c r="G611" s="429" t="s">
        <v>4767</v>
      </c>
      <c r="H611" s="447" t="s">
        <v>1941</v>
      </c>
      <c r="I611" s="428" t="s">
        <v>2920</v>
      </c>
      <c r="J611" s="428"/>
      <c r="K611" s="402">
        <v>31762.5</v>
      </c>
      <c r="L611" s="1067">
        <f t="shared" si="258"/>
        <v>2251.9612499999998</v>
      </c>
      <c r="M611" s="1067">
        <f>L611/100*7.09</f>
        <v>159.66405262499998</v>
      </c>
      <c r="N611" s="1067"/>
      <c r="O611" s="1067">
        <v>39420</v>
      </c>
      <c r="P611" s="1067"/>
      <c r="Q611" s="1068">
        <f>K611/100*3.04</f>
        <v>965.58</v>
      </c>
      <c r="R611" s="1068">
        <f>K611/100*2.87</f>
        <v>911.58375000000001</v>
      </c>
      <c r="S611" s="1068">
        <f>K611/100*2.87</f>
        <v>911.58375000000001</v>
      </c>
      <c r="T611" s="1068"/>
      <c r="U611" s="1068"/>
      <c r="V611" s="1067"/>
      <c r="W611" s="451">
        <f>Q611+R611+S611+T611</f>
        <v>2788.7475000000004</v>
      </c>
      <c r="X611" s="6"/>
      <c r="Y611" s="6"/>
      <c r="Z611" s="6"/>
      <c r="AA611" s="6"/>
      <c r="AB611" s="6"/>
      <c r="AC611" s="6"/>
      <c r="AD611" s="6"/>
      <c r="AE611" s="6"/>
      <c r="AF611" s="6"/>
      <c r="AG611" s="6"/>
      <c r="AH611" s="6"/>
      <c r="AI611" s="6"/>
      <c r="AL611" s="6"/>
      <c r="AM611" s="6"/>
      <c r="AN611" s="6"/>
      <c r="AO611" s="6"/>
    </row>
    <row r="612" spans="1:109" ht="14.1" customHeight="1" x14ac:dyDescent="0.25">
      <c r="A612" s="1066">
        <v>535</v>
      </c>
      <c r="B612" s="1066" t="s">
        <v>4811</v>
      </c>
      <c r="C612" s="1066" t="s">
        <v>3764</v>
      </c>
      <c r="D612" s="446">
        <v>26858</v>
      </c>
      <c r="E612" s="446">
        <v>41897</v>
      </c>
      <c r="F612" s="1066">
        <f>DATEDIF(D612,E612,"Y")</f>
        <v>41</v>
      </c>
      <c r="G612" s="428" t="s">
        <v>4812</v>
      </c>
      <c r="H612" s="447" t="s">
        <v>1941</v>
      </c>
      <c r="I612" s="428" t="s">
        <v>2363</v>
      </c>
      <c r="J612" s="428"/>
      <c r="K612" s="479">
        <v>19057.5</v>
      </c>
      <c r="L612" s="1067">
        <f t="shared" si="258"/>
        <v>1351.1767499999999</v>
      </c>
      <c r="M612" s="1067">
        <f>L612/100*7.09</f>
        <v>95.798431574999981</v>
      </c>
      <c r="N612" s="1067"/>
      <c r="O612" s="1067">
        <f>K612</f>
        <v>19057.5</v>
      </c>
      <c r="P612" s="402"/>
      <c r="Q612" s="1068">
        <f>K612/100*3.04</f>
        <v>579.34799999999996</v>
      </c>
      <c r="R612" s="1068">
        <f>K612/100*2.87</f>
        <v>546.95024999999998</v>
      </c>
      <c r="S612" s="1067">
        <f>K612/100*2.87</f>
        <v>546.95024999999998</v>
      </c>
      <c r="T612" s="1068"/>
      <c r="U612" s="1068"/>
      <c r="V612" s="1067"/>
      <c r="W612" s="451">
        <f>P612+R612+S612+T612</f>
        <v>1093.9005</v>
      </c>
      <c r="X612" s="6"/>
      <c r="Y612" s="6"/>
      <c r="Z612" s="6"/>
      <c r="AA612" s="6"/>
      <c r="AB612" s="6"/>
      <c r="AC612" s="6"/>
      <c r="AD612" s="6"/>
      <c r="AE612" s="6"/>
      <c r="AF612" s="6"/>
      <c r="AG612" s="6"/>
      <c r="AH612" s="6"/>
      <c r="AI612" s="6"/>
      <c r="AL612" s="6"/>
      <c r="AM612" s="6"/>
      <c r="AN612" s="6"/>
      <c r="AO612" s="6"/>
    </row>
    <row r="613" spans="1:109" ht="14.1" customHeight="1" x14ac:dyDescent="0.25">
      <c r="A613" s="1066">
        <v>536</v>
      </c>
      <c r="B613" s="613" t="s">
        <v>5117</v>
      </c>
      <c r="C613" s="613"/>
      <c r="D613" s="614"/>
      <c r="E613" s="622"/>
      <c r="F613" s="621"/>
      <c r="G613" s="615" t="s">
        <v>5118</v>
      </c>
      <c r="H613" s="447" t="s">
        <v>1941</v>
      </c>
      <c r="I613" s="615" t="s">
        <v>5343</v>
      </c>
      <c r="J613" s="615"/>
      <c r="K613" s="1006">
        <v>31762.5</v>
      </c>
      <c r="L613" s="624">
        <f t="shared" si="258"/>
        <v>2251.9612499999998</v>
      </c>
      <c r="M613" s="624">
        <f>L613/100*7.09</f>
        <v>159.66405262499998</v>
      </c>
      <c r="N613" s="624"/>
      <c r="O613" s="624">
        <f>K613</f>
        <v>31762.5</v>
      </c>
      <c r="P613" s="616"/>
      <c r="Q613" s="1071"/>
      <c r="R613" s="619">
        <f>K613/100*3.04</f>
        <v>965.58</v>
      </c>
      <c r="S613" s="619">
        <f>K613/100*2.87</f>
        <v>911.58375000000001</v>
      </c>
      <c r="T613" s="619"/>
      <c r="U613" s="619"/>
      <c r="V613" s="1067"/>
      <c r="W613" s="842"/>
      <c r="X613" s="848"/>
      <c r="Y613" s="616"/>
      <c r="Z613" s="616"/>
      <c r="AA613" s="624"/>
      <c r="AB613" s="624"/>
      <c r="AC613" s="1007"/>
      <c r="AD613" s="616"/>
      <c r="AE613" s="624"/>
      <c r="AF613" s="6"/>
      <c r="AG613" s="537"/>
      <c r="AH613" s="537"/>
      <c r="AI613" s="537"/>
      <c r="AJ613" s="537"/>
      <c r="AK613" s="537"/>
      <c r="AP613" s="537"/>
      <c r="AQ613" s="537"/>
      <c r="AR613" s="537"/>
      <c r="AS613" s="537"/>
      <c r="AT613" s="537"/>
      <c r="AU613" s="537"/>
      <c r="AV613" s="537"/>
      <c r="AW613" s="537"/>
      <c r="AX613" s="537"/>
    </row>
    <row r="614" spans="1:109" ht="14.1" customHeight="1" x14ac:dyDescent="0.25">
      <c r="A614" s="1712" t="s">
        <v>3656</v>
      </c>
      <c r="B614" s="1713"/>
      <c r="C614" s="1713"/>
      <c r="D614" s="1713"/>
      <c r="E614" s="1713"/>
      <c r="F614" s="1713"/>
      <c r="G614" s="1713"/>
      <c r="H614" s="1713"/>
      <c r="I614" s="1714"/>
      <c r="J614" s="1175"/>
      <c r="K614" s="403">
        <f>SUM(K430:K613)</f>
        <v>4704473.75</v>
      </c>
      <c r="L614" s="1067"/>
      <c r="M614" s="1067">
        <v>0</v>
      </c>
      <c r="N614" s="403">
        <f>SUM(N430:N593)</f>
        <v>7401.9299999999976</v>
      </c>
      <c r="O614" s="403">
        <f>SUM(O430:O593)</f>
        <v>128056.61799999994</v>
      </c>
      <c r="P614" s="403">
        <f>SUM(P430:P593)</f>
        <v>120949.55337499958</v>
      </c>
      <c r="Q614" s="567">
        <f>SUM(Q431:Q594)</f>
        <v>9427.1774999999998</v>
      </c>
      <c r="R614" s="403">
        <f>SUM(R430:R593)</f>
        <v>0</v>
      </c>
      <c r="S614" s="568">
        <f>SUM(S430:S593)</f>
        <v>260203.78762499979</v>
      </c>
      <c r="T614" s="403">
        <f>SUM(T430:T593)</f>
        <v>3891155.1298750015</v>
      </c>
      <c r="U614" s="452"/>
      <c r="V614" s="453"/>
      <c r="W614" s="863"/>
      <c r="X614" s="454"/>
      <c r="Y614" s="455"/>
      <c r="Z614" s="428"/>
      <c r="AA614" s="456"/>
      <c r="AB614" s="402"/>
      <c r="AC614" s="402"/>
      <c r="AD614" s="1067"/>
      <c r="AE614" s="428"/>
      <c r="AF614" s="428"/>
      <c r="AG614" s="402"/>
      <c r="AH614" s="1067"/>
      <c r="AI614" s="402"/>
      <c r="AJ614" s="457">
        <f>AI622-N622</f>
        <v>-380.32</v>
      </c>
    </row>
    <row r="615" spans="1:109" ht="14.1" customHeight="1" x14ac:dyDescent="0.25">
      <c r="A615" s="1715" t="s">
        <v>3682</v>
      </c>
      <c r="B615" s="1716"/>
      <c r="C615" s="1716"/>
      <c r="D615" s="1716"/>
      <c r="E615" s="1716"/>
      <c r="F615" s="1716"/>
      <c r="G615" s="1716"/>
      <c r="H615" s="1716"/>
      <c r="I615" s="1717"/>
      <c r="J615" s="1176"/>
      <c r="K615" s="403"/>
      <c r="L615" s="1067"/>
      <c r="M615" s="1067"/>
      <c r="N615" s="403"/>
      <c r="O615" s="567"/>
      <c r="P615" s="567"/>
      <c r="Q615" s="567"/>
      <c r="R615" s="403"/>
      <c r="S615" s="568"/>
      <c r="T615" s="403"/>
      <c r="U615" s="452"/>
      <c r="V615" s="453"/>
      <c r="W615" s="863"/>
      <c r="X615" s="454"/>
      <c r="Y615" s="455"/>
      <c r="Z615" s="428"/>
      <c r="AA615" s="456"/>
      <c r="AB615" s="402"/>
      <c r="AC615" s="402"/>
      <c r="AD615" s="1067"/>
      <c r="AE615" s="428"/>
      <c r="AF615" s="428"/>
      <c r="AG615" s="402"/>
      <c r="AH615" s="1067"/>
      <c r="AI615" s="402"/>
      <c r="AJ615" s="457"/>
    </row>
    <row r="616" spans="1:109" s="514" customFormat="1" ht="14.1" customHeight="1" x14ac:dyDescent="0.25">
      <c r="A616" s="1066">
        <v>537</v>
      </c>
      <c r="B616" s="444" t="s">
        <v>2995</v>
      </c>
      <c r="C616" s="444" t="s">
        <v>3763</v>
      </c>
      <c r="D616" s="445">
        <v>23750</v>
      </c>
      <c r="E616" s="446">
        <v>41897</v>
      </c>
      <c r="F616" s="1066">
        <f>DATEDIF(D616,E616,"Y")</f>
        <v>49</v>
      </c>
      <c r="G616" s="502" t="s">
        <v>3646</v>
      </c>
      <c r="H616" s="447" t="s">
        <v>1941</v>
      </c>
      <c r="I616" s="502" t="s">
        <v>2996</v>
      </c>
      <c r="J616" s="502"/>
      <c r="K616" s="448">
        <v>58300</v>
      </c>
      <c r="L616" s="1067">
        <f>K616/100*7.09</f>
        <v>4133.47</v>
      </c>
      <c r="M616" s="1067">
        <v>34580</v>
      </c>
      <c r="N616" s="448">
        <v>3472.33</v>
      </c>
      <c r="O616" s="1068">
        <f>K616/100*3.04</f>
        <v>1772.32</v>
      </c>
      <c r="P616" s="1068">
        <f>K616/100*2.87</f>
        <v>1673.21</v>
      </c>
      <c r="Q616" s="656"/>
      <c r="R616" s="448"/>
      <c r="S616" s="451">
        <f>N616+O616+P616+Q616</f>
        <v>6917.86</v>
      </c>
      <c r="T616" s="1067">
        <f>K616-S616</f>
        <v>51382.14</v>
      </c>
      <c r="U616" s="452">
        <v>100010330028774</v>
      </c>
      <c r="V616" s="657" t="s">
        <v>4289</v>
      </c>
      <c r="W616" s="863">
        <f>+T616</f>
        <v>51382.14</v>
      </c>
      <c r="X616" s="454" t="s">
        <v>4288</v>
      </c>
      <c r="Y616" s="455"/>
      <c r="Z616" s="428"/>
      <c r="AA616" s="456"/>
      <c r="AB616" s="402">
        <f>O616+P616+Q616</f>
        <v>3445.5299999999997</v>
      </c>
      <c r="AC616" s="402">
        <f>K616-AB616</f>
        <v>54854.47</v>
      </c>
      <c r="AD616" s="1067">
        <v>49990.33</v>
      </c>
      <c r="AE616" s="1067">
        <f>AC616-AD616</f>
        <v>4864.1399999999994</v>
      </c>
      <c r="AF616" s="428"/>
      <c r="AG616" s="402">
        <f>AE616*20%</f>
        <v>972.82799999999997</v>
      </c>
      <c r="AH616" s="1067">
        <v>2499.5</v>
      </c>
      <c r="AI616" s="402">
        <f>AG616+AH616</f>
        <v>3472.328</v>
      </c>
      <c r="AJ616" s="457"/>
      <c r="AL616" s="543"/>
      <c r="AM616" s="543"/>
      <c r="AN616" s="543"/>
      <c r="AO616" s="543"/>
    </row>
    <row r="617" spans="1:109" ht="14.1" customHeight="1" x14ac:dyDescent="0.25">
      <c r="A617" s="444">
        <v>538</v>
      </c>
      <c r="B617" s="1066" t="s">
        <v>2536</v>
      </c>
      <c r="C617" s="1066" t="s">
        <v>3763</v>
      </c>
      <c r="D617" s="446">
        <v>24446</v>
      </c>
      <c r="E617" s="446">
        <v>41897</v>
      </c>
      <c r="F617" s="1066">
        <f t="shared" ref="F617:F654" si="259">DATEDIF(D617,E617,"Y")</f>
        <v>47</v>
      </c>
      <c r="G617" s="428" t="s">
        <v>2537</v>
      </c>
      <c r="H617" s="447" t="s">
        <v>1941</v>
      </c>
      <c r="I617" s="428" t="s">
        <v>2538</v>
      </c>
      <c r="J617" s="428"/>
      <c r="K617" s="1067">
        <f t="shared" ref="K617:K625" si="260">34650*1.1</f>
        <v>38115</v>
      </c>
      <c r="L617" s="1067">
        <f t="shared" ref="L617:L663" si="261">K617/100*7.09</f>
        <v>2702.3534999999997</v>
      </c>
      <c r="M617" s="1067">
        <v>34580</v>
      </c>
      <c r="N617" s="402">
        <v>380.32</v>
      </c>
      <c r="O617" s="1068">
        <f t="shared" ref="O617:O654" si="262">K617/100*3.04</f>
        <v>1158.6959999999999</v>
      </c>
      <c r="P617" s="1068">
        <f t="shared" ref="P617:P654" si="263">K617/100*2.87</f>
        <v>1093.9005</v>
      </c>
      <c r="Q617" s="1068"/>
      <c r="R617" s="1067"/>
      <c r="S617" s="451">
        <f t="shared" ref="S617:S654" si="264">N617+O617+P617+Q617</f>
        <v>2632.9164999999998</v>
      </c>
      <c r="T617" s="1067">
        <f t="shared" ref="T617:T654" si="265">K617-S617</f>
        <v>35482.083500000001</v>
      </c>
      <c r="U617" s="452">
        <v>100010330028774</v>
      </c>
      <c r="V617" s="461" t="s">
        <v>3431</v>
      </c>
      <c r="W617" s="863">
        <f t="shared" ref="W617:W654" si="266">+T617</f>
        <v>35482.083500000001</v>
      </c>
      <c r="X617" s="463" t="s">
        <v>3909</v>
      </c>
      <c r="Y617" s="455"/>
      <c r="Z617" s="428">
        <v>0</v>
      </c>
      <c r="AA617" s="456">
        <v>0</v>
      </c>
      <c r="AB617" s="402">
        <f t="shared" ref="AB617:AB626" si="267">O617+P617+Q617</f>
        <v>2252.5964999999997</v>
      </c>
      <c r="AC617" s="402">
        <f t="shared" ref="AC617:AC626" si="268">K617-AB617</f>
        <v>35862.4035</v>
      </c>
      <c r="AD617" s="1067"/>
      <c r="AE617" s="428"/>
      <c r="AF617" s="428"/>
      <c r="AG617" s="402">
        <f t="shared" ref="AG617:AG626" si="269">AE617*15%</f>
        <v>0</v>
      </c>
      <c r="AH617" s="1067"/>
      <c r="AI617" s="402">
        <f t="shared" ref="AI617:AI626" si="270">AG617+AH617</f>
        <v>0</v>
      </c>
      <c r="AJ617" s="457" t="e">
        <f>#REF!-#REF!</f>
        <v>#REF!</v>
      </c>
    </row>
    <row r="618" spans="1:109" ht="14.1" customHeight="1" x14ac:dyDescent="0.25">
      <c r="A618" s="1066">
        <v>539</v>
      </c>
      <c r="B618" s="444" t="s">
        <v>4401</v>
      </c>
      <c r="C618" s="444" t="s">
        <v>3763</v>
      </c>
      <c r="D618" s="445">
        <v>31192</v>
      </c>
      <c r="E618" s="446">
        <v>41897</v>
      </c>
      <c r="F618" s="1066">
        <f t="shared" si="259"/>
        <v>29</v>
      </c>
      <c r="G618" s="429" t="s">
        <v>4402</v>
      </c>
      <c r="H618" s="447" t="s">
        <v>1941</v>
      </c>
      <c r="I618" s="429" t="s">
        <v>4403</v>
      </c>
      <c r="J618" s="429"/>
      <c r="K618" s="402">
        <v>22000</v>
      </c>
      <c r="L618" s="1067">
        <f t="shared" si="261"/>
        <v>1559.8</v>
      </c>
      <c r="M618" s="1067">
        <f>K618</f>
        <v>22000</v>
      </c>
      <c r="N618" s="402"/>
      <c r="O618" s="1068">
        <f t="shared" si="262"/>
        <v>668.8</v>
      </c>
      <c r="P618" s="1068">
        <f t="shared" si="263"/>
        <v>631.4</v>
      </c>
      <c r="Q618" s="1068"/>
      <c r="R618" s="448"/>
      <c r="S618" s="451">
        <f>N618+O618+P618+Q618</f>
        <v>1300.1999999999998</v>
      </c>
      <c r="T618" s="1067">
        <f>K618-S618</f>
        <v>20699.8</v>
      </c>
      <c r="U618" s="637">
        <v>100010330028774</v>
      </c>
      <c r="V618" s="438">
        <v>200010330778976</v>
      </c>
      <c r="W618" s="658">
        <f>+T618</f>
        <v>20699.8</v>
      </c>
      <c r="X618" s="463" t="s">
        <v>4406</v>
      </c>
      <c r="Y618" s="6"/>
      <c r="Z618" s="6"/>
      <c r="AA618" s="6"/>
      <c r="AB618" s="6"/>
      <c r="AC618" s="6"/>
      <c r="AD618" s="6"/>
      <c r="AE618" s="6"/>
      <c r="AF618" s="6"/>
      <c r="AG618" s="6"/>
      <c r="AH618" s="6"/>
      <c r="AI618" s="6"/>
    </row>
    <row r="619" spans="1:109" ht="14.1" customHeight="1" x14ac:dyDescent="0.25">
      <c r="A619" s="444">
        <v>540</v>
      </c>
      <c r="B619" s="444" t="s">
        <v>2539</v>
      </c>
      <c r="C619" s="444" t="s">
        <v>3763</v>
      </c>
      <c r="D619" s="445">
        <v>26800</v>
      </c>
      <c r="E619" s="446">
        <v>41897</v>
      </c>
      <c r="F619" s="1066">
        <f t="shared" si="259"/>
        <v>41</v>
      </c>
      <c r="G619" s="429" t="s">
        <v>2540</v>
      </c>
      <c r="H619" s="447" t="s">
        <v>1941</v>
      </c>
      <c r="I619" s="429" t="s">
        <v>2541</v>
      </c>
      <c r="J619" s="429"/>
      <c r="K619" s="1067">
        <f t="shared" si="260"/>
        <v>38115</v>
      </c>
      <c r="L619" s="1067">
        <f t="shared" si="261"/>
        <v>2702.3534999999997</v>
      </c>
      <c r="M619" s="1067">
        <v>34580</v>
      </c>
      <c r="N619" s="402">
        <v>253.82</v>
      </c>
      <c r="O619" s="1068">
        <f t="shared" si="262"/>
        <v>1158.6959999999999</v>
      </c>
      <c r="P619" s="1068">
        <f t="shared" si="263"/>
        <v>1093.9005</v>
      </c>
      <c r="Q619" s="1068">
        <v>844.89</v>
      </c>
      <c r="R619" s="1067"/>
      <c r="S619" s="451">
        <f t="shared" si="264"/>
        <v>3351.3064999999997</v>
      </c>
      <c r="T619" s="1067">
        <f t="shared" si="265"/>
        <v>34763.693500000001</v>
      </c>
      <c r="U619" s="452">
        <v>100010330028774</v>
      </c>
      <c r="V619" s="461" t="s">
        <v>3432</v>
      </c>
      <c r="W619" s="863">
        <f t="shared" si="266"/>
        <v>34763.693500000001</v>
      </c>
      <c r="X619" s="454">
        <v>11800056423</v>
      </c>
      <c r="Y619" s="455"/>
      <c r="Z619" s="428">
        <v>0</v>
      </c>
      <c r="AA619" s="456">
        <v>0</v>
      </c>
      <c r="AB619" s="402">
        <f t="shared" si="267"/>
        <v>3097.4864999999995</v>
      </c>
      <c r="AC619" s="402">
        <f t="shared" si="268"/>
        <v>35017.513500000001</v>
      </c>
      <c r="AD619" s="1067"/>
      <c r="AE619" s="428"/>
      <c r="AF619" s="428"/>
      <c r="AG619" s="402">
        <f t="shared" si="269"/>
        <v>0</v>
      </c>
      <c r="AH619" s="1067"/>
      <c r="AI619" s="402">
        <f t="shared" si="270"/>
        <v>0</v>
      </c>
      <c r="AJ619" s="457">
        <f>AI624-N624</f>
        <v>-253.82</v>
      </c>
    </row>
    <row r="620" spans="1:109" s="458" customFormat="1" ht="14.1" customHeight="1" x14ac:dyDescent="0.25">
      <c r="A620" s="1066">
        <v>541</v>
      </c>
      <c r="B620" s="444" t="s">
        <v>2542</v>
      </c>
      <c r="C620" s="444" t="s">
        <v>3763</v>
      </c>
      <c r="D620" s="445">
        <v>22403</v>
      </c>
      <c r="E620" s="446">
        <v>41897</v>
      </c>
      <c r="F620" s="1066">
        <f t="shared" si="259"/>
        <v>53</v>
      </c>
      <c r="G620" s="429" t="s">
        <v>2543</v>
      </c>
      <c r="H620" s="447" t="s">
        <v>1941</v>
      </c>
      <c r="I620" s="429" t="s">
        <v>2544</v>
      </c>
      <c r="J620" s="429"/>
      <c r="K620" s="1067">
        <f t="shared" si="260"/>
        <v>38115</v>
      </c>
      <c r="L620" s="1067">
        <f t="shared" si="261"/>
        <v>2702.3534999999997</v>
      </c>
      <c r="M620" s="1067">
        <v>34580</v>
      </c>
      <c r="N620" s="402">
        <v>380.32</v>
      </c>
      <c r="O620" s="1068">
        <f t="shared" si="262"/>
        <v>1158.6959999999999</v>
      </c>
      <c r="P620" s="1068">
        <f t="shared" si="263"/>
        <v>1093.9005</v>
      </c>
      <c r="Q620" s="1068"/>
      <c r="R620" s="1067"/>
      <c r="S620" s="451">
        <f t="shared" si="264"/>
        <v>2632.9164999999998</v>
      </c>
      <c r="T620" s="1067">
        <f t="shared" si="265"/>
        <v>35482.083500000001</v>
      </c>
      <c r="U620" s="452">
        <v>100010330028774</v>
      </c>
      <c r="V620" s="523" t="s">
        <v>3433</v>
      </c>
      <c r="W620" s="863">
        <f t="shared" si="266"/>
        <v>35482.083500000001</v>
      </c>
      <c r="X620" s="454" t="s">
        <v>3908</v>
      </c>
      <c r="Y620" s="455"/>
      <c r="Z620" s="428">
        <v>0</v>
      </c>
      <c r="AA620" s="456">
        <v>0</v>
      </c>
      <c r="AB620" s="402">
        <f t="shared" si="267"/>
        <v>2252.5964999999997</v>
      </c>
      <c r="AC620" s="402">
        <f t="shared" si="268"/>
        <v>35862.4035</v>
      </c>
      <c r="AD620" s="1067"/>
      <c r="AE620" s="428"/>
      <c r="AF620" s="428"/>
      <c r="AG620" s="402">
        <f t="shared" si="269"/>
        <v>0</v>
      </c>
      <c r="AH620" s="1067"/>
      <c r="AI620" s="402">
        <f t="shared" si="270"/>
        <v>0</v>
      </c>
      <c r="AJ620" s="457"/>
      <c r="AL620" s="539"/>
      <c r="AM620" s="539"/>
      <c r="AN620" s="539"/>
      <c r="AO620" s="539"/>
    </row>
    <row r="621" spans="1:109" s="458" customFormat="1" ht="14.1" customHeight="1" x14ac:dyDescent="0.25">
      <c r="A621" s="444">
        <v>542</v>
      </c>
      <c r="B621" s="444" t="s">
        <v>2590</v>
      </c>
      <c r="C621" s="444" t="s">
        <v>3763</v>
      </c>
      <c r="D621" s="445">
        <v>20854</v>
      </c>
      <c r="E621" s="446">
        <v>41897</v>
      </c>
      <c r="F621" s="1066">
        <f t="shared" si="259"/>
        <v>57</v>
      </c>
      <c r="G621" s="429" t="s">
        <v>2591</v>
      </c>
      <c r="H621" s="447" t="s">
        <v>1941</v>
      </c>
      <c r="I621" s="428" t="s">
        <v>2883</v>
      </c>
      <c r="J621" s="428"/>
      <c r="K621" s="1067">
        <f t="shared" si="260"/>
        <v>38115</v>
      </c>
      <c r="L621" s="1067">
        <f t="shared" si="261"/>
        <v>2702.3534999999997</v>
      </c>
      <c r="M621" s="1067">
        <v>34580</v>
      </c>
      <c r="N621" s="402">
        <v>380.32</v>
      </c>
      <c r="O621" s="1068">
        <f t="shared" si="262"/>
        <v>1158.6959999999999</v>
      </c>
      <c r="P621" s="1068">
        <f t="shared" si="263"/>
        <v>1093.9005</v>
      </c>
      <c r="Q621" s="1068"/>
      <c r="R621" s="1067"/>
      <c r="S621" s="451">
        <f t="shared" si="264"/>
        <v>2632.9164999999998</v>
      </c>
      <c r="T621" s="1067">
        <f t="shared" si="265"/>
        <v>35482.083500000001</v>
      </c>
      <c r="U621" s="452">
        <v>100010330028774</v>
      </c>
      <c r="V621" s="490" t="s">
        <v>3434</v>
      </c>
      <c r="W621" s="863">
        <f t="shared" si="266"/>
        <v>35482.083500000001</v>
      </c>
      <c r="X621" s="454" t="s">
        <v>3907</v>
      </c>
      <c r="Y621" s="455"/>
      <c r="Z621" s="428">
        <v>0</v>
      </c>
      <c r="AA621" s="456">
        <v>0</v>
      </c>
      <c r="AB621" s="402">
        <f t="shared" si="267"/>
        <v>2252.5964999999997</v>
      </c>
      <c r="AC621" s="402">
        <f t="shared" si="268"/>
        <v>35862.4035</v>
      </c>
      <c r="AD621" s="1067"/>
      <c r="AE621" s="428"/>
      <c r="AF621" s="428"/>
      <c r="AG621" s="402">
        <f t="shared" si="269"/>
        <v>0</v>
      </c>
      <c r="AH621" s="1067"/>
      <c r="AI621" s="402">
        <f t="shared" si="270"/>
        <v>0</v>
      </c>
      <c r="AJ621" s="457"/>
      <c r="AL621" s="539"/>
      <c r="AM621" s="539"/>
      <c r="AN621" s="539"/>
      <c r="AO621" s="539"/>
    </row>
    <row r="622" spans="1:109" ht="14.1" customHeight="1" x14ac:dyDescent="0.25">
      <c r="A622" s="1066">
        <v>543</v>
      </c>
      <c r="B622" s="444" t="s">
        <v>2596</v>
      </c>
      <c r="C622" s="444" t="s">
        <v>3763</v>
      </c>
      <c r="D622" s="445">
        <v>23950</v>
      </c>
      <c r="E622" s="446">
        <v>41897</v>
      </c>
      <c r="F622" s="1066">
        <f t="shared" si="259"/>
        <v>49</v>
      </c>
      <c r="G622" s="429" t="s">
        <v>2597</v>
      </c>
      <c r="H622" s="447" t="s">
        <v>1941</v>
      </c>
      <c r="I622" s="429" t="s">
        <v>2598</v>
      </c>
      <c r="J622" s="429"/>
      <c r="K622" s="1067">
        <f t="shared" si="260"/>
        <v>38115</v>
      </c>
      <c r="L622" s="1067">
        <f t="shared" si="261"/>
        <v>2702.3534999999997</v>
      </c>
      <c r="M622" s="1067">
        <v>34580</v>
      </c>
      <c r="N622" s="402">
        <v>380.32</v>
      </c>
      <c r="O622" s="1068">
        <f t="shared" si="262"/>
        <v>1158.6959999999999</v>
      </c>
      <c r="P622" s="1068">
        <f t="shared" si="263"/>
        <v>1093.9005</v>
      </c>
      <c r="Q622" s="1068"/>
      <c r="R622" s="1067"/>
      <c r="S622" s="451">
        <f t="shared" si="264"/>
        <v>2632.9164999999998</v>
      </c>
      <c r="T622" s="1067">
        <f t="shared" si="265"/>
        <v>35482.083500000001</v>
      </c>
      <c r="U622" s="452">
        <v>100010330028774</v>
      </c>
      <c r="V622" s="461" t="s">
        <v>3435</v>
      </c>
      <c r="W622" s="863">
        <f t="shared" si="266"/>
        <v>35482.083500000001</v>
      </c>
      <c r="X622" s="454" t="s">
        <v>3906</v>
      </c>
      <c r="Y622" s="455"/>
      <c r="Z622" s="428">
        <v>0</v>
      </c>
      <c r="AA622" s="456">
        <v>0</v>
      </c>
      <c r="AB622" s="402">
        <f t="shared" si="267"/>
        <v>2252.5964999999997</v>
      </c>
      <c r="AC622" s="402">
        <f t="shared" si="268"/>
        <v>35862.4035</v>
      </c>
      <c r="AD622" s="1067"/>
      <c r="AE622" s="428"/>
      <c r="AF622" s="428"/>
      <c r="AG622" s="402">
        <f t="shared" si="269"/>
        <v>0</v>
      </c>
      <c r="AH622" s="1067"/>
      <c r="AI622" s="402">
        <f t="shared" si="270"/>
        <v>0</v>
      </c>
      <c r="AJ622" s="457">
        <f>AI628-N628</f>
        <v>0</v>
      </c>
      <c r="AL622" s="6"/>
      <c r="AM622" s="6"/>
      <c r="AN622" s="6"/>
      <c r="AO622" s="6"/>
    </row>
    <row r="623" spans="1:109" ht="14.1" customHeight="1" x14ac:dyDescent="0.25">
      <c r="A623" s="444">
        <v>544</v>
      </c>
      <c r="B623" s="444" t="s">
        <v>2599</v>
      </c>
      <c r="C623" s="444" t="s">
        <v>3763</v>
      </c>
      <c r="D623" s="445">
        <v>28777</v>
      </c>
      <c r="E623" s="446">
        <v>41897</v>
      </c>
      <c r="F623" s="1066">
        <f t="shared" si="259"/>
        <v>35</v>
      </c>
      <c r="G623" s="429" t="s">
        <v>2600</v>
      </c>
      <c r="H623" s="447" t="s">
        <v>1941</v>
      </c>
      <c r="I623" s="429" t="s">
        <v>2601</v>
      </c>
      <c r="J623" s="429"/>
      <c r="K623" s="1067">
        <f t="shared" si="260"/>
        <v>38115</v>
      </c>
      <c r="L623" s="1067">
        <f t="shared" si="261"/>
        <v>2702.3534999999997</v>
      </c>
      <c r="M623" s="1067">
        <v>34580</v>
      </c>
      <c r="N623" s="402">
        <v>380.32</v>
      </c>
      <c r="O623" s="1068">
        <f t="shared" si="262"/>
        <v>1158.6959999999999</v>
      </c>
      <c r="P623" s="1068">
        <f t="shared" si="263"/>
        <v>1093.9005</v>
      </c>
      <c r="Q623" s="1068"/>
      <c r="R623" s="1067"/>
      <c r="S623" s="451">
        <f t="shared" si="264"/>
        <v>2632.9164999999998</v>
      </c>
      <c r="T623" s="1067">
        <f t="shared" si="265"/>
        <v>35482.083500000001</v>
      </c>
      <c r="U623" s="452">
        <v>100010330028774</v>
      </c>
      <c r="V623" s="461" t="s">
        <v>3436</v>
      </c>
      <c r="W623" s="863">
        <f t="shared" si="266"/>
        <v>35482.083500000001</v>
      </c>
      <c r="X623" s="454" t="s">
        <v>3905</v>
      </c>
      <c r="Y623" s="455"/>
      <c r="Z623" s="428">
        <v>0</v>
      </c>
      <c r="AA623" s="456">
        <v>0</v>
      </c>
      <c r="AB623" s="402">
        <f t="shared" si="267"/>
        <v>2252.5964999999997</v>
      </c>
      <c r="AC623" s="402">
        <f t="shared" si="268"/>
        <v>35862.4035</v>
      </c>
      <c r="AD623" s="1067"/>
      <c r="AE623" s="428"/>
      <c r="AF623" s="428"/>
      <c r="AG623" s="402">
        <f t="shared" si="269"/>
        <v>0</v>
      </c>
      <c r="AH623" s="1067"/>
      <c r="AI623" s="402">
        <f t="shared" si="270"/>
        <v>0</v>
      </c>
      <c r="AJ623" s="457" t="e">
        <f>#REF!-#REF!</f>
        <v>#REF!</v>
      </c>
      <c r="AL623" s="6"/>
      <c r="AM623" s="6"/>
      <c r="AN623" s="6"/>
      <c r="AO623" s="6"/>
    </row>
    <row r="624" spans="1:109" ht="14.1" customHeight="1" x14ac:dyDescent="0.25">
      <c r="A624" s="1066">
        <v>545</v>
      </c>
      <c r="B624" s="444" t="s">
        <v>2606</v>
      </c>
      <c r="C624" s="444" t="s">
        <v>3763</v>
      </c>
      <c r="D624" s="445">
        <v>27660</v>
      </c>
      <c r="E624" s="446">
        <v>41897</v>
      </c>
      <c r="F624" s="1066">
        <f t="shared" si="259"/>
        <v>38</v>
      </c>
      <c r="G624" s="429" t="s">
        <v>2607</v>
      </c>
      <c r="H624" s="447" t="s">
        <v>1941</v>
      </c>
      <c r="I624" s="429" t="s">
        <v>2608</v>
      </c>
      <c r="J624" s="429"/>
      <c r="K624" s="1067">
        <f t="shared" si="260"/>
        <v>38115</v>
      </c>
      <c r="L624" s="1067">
        <f t="shared" si="261"/>
        <v>2702.3534999999997</v>
      </c>
      <c r="M624" s="1067">
        <v>34580</v>
      </c>
      <c r="N624" s="402">
        <v>253.82</v>
      </c>
      <c r="O624" s="1068">
        <f t="shared" si="262"/>
        <v>1158.6959999999999</v>
      </c>
      <c r="P624" s="1068">
        <f t="shared" si="263"/>
        <v>1093.9005</v>
      </c>
      <c r="Q624" s="1068">
        <v>844.89</v>
      </c>
      <c r="R624" s="1067"/>
      <c r="S624" s="451">
        <f t="shared" si="264"/>
        <v>3351.3064999999997</v>
      </c>
      <c r="T624" s="1067">
        <f t="shared" si="265"/>
        <v>34763.693500000001</v>
      </c>
      <c r="U624" s="452">
        <v>100010330028774</v>
      </c>
      <c r="V624" s="532">
        <v>200011690095565</v>
      </c>
      <c r="W624" s="863">
        <f t="shared" si="266"/>
        <v>34763.693500000001</v>
      </c>
      <c r="X624" s="454" t="s">
        <v>4209</v>
      </c>
      <c r="Y624" s="455"/>
      <c r="Z624" s="428">
        <v>0</v>
      </c>
      <c r="AA624" s="456">
        <v>0</v>
      </c>
      <c r="AB624" s="402">
        <f t="shared" si="267"/>
        <v>3097.4864999999995</v>
      </c>
      <c r="AC624" s="402">
        <f t="shared" si="268"/>
        <v>35017.513500000001</v>
      </c>
      <c r="AD624" s="1067"/>
      <c r="AE624" s="428"/>
      <c r="AF624" s="428"/>
      <c r="AG624" s="402">
        <f t="shared" si="269"/>
        <v>0</v>
      </c>
      <c r="AH624" s="1067"/>
      <c r="AI624" s="402">
        <f t="shared" si="270"/>
        <v>0</v>
      </c>
      <c r="AJ624" s="457" t="e">
        <f>#REF!-#REF!</f>
        <v>#REF!</v>
      </c>
      <c r="AL624" s="6"/>
      <c r="AM624" s="6"/>
      <c r="AN624" s="6"/>
      <c r="AO624" s="6"/>
    </row>
    <row r="625" spans="1:41" ht="14.1" customHeight="1" x14ac:dyDescent="0.25">
      <c r="A625" s="444">
        <v>546</v>
      </c>
      <c r="B625" s="444" t="s">
        <v>2602</v>
      </c>
      <c r="C625" s="444" t="s">
        <v>3763</v>
      </c>
      <c r="D625" s="445">
        <v>30415</v>
      </c>
      <c r="E625" s="446">
        <v>41897</v>
      </c>
      <c r="F625" s="1066">
        <f t="shared" si="259"/>
        <v>31</v>
      </c>
      <c r="G625" s="429" t="s">
        <v>2603</v>
      </c>
      <c r="H625" s="447" t="s">
        <v>1941</v>
      </c>
      <c r="I625" s="429" t="s">
        <v>2604</v>
      </c>
      <c r="J625" s="429"/>
      <c r="K625" s="1067">
        <f t="shared" si="260"/>
        <v>38115</v>
      </c>
      <c r="L625" s="1067">
        <f t="shared" si="261"/>
        <v>2702.3534999999997</v>
      </c>
      <c r="M625" s="1067">
        <v>34580</v>
      </c>
      <c r="N625" s="402">
        <v>253.82</v>
      </c>
      <c r="O625" s="1068">
        <f t="shared" si="262"/>
        <v>1158.6959999999999</v>
      </c>
      <c r="P625" s="1068">
        <f t="shared" si="263"/>
        <v>1093.9005</v>
      </c>
      <c r="Q625" s="1068">
        <v>844.89</v>
      </c>
      <c r="R625" s="1067"/>
      <c r="S625" s="451">
        <f t="shared" si="264"/>
        <v>3351.3064999999997</v>
      </c>
      <c r="T625" s="1067">
        <f t="shared" si="265"/>
        <v>34763.693500000001</v>
      </c>
      <c r="U625" s="452">
        <v>100010330028774</v>
      </c>
      <c r="V625" s="532">
        <v>200011690104485</v>
      </c>
      <c r="W625" s="863">
        <f t="shared" si="266"/>
        <v>34763.693500000001</v>
      </c>
      <c r="X625" s="454" t="s">
        <v>4175</v>
      </c>
      <c r="Y625" s="455"/>
      <c r="Z625" s="428">
        <v>0</v>
      </c>
      <c r="AA625" s="456">
        <v>0</v>
      </c>
      <c r="AB625" s="402">
        <f t="shared" si="267"/>
        <v>3097.4864999999995</v>
      </c>
      <c r="AC625" s="402">
        <f t="shared" si="268"/>
        <v>35017.513500000001</v>
      </c>
      <c r="AD625" s="1067"/>
      <c r="AE625" s="428"/>
      <c r="AF625" s="428"/>
      <c r="AG625" s="402">
        <f t="shared" si="269"/>
        <v>0</v>
      </c>
      <c r="AH625" s="1067"/>
      <c r="AI625" s="402">
        <f t="shared" si="270"/>
        <v>0</v>
      </c>
      <c r="AJ625" s="457">
        <f>AI631-N631</f>
        <v>0</v>
      </c>
      <c r="AL625" s="6"/>
      <c r="AM625" s="6"/>
      <c r="AN625" s="6"/>
      <c r="AO625" s="6"/>
    </row>
    <row r="626" spans="1:41" ht="14.1" customHeight="1" x14ac:dyDescent="0.25">
      <c r="A626" s="1066">
        <v>547</v>
      </c>
      <c r="B626" s="444" t="s">
        <v>2154</v>
      </c>
      <c r="C626" s="444" t="s">
        <v>3763</v>
      </c>
      <c r="D626" s="445">
        <v>25360</v>
      </c>
      <c r="E626" s="446">
        <v>41897</v>
      </c>
      <c r="F626" s="1066">
        <f t="shared" si="259"/>
        <v>45</v>
      </c>
      <c r="G626" s="429" t="s">
        <v>2155</v>
      </c>
      <c r="H626" s="447" t="s">
        <v>1941</v>
      </c>
      <c r="I626" s="429" t="s">
        <v>2117</v>
      </c>
      <c r="J626" s="429"/>
      <c r="K626" s="448">
        <f>35000*1.1</f>
        <v>38500</v>
      </c>
      <c r="L626" s="1067">
        <f t="shared" si="261"/>
        <v>2729.65</v>
      </c>
      <c r="M626" s="1067">
        <v>34580</v>
      </c>
      <c r="N626" s="402">
        <v>434.66</v>
      </c>
      <c r="O626" s="1068">
        <f t="shared" si="262"/>
        <v>1170.4000000000001</v>
      </c>
      <c r="P626" s="1068">
        <f t="shared" si="263"/>
        <v>1104.95</v>
      </c>
      <c r="Q626" s="467"/>
      <c r="R626" s="1067"/>
      <c r="S626" s="451">
        <f t="shared" si="264"/>
        <v>2710.01</v>
      </c>
      <c r="T626" s="1067">
        <f t="shared" si="265"/>
        <v>35789.99</v>
      </c>
      <c r="U626" s="452">
        <v>100010330028774</v>
      </c>
      <c r="V626" s="478" t="s">
        <v>3269</v>
      </c>
      <c r="W626" s="863">
        <f t="shared" si="266"/>
        <v>35789.99</v>
      </c>
      <c r="X626" s="454" t="s">
        <v>3904</v>
      </c>
      <c r="Y626" s="455"/>
      <c r="Z626" s="428">
        <v>0</v>
      </c>
      <c r="AA626" s="456">
        <v>0</v>
      </c>
      <c r="AB626" s="402">
        <f t="shared" si="267"/>
        <v>2275.3500000000004</v>
      </c>
      <c r="AC626" s="402">
        <f t="shared" si="268"/>
        <v>36224.65</v>
      </c>
      <c r="AD626" s="1067"/>
      <c r="AE626" s="428"/>
      <c r="AF626" s="428"/>
      <c r="AG626" s="402">
        <f t="shared" si="269"/>
        <v>0</v>
      </c>
      <c r="AH626" s="1067"/>
      <c r="AI626" s="402">
        <f t="shared" si="270"/>
        <v>0</v>
      </c>
      <c r="AJ626" s="457"/>
      <c r="AL626" s="6"/>
      <c r="AM626" s="6"/>
      <c r="AN626" s="6"/>
      <c r="AO626" s="6"/>
    </row>
    <row r="627" spans="1:41" ht="14.1" customHeight="1" x14ac:dyDescent="0.25">
      <c r="A627" s="444">
        <v>548</v>
      </c>
      <c r="B627" s="444" t="s">
        <v>2887</v>
      </c>
      <c r="C627" s="444" t="s">
        <v>3763</v>
      </c>
      <c r="D627" s="445">
        <v>28835</v>
      </c>
      <c r="E627" s="446">
        <v>41897</v>
      </c>
      <c r="F627" s="1066">
        <f t="shared" si="259"/>
        <v>35</v>
      </c>
      <c r="G627" s="429" t="s">
        <v>2888</v>
      </c>
      <c r="H627" s="447" t="s">
        <v>1941</v>
      </c>
      <c r="I627" s="429" t="s">
        <v>165</v>
      </c>
      <c r="J627" s="429"/>
      <c r="K627" s="402">
        <f>28875*1.1</f>
        <v>31762.500000000004</v>
      </c>
      <c r="L627" s="1067">
        <f t="shared" si="261"/>
        <v>2251.9612500000003</v>
      </c>
      <c r="M627" s="1067">
        <f t="shared" ref="M627:M654" si="271">K627</f>
        <v>31762.500000000004</v>
      </c>
      <c r="N627" s="402"/>
      <c r="O627" s="467">
        <f t="shared" si="262"/>
        <v>965.58000000000015</v>
      </c>
      <c r="P627" s="467">
        <f t="shared" si="263"/>
        <v>911.58375000000024</v>
      </c>
      <c r="Q627" s="467">
        <v>844.89</v>
      </c>
      <c r="R627" s="402"/>
      <c r="S627" s="494">
        <f t="shared" si="264"/>
        <v>2722.0537500000005</v>
      </c>
      <c r="T627" s="402">
        <f t="shared" si="265"/>
        <v>29040.446250000005</v>
      </c>
      <c r="U627" s="452">
        <v>100010330028774</v>
      </c>
      <c r="V627" s="530" t="s">
        <v>4295</v>
      </c>
      <c r="W627" s="863">
        <f t="shared" si="266"/>
        <v>29040.446250000005</v>
      </c>
      <c r="X627" s="454" t="s">
        <v>4261</v>
      </c>
      <c r="Y627" s="504"/>
      <c r="Z627" s="429"/>
      <c r="AA627" s="505"/>
      <c r="AB627" s="402"/>
      <c r="AC627" s="402"/>
      <c r="AD627" s="402"/>
      <c r="AE627" s="429"/>
      <c r="AF627" s="429"/>
      <c r="AG627" s="402"/>
      <c r="AH627" s="402"/>
      <c r="AI627" s="402"/>
      <c r="AJ627" s="457">
        <f>AI630-N630</f>
        <v>0</v>
      </c>
      <c r="AL627" s="6"/>
      <c r="AM627" s="6"/>
      <c r="AN627" s="6"/>
      <c r="AO627" s="6"/>
    </row>
    <row r="628" spans="1:41" ht="14.1" customHeight="1" x14ac:dyDescent="0.25">
      <c r="A628" s="1066">
        <v>549</v>
      </c>
      <c r="B628" s="1066" t="s">
        <v>2545</v>
      </c>
      <c r="C628" s="1066" t="s">
        <v>3763</v>
      </c>
      <c r="D628" s="446">
        <v>25875</v>
      </c>
      <c r="E628" s="446">
        <v>41897</v>
      </c>
      <c r="F628" s="1066">
        <f t="shared" si="259"/>
        <v>43</v>
      </c>
      <c r="G628" s="428" t="s">
        <v>2546</v>
      </c>
      <c r="H628" s="447" t="s">
        <v>1941</v>
      </c>
      <c r="I628" s="428" t="s">
        <v>165</v>
      </c>
      <c r="J628" s="428"/>
      <c r="K628" s="402">
        <f>28875*1.1</f>
        <v>31762.500000000004</v>
      </c>
      <c r="L628" s="1067">
        <f t="shared" si="261"/>
        <v>2251.9612500000003</v>
      </c>
      <c r="M628" s="1067">
        <f t="shared" si="271"/>
        <v>31762.500000000004</v>
      </c>
      <c r="N628" s="402"/>
      <c r="O628" s="1068">
        <f t="shared" si="262"/>
        <v>965.58000000000015</v>
      </c>
      <c r="P628" s="1068">
        <f t="shared" si="263"/>
        <v>911.58375000000024</v>
      </c>
      <c r="Q628" s="1068"/>
      <c r="R628" s="1067"/>
      <c r="S628" s="451">
        <f t="shared" si="264"/>
        <v>1877.1637500000004</v>
      </c>
      <c r="T628" s="1067">
        <f t="shared" si="265"/>
        <v>29885.336250000004</v>
      </c>
      <c r="U628" s="452">
        <v>100010330028774</v>
      </c>
      <c r="V628" s="486" t="s">
        <v>3437</v>
      </c>
      <c r="W628" s="863">
        <f t="shared" si="266"/>
        <v>29885.336250000004</v>
      </c>
      <c r="X628" s="463" t="s">
        <v>3902</v>
      </c>
      <c r="Y628" s="455"/>
      <c r="Z628" s="428">
        <v>0</v>
      </c>
      <c r="AA628" s="456">
        <v>0</v>
      </c>
      <c r="AB628" s="402">
        <f t="shared" ref="AB628:AB646" si="272">O628+P628+Q628</f>
        <v>1877.1637500000004</v>
      </c>
      <c r="AC628" s="402">
        <f t="shared" ref="AC628:AC646" si="273">K628-AB628</f>
        <v>29885.336250000004</v>
      </c>
      <c r="AD628" s="1067"/>
      <c r="AE628" s="428"/>
      <c r="AF628" s="428"/>
      <c r="AG628" s="402">
        <f t="shared" ref="AG628:AG646" si="274">AE628*15%</f>
        <v>0</v>
      </c>
      <c r="AH628" s="1067"/>
      <c r="AI628" s="402">
        <f t="shared" ref="AI628:AI646" si="275">AG628+AH628</f>
        <v>0</v>
      </c>
      <c r="AJ628" s="457">
        <f>AI631-N631</f>
        <v>0</v>
      </c>
      <c r="AL628" s="6"/>
      <c r="AM628" s="6"/>
      <c r="AN628" s="6"/>
      <c r="AO628" s="6"/>
    </row>
    <row r="629" spans="1:41" ht="14.1" customHeight="1" x14ac:dyDescent="0.25">
      <c r="A629" s="444">
        <v>550</v>
      </c>
      <c r="B629" s="1066" t="s">
        <v>2549</v>
      </c>
      <c r="C629" s="1066" t="s">
        <v>3763</v>
      </c>
      <c r="D629" s="446">
        <v>26950</v>
      </c>
      <c r="E629" s="446">
        <v>41897</v>
      </c>
      <c r="F629" s="1066">
        <f t="shared" si="259"/>
        <v>40</v>
      </c>
      <c r="G629" s="428" t="s">
        <v>2550</v>
      </c>
      <c r="H629" s="447" t="s">
        <v>1941</v>
      </c>
      <c r="I629" s="428" t="s">
        <v>165</v>
      </c>
      <c r="J629" s="428"/>
      <c r="K629" s="402">
        <f>28875*1.1</f>
        <v>31762.500000000004</v>
      </c>
      <c r="L629" s="1067">
        <f t="shared" si="261"/>
        <v>2251.9612500000003</v>
      </c>
      <c r="M629" s="1067">
        <f t="shared" si="271"/>
        <v>31762.500000000004</v>
      </c>
      <c r="N629" s="402"/>
      <c r="O629" s="1068">
        <f t="shared" si="262"/>
        <v>965.58000000000015</v>
      </c>
      <c r="P629" s="1068">
        <f t="shared" si="263"/>
        <v>911.58375000000024</v>
      </c>
      <c r="Q629" s="1068"/>
      <c r="R629" s="1067"/>
      <c r="S629" s="451">
        <f t="shared" si="264"/>
        <v>1877.1637500000004</v>
      </c>
      <c r="T629" s="1067">
        <f t="shared" si="265"/>
        <v>29885.336250000004</v>
      </c>
      <c r="U629" s="452">
        <v>100010330028774</v>
      </c>
      <c r="V629" s="485" t="s">
        <v>3439</v>
      </c>
      <c r="W629" s="863">
        <f t="shared" si="266"/>
        <v>29885.336250000004</v>
      </c>
      <c r="X629" s="463" t="s">
        <v>3900</v>
      </c>
      <c r="Y629" s="455"/>
      <c r="Z629" s="428">
        <v>0</v>
      </c>
      <c r="AA629" s="456">
        <v>0</v>
      </c>
      <c r="AB629" s="402">
        <f t="shared" si="272"/>
        <v>1877.1637500000004</v>
      </c>
      <c r="AC629" s="402">
        <f t="shared" si="273"/>
        <v>29885.336250000004</v>
      </c>
      <c r="AD629" s="1067"/>
      <c r="AE629" s="428"/>
      <c r="AF629" s="428"/>
      <c r="AG629" s="402">
        <f t="shared" si="274"/>
        <v>0</v>
      </c>
      <c r="AH629" s="1067"/>
      <c r="AI629" s="402">
        <f t="shared" si="275"/>
        <v>0</v>
      </c>
      <c r="AJ629" s="457" t="e">
        <f>#REF!-#REF!</f>
        <v>#REF!</v>
      </c>
      <c r="AL629" s="6"/>
      <c r="AM629" s="6"/>
      <c r="AN629" s="6"/>
      <c r="AO629" s="6"/>
    </row>
    <row r="630" spans="1:41" ht="14.1" customHeight="1" x14ac:dyDescent="0.25">
      <c r="A630" s="1066">
        <v>551</v>
      </c>
      <c r="B630" s="444" t="s">
        <v>2553</v>
      </c>
      <c r="C630" s="444" t="s">
        <v>3763</v>
      </c>
      <c r="D630" s="445">
        <v>29323</v>
      </c>
      <c r="E630" s="446">
        <v>41897</v>
      </c>
      <c r="F630" s="1066">
        <f t="shared" si="259"/>
        <v>34</v>
      </c>
      <c r="G630" s="429" t="s">
        <v>2554</v>
      </c>
      <c r="H630" s="447" t="s">
        <v>1941</v>
      </c>
      <c r="I630" s="428" t="s">
        <v>165</v>
      </c>
      <c r="J630" s="428"/>
      <c r="K630" s="402">
        <f t="shared" ref="K630:K646" si="276">28875*1.1</f>
        <v>31762.500000000004</v>
      </c>
      <c r="L630" s="1067">
        <f t="shared" si="261"/>
        <v>2251.9612500000003</v>
      </c>
      <c r="M630" s="1067">
        <f t="shared" si="271"/>
        <v>31762.500000000004</v>
      </c>
      <c r="N630" s="402"/>
      <c r="O630" s="1068">
        <f t="shared" si="262"/>
        <v>965.58000000000015</v>
      </c>
      <c r="P630" s="1068">
        <f t="shared" si="263"/>
        <v>911.58375000000024</v>
      </c>
      <c r="Q630" s="1068"/>
      <c r="R630" s="1067"/>
      <c r="S630" s="451">
        <f t="shared" si="264"/>
        <v>1877.1637500000004</v>
      </c>
      <c r="T630" s="1067">
        <f t="shared" si="265"/>
        <v>29885.336250000004</v>
      </c>
      <c r="U630" s="452">
        <v>100010330028774</v>
      </c>
      <c r="V630" s="490" t="s">
        <v>3441</v>
      </c>
      <c r="W630" s="863">
        <f t="shared" si="266"/>
        <v>29885.336250000004</v>
      </c>
      <c r="X630" s="454" t="s">
        <v>3899</v>
      </c>
      <c r="Y630" s="455"/>
      <c r="Z630" s="428">
        <v>0</v>
      </c>
      <c r="AA630" s="456">
        <v>0</v>
      </c>
      <c r="AB630" s="402">
        <f t="shared" si="272"/>
        <v>1877.1637500000004</v>
      </c>
      <c r="AC630" s="402">
        <f t="shared" si="273"/>
        <v>29885.336250000004</v>
      </c>
      <c r="AD630" s="1067"/>
      <c r="AE630" s="428"/>
      <c r="AF630" s="428"/>
      <c r="AG630" s="402">
        <f t="shared" si="274"/>
        <v>0</v>
      </c>
      <c r="AH630" s="1067"/>
      <c r="AI630" s="402">
        <f t="shared" si="275"/>
        <v>0</v>
      </c>
      <c r="AJ630" s="457">
        <f>AI634-N634</f>
        <v>0</v>
      </c>
      <c r="AL630" s="6"/>
      <c r="AM630" s="6"/>
      <c r="AN630" s="6"/>
      <c r="AO630" s="6"/>
    </row>
    <row r="631" spans="1:41" ht="14.1" customHeight="1" x14ac:dyDescent="0.25">
      <c r="A631" s="444">
        <v>552</v>
      </c>
      <c r="B631" s="444" t="s">
        <v>2555</v>
      </c>
      <c r="C631" s="444" t="s">
        <v>3763</v>
      </c>
      <c r="D631" s="445">
        <v>29875</v>
      </c>
      <c r="E631" s="446">
        <v>41897</v>
      </c>
      <c r="F631" s="1066">
        <f t="shared" si="259"/>
        <v>32</v>
      </c>
      <c r="G631" s="429" t="s">
        <v>2556</v>
      </c>
      <c r="H631" s="447" t="s">
        <v>1941</v>
      </c>
      <c r="I631" s="428" t="s">
        <v>165</v>
      </c>
      <c r="J631" s="428"/>
      <c r="K631" s="402">
        <f t="shared" si="276"/>
        <v>31762.500000000004</v>
      </c>
      <c r="L631" s="1067">
        <f t="shared" si="261"/>
        <v>2251.9612500000003</v>
      </c>
      <c r="M631" s="1067">
        <f t="shared" si="271"/>
        <v>31762.500000000004</v>
      </c>
      <c r="N631" s="402"/>
      <c r="O631" s="1068">
        <f t="shared" si="262"/>
        <v>965.58000000000015</v>
      </c>
      <c r="P631" s="1068">
        <f t="shared" si="263"/>
        <v>911.58375000000024</v>
      </c>
      <c r="Q631" s="1068"/>
      <c r="R631" s="1067"/>
      <c r="S631" s="451">
        <f t="shared" si="264"/>
        <v>1877.1637500000004</v>
      </c>
      <c r="T631" s="1067">
        <f t="shared" si="265"/>
        <v>29885.336250000004</v>
      </c>
      <c r="U631" s="452">
        <v>100010330028774</v>
      </c>
      <c r="V631" s="490" t="s">
        <v>3442</v>
      </c>
      <c r="W631" s="863">
        <f t="shared" si="266"/>
        <v>29885.336250000004</v>
      </c>
      <c r="X631" s="454" t="s">
        <v>4199</v>
      </c>
      <c r="Y631" s="455"/>
      <c r="Z631" s="428">
        <v>0</v>
      </c>
      <c r="AA631" s="456">
        <v>0</v>
      </c>
      <c r="AB631" s="402">
        <f t="shared" si="272"/>
        <v>1877.1637500000004</v>
      </c>
      <c r="AC631" s="402">
        <f t="shared" si="273"/>
        <v>29885.336250000004</v>
      </c>
      <c r="AD631" s="1067"/>
      <c r="AE631" s="428"/>
      <c r="AF631" s="428"/>
      <c r="AG631" s="402">
        <f t="shared" si="274"/>
        <v>0</v>
      </c>
      <c r="AH631" s="1067"/>
      <c r="AI631" s="402">
        <f t="shared" si="275"/>
        <v>0</v>
      </c>
      <c r="AJ631" s="457">
        <f>AI635-N635</f>
        <v>0</v>
      </c>
      <c r="AL631" s="6"/>
      <c r="AM631" s="6"/>
      <c r="AN631" s="6"/>
      <c r="AO631" s="6"/>
    </row>
    <row r="632" spans="1:41" ht="14.1" customHeight="1" x14ac:dyDescent="0.25">
      <c r="A632" s="1066">
        <v>553</v>
      </c>
      <c r="B632" s="444" t="s">
        <v>2557</v>
      </c>
      <c r="C632" s="444" t="s">
        <v>3763</v>
      </c>
      <c r="D632" s="445">
        <v>30497</v>
      </c>
      <c r="E632" s="446">
        <v>41897</v>
      </c>
      <c r="F632" s="1066">
        <f t="shared" si="259"/>
        <v>31</v>
      </c>
      <c r="G632" s="429" t="s">
        <v>2558</v>
      </c>
      <c r="H632" s="447" t="s">
        <v>1941</v>
      </c>
      <c r="I632" s="428" t="s">
        <v>165</v>
      </c>
      <c r="J632" s="428"/>
      <c r="K632" s="402">
        <f t="shared" si="276"/>
        <v>31762.500000000004</v>
      </c>
      <c r="L632" s="1067">
        <f t="shared" si="261"/>
        <v>2251.9612500000003</v>
      </c>
      <c r="M632" s="1067">
        <f t="shared" si="271"/>
        <v>31762.500000000004</v>
      </c>
      <c r="N632" s="402"/>
      <c r="O632" s="1068">
        <f t="shared" si="262"/>
        <v>965.58000000000015</v>
      </c>
      <c r="P632" s="1068">
        <f t="shared" si="263"/>
        <v>911.58375000000024</v>
      </c>
      <c r="Q632" s="1068"/>
      <c r="R632" s="1067"/>
      <c r="S632" s="451">
        <f t="shared" si="264"/>
        <v>1877.1637500000004</v>
      </c>
      <c r="T632" s="1067">
        <f t="shared" si="265"/>
        <v>29885.336250000004</v>
      </c>
      <c r="U632" s="452">
        <v>100010330028774</v>
      </c>
      <c r="V632" s="490" t="s">
        <v>3443</v>
      </c>
      <c r="W632" s="863">
        <f t="shared" si="266"/>
        <v>29885.336250000004</v>
      </c>
      <c r="X632" s="454" t="s">
        <v>4176</v>
      </c>
      <c r="Y632" s="455"/>
      <c r="Z632" s="428">
        <v>0</v>
      </c>
      <c r="AA632" s="456">
        <v>0</v>
      </c>
      <c r="AB632" s="402">
        <f t="shared" si="272"/>
        <v>1877.1637500000004</v>
      </c>
      <c r="AC632" s="402">
        <f t="shared" si="273"/>
        <v>29885.336250000004</v>
      </c>
      <c r="AD632" s="1067"/>
      <c r="AE632" s="428"/>
      <c r="AF632" s="428"/>
      <c r="AG632" s="402">
        <f t="shared" si="274"/>
        <v>0</v>
      </c>
      <c r="AH632" s="1067"/>
      <c r="AI632" s="402">
        <f t="shared" si="275"/>
        <v>0</v>
      </c>
      <c r="AJ632" s="457" t="e">
        <f>#REF!-#REF!</f>
        <v>#REF!</v>
      </c>
      <c r="AL632" s="6"/>
      <c r="AM632" s="6"/>
      <c r="AN632" s="6"/>
      <c r="AO632" s="6"/>
    </row>
    <row r="633" spans="1:41" ht="14.1" customHeight="1" x14ac:dyDescent="0.25">
      <c r="A633" s="444">
        <v>554</v>
      </c>
      <c r="B633" s="444" t="s">
        <v>2559</v>
      </c>
      <c r="C633" s="444" t="s">
        <v>3763</v>
      </c>
      <c r="D633" s="445">
        <v>26002</v>
      </c>
      <c r="E633" s="446">
        <v>41897</v>
      </c>
      <c r="F633" s="1066">
        <f t="shared" si="259"/>
        <v>43</v>
      </c>
      <c r="G633" s="429" t="s">
        <v>2560</v>
      </c>
      <c r="H633" s="447" t="s">
        <v>1941</v>
      </c>
      <c r="I633" s="428" t="s">
        <v>165</v>
      </c>
      <c r="J633" s="428"/>
      <c r="K633" s="402">
        <f t="shared" si="276"/>
        <v>31762.500000000004</v>
      </c>
      <c r="L633" s="1067">
        <f t="shared" si="261"/>
        <v>2251.9612500000003</v>
      </c>
      <c r="M633" s="1067">
        <f t="shared" si="271"/>
        <v>31762.500000000004</v>
      </c>
      <c r="N633" s="402"/>
      <c r="O633" s="1068">
        <f t="shared" si="262"/>
        <v>965.58000000000015</v>
      </c>
      <c r="P633" s="1068">
        <f t="shared" si="263"/>
        <v>911.58375000000024</v>
      </c>
      <c r="Q633" s="1068"/>
      <c r="R633" s="1067"/>
      <c r="S633" s="451">
        <f t="shared" si="264"/>
        <v>1877.1637500000004</v>
      </c>
      <c r="T633" s="1067">
        <f t="shared" si="265"/>
        <v>29885.336250000004</v>
      </c>
      <c r="U633" s="452">
        <v>100010330028774</v>
      </c>
      <c r="V633" s="490" t="s">
        <v>3444</v>
      </c>
      <c r="W633" s="863">
        <f t="shared" si="266"/>
        <v>29885.336250000004</v>
      </c>
      <c r="X633" s="454" t="s">
        <v>4177</v>
      </c>
      <c r="Y633" s="455"/>
      <c r="Z633" s="428">
        <v>0</v>
      </c>
      <c r="AA633" s="456">
        <v>0</v>
      </c>
      <c r="AB633" s="402">
        <f t="shared" si="272"/>
        <v>1877.1637500000004</v>
      </c>
      <c r="AC633" s="402">
        <f t="shared" si="273"/>
        <v>29885.336250000004</v>
      </c>
      <c r="AD633" s="1067"/>
      <c r="AE633" s="428"/>
      <c r="AF633" s="428"/>
      <c r="AG633" s="402">
        <f t="shared" si="274"/>
        <v>0</v>
      </c>
      <c r="AH633" s="1067"/>
      <c r="AI633" s="402">
        <f t="shared" si="275"/>
        <v>0</v>
      </c>
      <c r="AJ633" s="457">
        <f>AI637-N637</f>
        <v>0</v>
      </c>
      <c r="AL633" s="6"/>
      <c r="AM633" s="6"/>
      <c r="AN633" s="6"/>
      <c r="AO633" s="6"/>
    </row>
    <row r="634" spans="1:41" ht="14.1" customHeight="1" x14ac:dyDescent="0.25">
      <c r="A634" s="1066">
        <v>555</v>
      </c>
      <c r="B634" s="444" t="s">
        <v>2561</v>
      </c>
      <c r="C634" s="444" t="s">
        <v>3763</v>
      </c>
      <c r="D634" s="445">
        <v>30254</v>
      </c>
      <c r="E634" s="446">
        <v>41897</v>
      </c>
      <c r="F634" s="1066">
        <f t="shared" si="259"/>
        <v>31</v>
      </c>
      <c r="G634" s="429" t="s">
        <v>2562</v>
      </c>
      <c r="H634" s="447" t="s">
        <v>1941</v>
      </c>
      <c r="I634" s="428" t="s">
        <v>165</v>
      </c>
      <c r="J634" s="428"/>
      <c r="K634" s="402">
        <f t="shared" si="276"/>
        <v>31762.500000000004</v>
      </c>
      <c r="L634" s="1067">
        <f t="shared" si="261"/>
        <v>2251.9612500000003</v>
      </c>
      <c r="M634" s="1067">
        <f t="shared" si="271"/>
        <v>31762.500000000004</v>
      </c>
      <c r="N634" s="402"/>
      <c r="O634" s="1068">
        <f t="shared" si="262"/>
        <v>965.58000000000015</v>
      </c>
      <c r="P634" s="1068">
        <f t="shared" si="263"/>
        <v>911.58375000000024</v>
      </c>
      <c r="Q634" s="1068"/>
      <c r="R634" s="1067"/>
      <c r="S634" s="451">
        <f t="shared" si="264"/>
        <v>1877.1637500000004</v>
      </c>
      <c r="T634" s="1067">
        <f t="shared" si="265"/>
        <v>29885.336250000004</v>
      </c>
      <c r="U634" s="452">
        <v>100010330028774</v>
      </c>
      <c r="V634" s="501" t="s">
        <v>3445</v>
      </c>
      <c r="W634" s="863">
        <f t="shared" si="266"/>
        <v>29885.336250000004</v>
      </c>
      <c r="X634" s="454" t="s">
        <v>3898</v>
      </c>
      <c r="Y634" s="455"/>
      <c r="Z634" s="428">
        <v>0</v>
      </c>
      <c r="AA634" s="456">
        <v>0</v>
      </c>
      <c r="AB634" s="402">
        <f t="shared" si="272"/>
        <v>1877.1637500000004</v>
      </c>
      <c r="AC634" s="402">
        <f t="shared" si="273"/>
        <v>29885.336250000004</v>
      </c>
      <c r="AD634" s="1067"/>
      <c r="AE634" s="428"/>
      <c r="AF634" s="428"/>
      <c r="AG634" s="402">
        <f t="shared" si="274"/>
        <v>0</v>
      </c>
      <c r="AH634" s="1067"/>
      <c r="AI634" s="402">
        <f t="shared" si="275"/>
        <v>0</v>
      </c>
      <c r="AJ634" s="457">
        <f>AI639-N639</f>
        <v>0</v>
      </c>
      <c r="AL634" s="6"/>
      <c r="AM634" s="6"/>
      <c r="AN634" s="6"/>
      <c r="AO634" s="6"/>
    </row>
    <row r="635" spans="1:41" ht="14.1" customHeight="1" x14ac:dyDescent="0.25">
      <c r="A635" s="444">
        <v>556</v>
      </c>
      <c r="B635" s="444" t="s">
        <v>2563</v>
      </c>
      <c r="C635" s="444" t="s">
        <v>3763</v>
      </c>
      <c r="D635" s="445">
        <v>26542</v>
      </c>
      <c r="E635" s="446">
        <v>41897</v>
      </c>
      <c r="F635" s="1066">
        <f t="shared" si="259"/>
        <v>42</v>
      </c>
      <c r="G635" s="429" t="s">
        <v>2564</v>
      </c>
      <c r="H635" s="447" t="s">
        <v>1941</v>
      </c>
      <c r="I635" s="428" t="s">
        <v>165</v>
      </c>
      <c r="J635" s="428"/>
      <c r="K635" s="402">
        <f t="shared" si="276"/>
        <v>31762.500000000004</v>
      </c>
      <c r="L635" s="1067">
        <f t="shared" si="261"/>
        <v>2251.9612500000003</v>
      </c>
      <c r="M635" s="1067">
        <f t="shared" si="271"/>
        <v>31762.500000000004</v>
      </c>
      <c r="N635" s="402"/>
      <c r="O635" s="1068">
        <f t="shared" si="262"/>
        <v>965.58000000000015</v>
      </c>
      <c r="P635" s="1068">
        <f t="shared" si="263"/>
        <v>911.58375000000024</v>
      </c>
      <c r="Q635" s="1068"/>
      <c r="R635" s="1067"/>
      <c r="S635" s="451">
        <f t="shared" si="264"/>
        <v>1877.1637500000004</v>
      </c>
      <c r="T635" s="1067">
        <f t="shared" si="265"/>
        <v>29885.336250000004</v>
      </c>
      <c r="U635" s="452">
        <v>100010330028774</v>
      </c>
      <c r="V635" s="490" t="s">
        <v>3446</v>
      </c>
      <c r="W635" s="863">
        <f t="shared" si="266"/>
        <v>29885.336250000004</v>
      </c>
      <c r="X635" s="454" t="s">
        <v>3897</v>
      </c>
      <c r="Y635" s="455"/>
      <c r="Z635" s="428">
        <v>0</v>
      </c>
      <c r="AA635" s="456">
        <v>0</v>
      </c>
      <c r="AB635" s="402">
        <f t="shared" si="272"/>
        <v>1877.1637500000004</v>
      </c>
      <c r="AC635" s="402">
        <f t="shared" si="273"/>
        <v>29885.336250000004</v>
      </c>
      <c r="AD635" s="1067"/>
      <c r="AE635" s="428"/>
      <c r="AF635" s="428"/>
      <c r="AG635" s="402">
        <f t="shared" si="274"/>
        <v>0</v>
      </c>
      <c r="AH635" s="1067"/>
      <c r="AI635" s="402">
        <f t="shared" si="275"/>
        <v>0</v>
      </c>
      <c r="AJ635" s="457">
        <f>AI640-N640</f>
        <v>0</v>
      </c>
      <c r="AL635" s="6"/>
      <c r="AM635" s="6"/>
      <c r="AN635" s="6"/>
      <c r="AO635" s="6"/>
    </row>
    <row r="636" spans="1:41" ht="14.1" customHeight="1" x14ac:dyDescent="0.25">
      <c r="A636" s="1066">
        <v>557</v>
      </c>
      <c r="B636" s="444" t="s">
        <v>2566</v>
      </c>
      <c r="C636" s="444" t="s">
        <v>3763</v>
      </c>
      <c r="D636" s="445">
        <v>23736</v>
      </c>
      <c r="E636" s="446">
        <v>41897</v>
      </c>
      <c r="F636" s="1066">
        <f t="shared" si="259"/>
        <v>49</v>
      </c>
      <c r="G636" s="429" t="s">
        <v>2567</v>
      </c>
      <c r="H636" s="447" t="s">
        <v>1941</v>
      </c>
      <c r="I636" s="428" t="s">
        <v>165</v>
      </c>
      <c r="J636" s="428"/>
      <c r="K636" s="402">
        <f t="shared" si="276"/>
        <v>31762.500000000004</v>
      </c>
      <c r="L636" s="1067">
        <f t="shared" si="261"/>
        <v>2251.9612500000003</v>
      </c>
      <c r="M636" s="1067">
        <f t="shared" si="271"/>
        <v>31762.500000000004</v>
      </c>
      <c r="N636" s="402"/>
      <c r="O636" s="1068">
        <f t="shared" si="262"/>
        <v>965.58000000000015</v>
      </c>
      <c r="P636" s="1068">
        <f t="shared" si="263"/>
        <v>911.58375000000024</v>
      </c>
      <c r="Q636" s="1068"/>
      <c r="R636" s="1067"/>
      <c r="S636" s="451">
        <f t="shared" si="264"/>
        <v>1877.1637500000004</v>
      </c>
      <c r="T636" s="1067">
        <f t="shared" si="265"/>
        <v>29885.336250000004</v>
      </c>
      <c r="U636" s="452">
        <v>100010330028774</v>
      </c>
      <c r="V636" s="490" t="s">
        <v>3448</v>
      </c>
      <c r="W636" s="863">
        <f t="shared" si="266"/>
        <v>29885.336250000004</v>
      </c>
      <c r="X636" s="454" t="s">
        <v>3896</v>
      </c>
      <c r="Y636" s="455"/>
      <c r="Z636" s="428">
        <v>0</v>
      </c>
      <c r="AA636" s="456">
        <v>0</v>
      </c>
      <c r="AB636" s="402">
        <f t="shared" si="272"/>
        <v>1877.1637500000004</v>
      </c>
      <c r="AC636" s="402">
        <f t="shared" si="273"/>
        <v>29885.336250000004</v>
      </c>
      <c r="AD636" s="1067"/>
      <c r="AE636" s="428"/>
      <c r="AF636" s="428"/>
      <c r="AG636" s="402">
        <f t="shared" si="274"/>
        <v>0</v>
      </c>
      <c r="AH636" s="1067"/>
      <c r="AI636" s="402">
        <f t="shared" si="275"/>
        <v>0</v>
      </c>
      <c r="AJ636" s="457">
        <f>AI642-N642</f>
        <v>0</v>
      </c>
      <c r="AL636" s="6"/>
      <c r="AM636" s="6"/>
      <c r="AN636" s="6"/>
      <c r="AO636" s="6"/>
    </row>
    <row r="637" spans="1:41" ht="14.1" customHeight="1" x14ac:dyDescent="0.25">
      <c r="A637" s="444">
        <v>558</v>
      </c>
      <c r="B637" s="444" t="s">
        <v>2568</v>
      </c>
      <c r="C637" s="444" t="s">
        <v>3763</v>
      </c>
      <c r="D637" s="445">
        <v>30307</v>
      </c>
      <c r="E637" s="446">
        <v>41897</v>
      </c>
      <c r="F637" s="1066">
        <f t="shared" si="259"/>
        <v>31</v>
      </c>
      <c r="G637" s="429" t="s">
        <v>2569</v>
      </c>
      <c r="H637" s="447" t="s">
        <v>1941</v>
      </c>
      <c r="I637" s="428" t="s">
        <v>165</v>
      </c>
      <c r="J637" s="428"/>
      <c r="K637" s="402">
        <f t="shared" si="276"/>
        <v>31762.500000000004</v>
      </c>
      <c r="L637" s="1067">
        <f t="shared" si="261"/>
        <v>2251.9612500000003</v>
      </c>
      <c r="M637" s="1067">
        <f t="shared" si="271"/>
        <v>31762.500000000004</v>
      </c>
      <c r="N637" s="402"/>
      <c r="O637" s="1068">
        <f t="shared" si="262"/>
        <v>965.58000000000015</v>
      </c>
      <c r="P637" s="1068">
        <f t="shared" si="263"/>
        <v>911.58375000000024</v>
      </c>
      <c r="Q637" s="1068"/>
      <c r="R637" s="1067"/>
      <c r="S637" s="451">
        <f t="shared" si="264"/>
        <v>1877.1637500000004</v>
      </c>
      <c r="T637" s="1067">
        <f t="shared" si="265"/>
        <v>29885.336250000004</v>
      </c>
      <c r="U637" s="452">
        <v>100010330028774</v>
      </c>
      <c r="V637" s="490" t="s">
        <v>3449</v>
      </c>
      <c r="W637" s="863">
        <f t="shared" si="266"/>
        <v>29885.336250000004</v>
      </c>
      <c r="X637" s="454" t="s">
        <v>3895</v>
      </c>
      <c r="Y637" s="455"/>
      <c r="Z637" s="428">
        <v>0</v>
      </c>
      <c r="AA637" s="456">
        <v>0</v>
      </c>
      <c r="AB637" s="402">
        <f t="shared" si="272"/>
        <v>1877.1637500000004</v>
      </c>
      <c r="AC637" s="402">
        <f t="shared" si="273"/>
        <v>29885.336250000004</v>
      </c>
      <c r="AD637" s="1067"/>
      <c r="AE637" s="428"/>
      <c r="AF637" s="428"/>
      <c r="AG637" s="402">
        <f t="shared" si="274"/>
        <v>0</v>
      </c>
      <c r="AH637" s="1067"/>
      <c r="AI637" s="402">
        <f t="shared" si="275"/>
        <v>0</v>
      </c>
      <c r="AJ637" s="457" t="e">
        <f>#REF!-#REF!</f>
        <v>#REF!</v>
      </c>
      <c r="AL637" s="6"/>
      <c r="AM637" s="6"/>
      <c r="AN637" s="6"/>
      <c r="AO637" s="6"/>
    </row>
    <row r="638" spans="1:41" ht="14.1" customHeight="1" x14ac:dyDescent="0.25">
      <c r="A638" s="1066">
        <v>559</v>
      </c>
      <c r="B638" s="444" t="s">
        <v>2570</v>
      </c>
      <c r="C638" s="444" t="s">
        <v>3763</v>
      </c>
      <c r="D638" s="445">
        <v>28710</v>
      </c>
      <c r="E638" s="446">
        <v>41897</v>
      </c>
      <c r="F638" s="1066">
        <f t="shared" si="259"/>
        <v>36</v>
      </c>
      <c r="G638" s="429" t="s">
        <v>2571</v>
      </c>
      <c r="H638" s="447" t="s">
        <v>1941</v>
      </c>
      <c r="I638" s="428" t="s">
        <v>165</v>
      </c>
      <c r="J638" s="428"/>
      <c r="K638" s="402">
        <f t="shared" si="276"/>
        <v>31762.500000000004</v>
      </c>
      <c r="L638" s="1067">
        <f t="shared" si="261"/>
        <v>2251.9612500000003</v>
      </c>
      <c r="M638" s="1067">
        <f t="shared" si="271"/>
        <v>31762.500000000004</v>
      </c>
      <c r="N638" s="402"/>
      <c r="O638" s="1068">
        <f t="shared" si="262"/>
        <v>965.58000000000015</v>
      </c>
      <c r="P638" s="1068">
        <f t="shared" si="263"/>
        <v>911.58375000000024</v>
      </c>
      <c r="Q638" s="1068"/>
      <c r="R638" s="1067"/>
      <c r="S638" s="451">
        <f t="shared" si="264"/>
        <v>1877.1637500000004</v>
      </c>
      <c r="T638" s="1067">
        <f t="shared" si="265"/>
        <v>29885.336250000004</v>
      </c>
      <c r="U638" s="452">
        <v>100010330028774</v>
      </c>
      <c r="V638" s="490" t="s">
        <v>3450</v>
      </c>
      <c r="W638" s="863">
        <f t="shared" si="266"/>
        <v>29885.336250000004</v>
      </c>
      <c r="X638" s="454" t="s">
        <v>3894</v>
      </c>
      <c r="Y638" s="455"/>
      <c r="Z638" s="428">
        <v>0</v>
      </c>
      <c r="AA638" s="456">
        <v>0</v>
      </c>
      <c r="AB638" s="402">
        <f t="shared" si="272"/>
        <v>1877.1637500000004</v>
      </c>
      <c r="AC638" s="402">
        <f t="shared" si="273"/>
        <v>29885.336250000004</v>
      </c>
      <c r="AD638" s="1067"/>
      <c r="AE638" s="428"/>
      <c r="AF638" s="428"/>
      <c r="AG638" s="402">
        <f t="shared" si="274"/>
        <v>0</v>
      </c>
      <c r="AH638" s="1067"/>
      <c r="AI638" s="402">
        <f t="shared" si="275"/>
        <v>0</v>
      </c>
      <c r="AJ638" s="457">
        <f>AI643-N643</f>
        <v>0</v>
      </c>
    </row>
    <row r="639" spans="1:41" ht="14.1" customHeight="1" x14ac:dyDescent="0.25">
      <c r="A639" s="444">
        <v>560</v>
      </c>
      <c r="B639" s="444" t="s">
        <v>2572</v>
      </c>
      <c r="C639" s="444" t="s">
        <v>3763</v>
      </c>
      <c r="D639" s="445">
        <v>30285</v>
      </c>
      <c r="E639" s="446">
        <v>41897</v>
      </c>
      <c r="F639" s="1066">
        <f t="shared" si="259"/>
        <v>31</v>
      </c>
      <c r="G639" s="429" t="s">
        <v>2573</v>
      </c>
      <c r="H639" s="447" t="s">
        <v>1941</v>
      </c>
      <c r="I639" s="428" t="s">
        <v>165</v>
      </c>
      <c r="J639" s="428"/>
      <c r="K639" s="402">
        <f t="shared" si="276"/>
        <v>31762.500000000004</v>
      </c>
      <c r="L639" s="1067">
        <f t="shared" si="261"/>
        <v>2251.9612500000003</v>
      </c>
      <c r="M639" s="1067">
        <f t="shared" si="271"/>
        <v>31762.500000000004</v>
      </c>
      <c r="N639" s="402"/>
      <c r="O639" s="1068">
        <f t="shared" si="262"/>
        <v>965.58000000000015</v>
      </c>
      <c r="P639" s="1068">
        <f t="shared" si="263"/>
        <v>911.58375000000024</v>
      </c>
      <c r="Q639" s="1068"/>
      <c r="R639" s="1067"/>
      <c r="S639" s="451">
        <f t="shared" si="264"/>
        <v>1877.1637500000004</v>
      </c>
      <c r="T639" s="1067">
        <f t="shared" si="265"/>
        <v>29885.336250000004</v>
      </c>
      <c r="U639" s="452">
        <v>100010330028774</v>
      </c>
      <c r="V639" s="490" t="s">
        <v>3451</v>
      </c>
      <c r="W639" s="863">
        <f t="shared" si="266"/>
        <v>29885.336250000004</v>
      </c>
      <c r="X639" s="454" t="s">
        <v>3893</v>
      </c>
      <c r="Y639" s="455"/>
      <c r="Z639" s="428">
        <v>0</v>
      </c>
      <c r="AA639" s="456">
        <v>0</v>
      </c>
      <c r="AB639" s="402">
        <f t="shared" si="272"/>
        <v>1877.1637500000004</v>
      </c>
      <c r="AC639" s="402">
        <f t="shared" si="273"/>
        <v>29885.336250000004</v>
      </c>
      <c r="AD639" s="1067"/>
      <c r="AE639" s="428"/>
      <c r="AF639" s="428"/>
      <c r="AG639" s="402">
        <f t="shared" si="274"/>
        <v>0</v>
      </c>
      <c r="AH639" s="1067"/>
      <c r="AI639" s="402">
        <f t="shared" si="275"/>
        <v>0</v>
      </c>
      <c r="AJ639" s="457">
        <f>AI644-N644</f>
        <v>0</v>
      </c>
    </row>
    <row r="640" spans="1:41" ht="14.1" customHeight="1" x14ac:dyDescent="0.25">
      <c r="A640" s="1066">
        <v>561</v>
      </c>
      <c r="B640" s="444" t="s">
        <v>2574</v>
      </c>
      <c r="C640" s="444" t="s">
        <v>3763</v>
      </c>
      <c r="D640" s="445">
        <v>28390</v>
      </c>
      <c r="E640" s="446">
        <v>41897</v>
      </c>
      <c r="F640" s="1066">
        <f t="shared" si="259"/>
        <v>36</v>
      </c>
      <c r="G640" s="429" t="s">
        <v>2575</v>
      </c>
      <c r="H640" s="447" t="s">
        <v>1941</v>
      </c>
      <c r="I640" s="428" t="s">
        <v>165</v>
      </c>
      <c r="J640" s="428"/>
      <c r="K640" s="402">
        <f t="shared" si="276"/>
        <v>31762.500000000004</v>
      </c>
      <c r="L640" s="1067">
        <f t="shared" si="261"/>
        <v>2251.9612500000003</v>
      </c>
      <c r="M640" s="1067">
        <f t="shared" si="271"/>
        <v>31762.500000000004</v>
      </c>
      <c r="N640" s="402"/>
      <c r="O640" s="1068">
        <f t="shared" si="262"/>
        <v>965.58000000000015</v>
      </c>
      <c r="P640" s="1068">
        <f t="shared" si="263"/>
        <v>911.58375000000024</v>
      </c>
      <c r="Q640" s="1068"/>
      <c r="R640" s="1067"/>
      <c r="S640" s="451">
        <f t="shared" si="264"/>
        <v>1877.1637500000004</v>
      </c>
      <c r="T640" s="1067">
        <f t="shared" si="265"/>
        <v>29885.336250000004</v>
      </c>
      <c r="U640" s="452">
        <v>100010330028774</v>
      </c>
      <c r="V640" s="490" t="s">
        <v>3452</v>
      </c>
      <c r="W640" s="863">
        <f t="shared" si="266"/>
        <v>29885.336250000004</v>
      </c>
      <c r="X640" s="454" t="s">
        <v>4179</v>
      </c>
      <c r="Y640" s="455"/>
      <c r="Z640" s="428">
        <v>0</v>
      </c>
      <c r="AA640" s="456">
        <v>0</v>
      </c>
      <c r="AB640" s="402">
        <f t="shared" si="272"/>
        <v>1877.1637500000004</v>
      </c>
      <c r="AC640" s="402">
        <f t="shared" si="273"/>
        <v>29885.336250000004</v>
      </c>
      <c r="AD640" s="1067"/>
      <c r="AE640" s="428"/>
      <c r="AF640" s="428"/>
      <c r="AG640" s="402">
        <f t="shared" si="274"/>
        <v>0</v>
      </c>
      <c r="AH640" s="1067"/>
      <c r="AI640" s="402">
        <f t="shared" si="275"/>
        <v>0</v>
      </c>
      <c r="AJ640" s="457">
        <f>AI645-N645</f>
        <v>0</v>
      </c>
    </row>
    <row r="641" spans="1:109" ht="14.1" customHeight="1" x14ac:dyDescent="0.25">
      <c r="A641" s="444">
        <v>562</v>
      </c>
      <c r="B641" s="444" t="s">
        <v>2576</v>
      </c>
      <c r="C641" s="444" t="s">
        <v>3763</v>
      </c>
      <c r="D641" s="445">
        <v>23626</v>
      </c>
      <c r="E641" s="446">
        <v>41897</v>
      </c>
      <c r="F641" s="1066">
        <f t="shared" si="259"/>
        <v>50</v>
      </c>
      <c r="G641" s="429" t="s">
        <v>2577</v>
      </c>
      <c r="H641" s="447" t="s">
        <v>1941</v>
      </c>
      <c r="I641" s="428" t="s">
        <v>165</v>
      </c>
      <c r="J641" s="428"/>
      <c r="K641" s="402">
        <f t="shared" si="276"/>
        <v>31762.500000000004</v>
      </c>
      <c r="L641" s="1067">
        <f t="shared" si="261"/>
        <v>2251.9612500000003</v>
      </c>
      <c r="M641" s="1067">
        <f t="shared" si="271"/>
        <v>31762.500000000004</v>
      </c>
      <c r="N641" s="402"/>
      <c r="O641" s="1068">
        <f t="shared" si="262"/>
        <v>965.58000000000015</v>
      </c>
      <c r="P641" s="1068">
        <f t="shared" si="263"/>
        <v>911.58375000000024</v>
      </c>
      <c r="Q641" s="1068"/>
      <c r="R641" s="1067"/>
      <c r="S641" s="451">
        <f t="shared" si="264"/>
        <v>1877.1637500000004</v>
      </c>
      <c r="T641" s="1067">
        <f t="shared" si="265"/>
        <v>29885.336250000004</v>
      </c>
      <c r="U641" s="452">
        <v>100010330028774</v>
      </c>
      <c r="V641" s="490" t="s">
        <v>3453</v>
      </c>
      <c r="W641" s="863">
        <f t="shared" si="266"/>
        <v>29885.336250000004</v>
      </c>
      <c r="X641" s="454" t="s">
        <v>3892</v>
      </c>
      <c r="Y641" s="455"/>
      <c r="Z641" s="428">
        <v>0</v>
      </c>
      <c r="AA641" s="456">
        <v>0</v>
      </c>
      <c r="AB641" s="402">
        <f t="shared" si="272"/>
        <v>1877.1637500000004</v>
      </c>
      <c r="AC641" s="402">
        <f t="shared" si="273"/>
        <v>29885.336250000004</v>
      </c>
      <c r="AD641" s="1067"/>
      <c r="AE641" s="428"/>
      <c r="AF641" s="428"/>
      <c r="AG641" s="402">
        <f t="shared" si="274"/>
        <v>0</v>
      </c>
      <c r="AH641" s="1067"/>
      <c r="AI641" s="402">
        <f t="shared" si="275"/>
        <v>0</v>
      </c>
      <c r="AJ641" s="457">
        <f>AI646-N646</f>
        <v>0</v>
      </c>
    </row>
    <row r="642" spans="1:109" ht="14.1" customHeight="1" x14ac:dyDescent="0.25">
      <c r="A642" s="1066">
        <v>563</v>
      </c>
      <c r="B642" s="444" t="s">
        <v>2578</v>
      </c>
      <c r="C642" s="444" t="s">
        <v>3763</v>
      </c>
      <c r="D642" s="445">
        <v>25557</v>
      </c>
      <c r="E642" s="446">
        <v>41897</v>
      </c>
      <c r="F642" s="1066">
        <f t="shared" si="259"/>
        <v>44</v>
      </c>
      <c r="G642" s="429" t="s">
        <v>2579</v>
      </c>
      <c r="H642" s="447" t="s">
        <v>1941</v>
      </c>
      <c r="I642" s="428" t="s">
        <v>165</v>
      </c>
      <c r="J642" s="428"/>
      <c r="K642" s="402">
        <f t="shared" si="276"/>
        <v>31762.500000000004</v>
      </c>
      <c r="L642" s="1067">
        <f t="shared" si="261"/>
        <v>2251.9612500000003</v>
      </c>
      <c r="M642" s="1067">
        <f t="shared" si="271"/>
        <v>31762.500000000004</v>
      </c>
      <c r="N642" s="402"/>
      <c r="O642" s="1068">
        <f t="shared" si="262"/>
        <v>965.58000000000015</v>
      </c>
      <c r="P642" s="1068">
        <f t="shared" si="263"/>
        <v>911.58375000000024</v>
      </c>
      <c r="Q642" s="1068"/>
      <c r="R642" s="1067"/>
      <c r="S642" s="451">
        <f t="shared" si="264"/>
        <v>1877.1637500000004</v>
      </c>
      <c r="T642" s="1067">
        <f t="shared" si="265"/>
        <v>29885.336250000004</v>
      </c>
      <c r="U642" s="452">
        <v>100010330028774</v>
      </c>
      <c r="V642" s="490" t="s">
        <v>3454</v>
      </c>
      <c r="W642" s="863">
        <f t="shared" si="266"/>
        <v>29885.336250000004</v>
      </c>
      <c r="X642" s="454" t="s">
        <v>3891</v>
      </c>
      <c r="Y642" s="455"/>
      <c r="Z642" s="428">
        <v>0</v>
      </c>
      <c r="AA642" s="456">
        <v>0</v>
      </c>
      <c r="AB642" s="402">
        <f t="shared" si="272"/>
        <v>1877.1637500000004</v>
      </c>
      <c r="AC642" s="402">
        <f t="shared" si="273"/>
        <v>29885.336250000004</v>
      </c>
      <c r="AD642" s="1067"/>
      <c r="AE642" s="428"/>
      <c r="AF642" s="428"/>
      <c r="AG642" s="402">
        <f t="shared" si="274"/>
        <v>0</v>
      </c>
      <c r="AH642" s="1067"/>
      <c r="AI642" s="402">
        <f t="shared" si="275"/>
        <v>0</v>
      </c>
      <c r="AJ642" s="457" t="e">
        <f>#REF!-#REF!</f>
        <v>#REF!</v>
      </c>
    </row>
    <row r="643" spans="1:109" ht="14.1" customHeight="1" x14ac:dyDescent="0.25">
      <c r="A643" s="444">
        <v>564</v>
      </c>
      <c r="B643" s="444" t="s">
        <v>2582</v>
      </c>
      <c r="C643" s="444" t="s">
        <v>3763</v>
      </c>
      <c r="D643" s="445">
        <v>29124</v>
      </c>
      <c r="E643" s="446">
        <v>41897</v>
      </c>
      <c r="F643" s="1066">
        <f t="shared" si="259"/>
        <v>34</v>
      </c>
      <c r="G643" s="429" t="s">
        <v>5067</v>
      </c>
      <c r="H643" s="447" t="s">
        <v>1941</v>
      </c>
      <c r="I643" s="428" t="s">
        <v>165</v>
      </c>
      <c r="J643" s="428"/>
      <c r="K643" s="402">
        <f t="shared" si="276"/>
        <v>31762.500000000004</v>
      </c>
      <c r="L643" s="1067">
        <f t="shared" si="261"/>
        <v>2251.9612500000003</v>
      </c>
      <c r="M643" s="1067">
        <f t="shared" si="271"/>
        <v>31762.500000000004</v>
      </c>
      <c r="N643" s="402"/>
      <c r="O643" s="1068">
        <f t="shared" si="262"/>
        <v>965.58000000000015</v>
      </c>
      <c r="P643" s="1068">
        <f t="shared" si="263"/>
        <v>911.58375000000024</v>
      </c>
      <c r="Q643" s="1068">
        <v>844.89</v>
      </c>
      <c r="R643" s="1067"/>
      <c r="S643" s="451">
        <f t="shared" si="264"/>
        <v>2722.0537500000005</v>
      </c>
      <c r="T643" s="1067">
        <f t="shared" si="265"/>
        <v>29040.446250000005</v>
      </c>
      <c r="U643" s="452">
        <v>100010330028774</v>
      </c>
      <c r="V643" s="490" t="s">
        <v>3456</v>
      </c>
      <c r="W643" s="863">
        <f t="shared" si="266"/>
        <v>29040.446250000005</v>
      </c>
      <c r="X643" s="454" t="s">
        <v>3890</v>
      </c>
      <c r="Y643" s="455"/>
      <c r="Z643" s="428">
        <v>0</v>
      </c>
      <c r="AA643" s="456">
        <v>0</v>
      </c>
      <c r="AB643" s="402">
        <f t="shared" si="272"/>
        <v>2722.0537500000005</v>
      </c>
      <c r="AC643" s="402">
        <f t="shared" si="273"/>
        <v>29040.446250000005</v>
      </c>
      <c r="AD643" s="1067"/>
      <c r="AE643" s="428"/>
      <c r="AF643" s="428"/>
      <c r="AG643" s="402">
        <f t="shared" si="274"/>
        <v>0</v>
      </c>
      <c r="AH643" s="1067"/>
      <c r="AI643" s="402">
        <f t="shared" si="275"/>
        <v>0</v>
      </c>
      <c r="AJ643" s="457">
        <f>AI653-N653</f>
        <v>0</v>
      </c>
    </row>
    <row r="644" spans="1:109" ht="14.1" customHeight="1" x14ac:dyDescent="0.25">
      <c r="A644" s="1066">
        <v>565</v>
      </c>
      <c r="B644" s="444" t="s">
        <v>2584</v>
      </c>
      <c r="C644" s="444" t="s">
        <v>3763</v>
      </c>
      <c r="D644" s="445">
        <v>30178</v>
      </c>
      <c r="E644" s="446">
        <v>41897</v>
      </c>
      <c r="F644" s="1066">
        <f t="shared" si="259"/>
        <v>32</v>
      </c>
      <c r="G644" s="429" t="s">
        <v>2585</v>
      </c>
      <c r="H644" s="447" t="s">
        <v>1941</v>
      </c>
      <c r="I644" s="428" t="s">
        <v>165</v>
      </c>
      <c r="J644" s="428"/>
      <c r="K644" s="402">
        <f t="shared" si="276"/>
        <v>31762.500000000004</v>
      </c>
      <c r="L644" s="1067">
        <f t="shared" si="261"/>
        <v>2251.9612500000003</v>
      </c>
      <c r="M644" s="1067">
        <f t="shared" si="271"/>
        <v>31762.500000000004</v>
      </c>
      <c r="N644" s="402"/>
      <c r="O644" s="1068">
        <f t="shared" si="262"/>
        <v>965.58000000000015</v>
      </c>
      <c r="P644" s="1068">
        <f t="shared" si="263"/>
        <v>911.58375000000024</v>
      </c>
      <c r="Q644" s="1068">
        <v>1689.78</v>
      </c>
      <c r="R644" s="1067"/>
      <c r="S644" s="451">
        <f t="shared" si="264"/>
        <v>3566.9437500000004</v>
      </c>
      <c r="T644" s="1067">
        <f t="shared" si="265"/>
        <v>28195.556250000001</v>
      </c>
      <c r="U644" s="452">
        <v>100010330028774</v>
      </c>
      <c r="V644" s="490" t="s">
        <v>3457</v>
      </c>
      <c r="W644" s="863">
        <f t="shared" si="266"/>
        <v>28195.556250000001</v>
      </c>
      <c r="X644" s="454" t="s">
        <v>3889</v>
      </c>
      <c r="Y644" s="455"/>
      <c r="Z644" s="428">
        <v>0</v>
      </c>
      <c r="AA644" s="456">
        <v>0</v>
      </c>
      <c r="AB644" s="402">
        <f t="shared" si="272"/>
        <v>3566.9437500000004</v>
      </c>
      <c r="AC644" s="402">
        <f t="shared" si="273"/>
        <v>28195.556250000001</v>
      </c>
      <c r="AD644" s="1067"/>
      <c r="AE644" s="428"/>
      <c r="AF644" s="428"/>
      <c r="AG644" s="402">
        <f t="shared" si="274"/>
        <v>0</v>
      </c>
      <c r="AH644" s="1067"/>
      <c r="AI644" s="402">
        <f t="shared" si="275"/>
        <v>0</v>
      </c>
      <c r="AJ644" s="457" t="e">
        <f>#REF!-#REF!</f>
        <v>#REF!</v>
      </c>
    </row>
    <row r="645" spans="1:109" ht="14.1" customHeight="1" x14ac:dyDescent="0.25">
      <c r="A645" s="444">
        <v>566</v>
      </c>
      <c r="B645" s="444" t="s">
        <v>2586</v>
      </c>
      <c r="C645" s="444" t="s">
        <v>3763</v>
      </c>
      <c r="D645" s="445">
        <v>26060</v>
      </c>
      <c r="E645" s="446">
        <v>41897</v>
      </c>
      <c r="F645" s="1066">
        <f t="shared" si="259"/>
        <v>43</v>
      </c>
      <c r="G645" s="429" t="s">
        <v>2587</v>
      </c>
      <c r="H645" s="447" t="s">
        <v>1941</v>
      </c>
      <c r="I645" s="428" t="s">
        <v>165</v>
      </c>
      <c r="J645" s="428"/>
      <c r="K645" s="402">
        <f t="shared" si="276"/>
        <v>31762.500000000004</v>
      </c>
      <c r="L645" s="1067">
        <f t="shared" si="261"/>
        <v>2251.9612500000003</v>
      </c>
      <c r="M645" s="1067">
        <f t="shared" si="271"/>
        <v>31762.500000000004</v>
      </c>
      <c r="N645" s="402"/>
      <c r="O645" s="1068">
        <f t="shared" si="262"/>
        <v>965.58000000000015</v>
      </c>
      <c r="P645" s="1068">
        <f t="shared" si="263"/>
        <v>911.58375000000024</v>
      </c>
      <c r="Q645" s="1068"/>
      <c r="R645" s="1067"/>
      <c r="S645" s="451">
        <f t="shared" si="264"/>
        <v>1877.1637500000004</v>
      </c>
      <c r="T645" s="1067">
        <f t="shared" si="265"/>
        <v>29885.336250000004</v>
      </c>
      <c r="U645" s="452">
        <v>100010330028774</v>
      </c>
      <c r="V645" s="490" t="s">
        <v>3458</v>
      </c>
      <c r="W645" s="863">
        <f t="shared" si="266"/>
        <v>29885.336250000004</v>
      </c>
      <c r="X645" s="454" t="s">
        <v>3888</v>
      </c>
      <c r="Y645" s="455"/>
      <c r="Z645" s="428">
        <v>0</v>
      </c>
      <c r="AA645" s="456">
        <v>0</v>
      </c>
      <c r="AB645" s="402">
        <f t="shared" si="272"/>
        <v>1877.1637500000004</v>
      </c>
      <c r="AC645" s="402">
        <f t="shared" si="273"/>
        <v>29885.336250000004</v>
      </c>
      <c r="AD645" s="1067"/>
      <c r="AE645" s="428"/>
      <c r="AF645" s="428"/>
      <c r="AG645" s="402">
        <f t="shared" si="274"/>
        <v>0</v>
      </c>
      <c r="AH645" s="1067"/>
      <c r="AI645" s="402">
        <f t="shared" si="275"/>
        <v>0</v>
      </c>
      <c r="AJ645" s="457" t="e">
        <f>#REF!-#REF!</f>
        <v>#REF!</v>
      </c>
    </row>
    <row r="646" spans="1:109" ht="14.1" customHeight="1" x14ac:dyDescent="0.25">
      <c r="A646" s="1066">
        <v>567</v>
      </c>
      <c r="B646" s="444" t="s">
        <v>2588</v>
      </c>
      <c r="C646" s="444" t="s">
        <v>3763</v>
      </c>
      <c r="D646" s="445">
        <v>22568</v>
      </c>
      <c r="E646" s="446">
        <v>41897</v>
      </c>
      <c r="F646" s="1066">
        <f t="shared" si="259"/>
        <v>52</v>
      </c>
      <c r="G646" s="429" t="s">
        <v>2589</v>
      </c>
      <c r="H646" s="447" t="s">
        <v>1941</v>
      </c>
      <c r="I646" s="428" t="s">
        <v>165</v>
      </c>
      <c r="J646" s="428"/>
      <c r="K646" s="402">
        <f t="shared" si="276"/>
        <v>31762.500000000004</v>
      </c>
      <c r="L646" s="1067">
        <f t="shared" si="261"/>
        <v>2251.9612500000003</v>
      </c>
      <c r="M646" s="1067">
        <f t="shared" si="271"/>
        <v>31762.500000000004</v>
      </c>
      <c r="N646" s="402"/>
      <c r="O646" s="1068">
        <f t="shared" si="262"/>
        <v>965.58000000000015</v>
      </c>
      <c r="P646" s="1068">
        <f t="shared" si="263"/>
        <v>911.58375000000024</v>
      </c>
      <c r="Q646" s="1068"/>
      <c r="R646" s="1067"/>
      <c r="S646" s="451">
        <f t="shared" si="264"/>
        <v>1877.1637500000004</v>
      </c>
      <c r="T646" s="1067">
        <f t="shared" si="265"/>
        <v>29885.336250000004</v>
      </c>
      <c r="U646" s="452">
        <v>100010330028774</v>
      </c>
      <c r="V646" s="490" t="s">
        <v>3459</v>
      </c>
      <c r="W646" s="863">
        <f t="shared" si="266"/>
        <v>29885.336250000004</v>
      </c>
      <c r="X646" s="454" t="s">
        <v>3887</v>
      </c>
      <c r="Y646" s="455"/>
      <c r="Z646" s="428">
        <v>0</v>
      </c>
      <c r="AA646" s="456">
        <v>0</v>
      </c>
      <c r="AB646" s="402">
        <f t="shared" si="272"/>
        <v>1877.1637500000004</v>
      </c>
      <c r="AC646" s="402">
        <f t="shared" si="273"/>
        <v>29885.336250000004</v>
      </c>
      <c r="AD646" s="1067"/>
      <c r="AE646" s="428"/>
      <c r="AF646" s="428"/>
      <c r="AG646" s="402">
        <f t="shared" si="274"/>
        <v>0</v>
      </c>
      <c r="AH646" s="1067"/>
      <c r="AI646" s="402">
        <f t="shared" si="275"/>
        <v>0</v>
      </c>
      <c r="AJ646" s="457">
        <f>AI663-N663</f>
        <v>0</v>
      </c>
    </row>
    <row r="647" spans="1:109" ht="14.1" customHeight="1" x14ac:dyDescent="0.25">
      <c r="A647" s="444">
        <v>568</v>
      </c>
      <c r="B647" s="444" t="s">
        <v>3581</v>
      </c>
      <c r="C647" s="444" t="s">
        <v>3763</v>
      </c>
      <c r="D647" s="445">
        <v>22913</v>
      </c>
      <c r="E647" s="446">
        <v>41897</v>
      </c>
      <c r="F647" s="1066">
        <f t="shared" si="259"/>
        <v>51</v>
      </c>
      <c r="G647" s="429" t="s">
        <v>3582</v>
      </c>
      <c r="H647" s="447" t="s">
        <v>1941</v>
      </c>
      <c r="I647" s="428" t="s">
        <v>165</v>
      </c>
      <c r="J647" s="428"/>
      <c r="K647" s="402">
        <v>31762.5</v>
      </c>
      <c r="L647" s="1067">
        <f t="shared" si="261"/>
        <v>2251.9612499999998</v>
      </c>
      <c r="M647" s="1067">
        <f t="shared" si="271"/>
        <v>31762.5</v>
      </c>
      <c r="N647" s="402"/>
      <c r="O647" s="1068">
        <f t="shared" si="262"/>
        <v>965.58</v>
      </c>
      <c r="P647" s="1068">
        <f t="shared" si="263"/>
        <v>911.58375000000001</v>
      </c>
      <c r="Q647" s="1068"/>
      <c r="R647" s="1067"/>
      <c r="S647" s="451">
        <f t="shared" si="264"/>
        <v>1877.1637500000002</v>
      </c>
      <c r="T647" s="1067">
        <f t="shared" si="265"/>
        <v>29885.33625</v>
      </c>
      <c r="U647" s="452">
        <v>100010330028774</v>
      </c>
      <c r="V647" s="500" t="s">
        <v>3603</v>
      </c>
      <c r="W647" s="863">
        <f t="shared" si="266"/>
        <v>29885.33625</v>
      </c>
      <c r="X647" s="454" t="s">
        <v>4262</v>
      </c>
      <c r="Y647" s="455"/>
      <c r="Z647" s="428"/>
      <c r="AA647" s="456"/>
      <c r="AB647" s="402"/>
      <c r="AC647" s="402"/>
      <c r="AD647" s="1067"/>
      <c r="AE647" s="428"/>
      <c r="AF647" s="428"/>
      <c r="AG647" s="402"/>
      <c r="AH647" s="1067"/>
      <c r="AI647" s="402"/>
      <c r="AJ647" s="457"/>
    </row>
    <row r="648" spans="1:109" ht="14.1" customHeight="1" x14ac:dyDescent="0.25">
      <c r="A648" s="1066">
        <v>569</v>
      </c>
      <c r="B648" s="444" t="s">
        <v>2565</v>
      </c>
      <c r="C648" s="444" t="s">
        <v>3763</v>
      </c>
      <c r="D648" s="445">
        <v>29361</v>
      </c>
      <c r="E648" s="446">
        <v>41897</v>
      </c>
      <c r="F648" s="1066">
        <f t="shared" si="259"/>
        <v>34</v>
      </c>
      <c r="G648" s="429" t="s">
        <v>3644</v>
      </c>
      <c r="H648" s="447" t="s">
        <v>1941</v>
      </c>
      <c r="I648" s="428" t="s">
        <v>165</v>
      </c>
      <c r="J648" s="428"/>
      <c r="K648" s="402">
        <f>28875*1.1</f>
        <v>31762.500000000004</v>
      </c>
      <c r="L648" s="1067">
        <f t="shared" si="261"/>
        <v>2251.9612500000003</v>
      </c>
      <c r="M648" s="1067">
        <f t="shared" si="271"/>
        <v>31762.500000000004</v>
      </c>
      <c r="N648" s="402"/>
      <c r="O648" s="1068">
        <f t="shared" si="262"/>
        <v>965.58000000000015</v>
      </c>
      <c r="P648" s="1068">
        <f t="shared" si="263"/>
        <v>911.58375000000024</v>
      </c>
      <c r="Q648" s="1068"/>
      <c r="R648" s="1067"/>
      <c r="S648" s="451">
        <f t="shared" si="264"/>
        <v>1877.1637500000004</v>
      </c>
      <c r="T648" s="1067">
        <f t="shared" si="265"/>
        <v>29885.336250000004</v>
      </c>
      <c r="U648" s="452">
        <v>100010330028774</v>
      </c>
      <c r="V648" s="490" t="s">
        <v>3447</v>
      </c>
      <c r="W648" s="863">
        <f t="shared" si="266"/>
        <v>29885.336250000004</v>
      </c>
      <c r="X648" s="454" t="s">
        <v>4178</v>
      </c>
      <c r="Y648" s="455"/>
      <c r="Z648" s="428">
        <v>0</v>
      </c>
      <c r="AA648" s="456">
        <v>0</v>
      </c>
      <c r="AB648" s="402">
        <f>O648+P648+Q648</f>
        <v>1877.1637500000004</v>
      </c>
      <c r="AC648" s="402">
        <f>K648-AB648</f>
        <v>29885.336250000004</v>
      </c>
      <c r="AD648" s="1067"/>
      <c r="AE648" s="428"/>
      <c r="AF648" s="428"/>
      <c r="AG648" s="402">
        <f>AE648*15%</f>
        <v>0</v>
      </c>
      <c r="AH648" s="1067"/>
      <c r="AI648" s="402">
        <f>AG648+AH648</f>
        <v>0</v>
      </c>
      <c r="AJ648" s="457">
        <f>AI655-N655</f>
        <v>0</v>
      </c>
    </row>
    <row r="649" spans="1:109" ht="14.1" customHeight="1" x14ac:dyDescent="0.25">
      <c r="A649" s="1066">
        <v>571</v>
      </c>
      <c r="B649" s="444" t="s">
        <v>2592</v>
      </c>
      <c r="C649" s="444" t="s">
        <v>3763</v>
      </c>
      <c r="D649" s="445">
        <v>25820</v>
      </c>
      <c r="E649" s="446">
        <v>41897</v>
      </c>
      <c r="F649" s="1066">
        <f t="shared" si="259"/>
        <v>44</v>
      </c>
      <c r="G649" s="429" t="s">
        <v>2593</v>
      </c>
      <c r="H649" s="447" t="s">
        <v>1941</v>
      </c>
      <c r="I649" s="429" t="s">
        <v>165</v>
      </c>
      <c r="J649" s="429"/>
      <c r="K649" s="448">
        <v>31762.5</v>
      </c>
      <c r="L649" s="1067">
        <f t="shared" si="261"/>
        <v>2251.9612499999998</v>
      </c>
      <c r="M649" s="1067">
        <f t="shared" si="271"/>
        <v>31762.5</v>
      </c>
      <c r="N649" s="402"/>
      <c r="O649" s="1068">
        <f t="shared" si="262"/>
        <v>965.58</v>
      </c>
      <c r="P649" s="1068">
        <f t="shared" si="263"/>
        <v>911.58375000000001</v>
      </c>
      <c r="Q649" s="1068"/>
      <c r="R649" s="1067"/>
      <c r="S649" s="451">
        <f t="shared" si="264"/>
        <v>1877.1637500000002</v>
      </c>
      <c r="T649" s="1067">
        <f t="shared" si="265"/>
        <v>29885.33625</v>
      </c>
      <c r="U649" s="452">
        <v>100010330028774</v>
      </c>
      <c r="V649" s="490" t="s">
        <v>3460</v>
      </c>
      <c r="W649" s="863">
        <f t="shared" si="266"/>
        <v>29885.33625</v>
      </c>
      <c r="X649" s="454" t="s">
        <v>3886</v>
      </c>
      <c r="Y649" s="455"/>
      <c r="Z649" s="428">
        <v>0</v>
      </c>
      <c r="AA649" s="456">
        <v>0</v>
      </c>
      <c r="AB649" s="402">
        <f>O649+P649+Q649</f>
        <v>1877.1637500000002</v>
      </c>
      <c r="AC649" s="402">
        <f>K649-AB649</f>
        <v>29885.33625</v>
      </c>
      <c r="AD649" s="1067"/>
      <c r="AE649" s="428"/>
      <c r="AF649" s="428"/>
      <c r="AG649" s="402">
        <f>AE649*15%</f>
        <v>0</v>
      </c>
      <c r="AH649" s="1067"/>
      <c r="AI649" s="402">
        <f>AG649+AH649</f>
        <v>0</v>
      </c>
      <c r="AJ649" s="457" t="e">
        <f>#REF!-#REF!</f>
        <v>#REF!</v>
      </c>
    </row>
    <row r="650" spans="1:109" ht="14.1" customHeight="1" x14ac:dyDescent="0.25">
      <c r="A650" s="444">
        <v>572</v>
      </c>
      <c r="B650" s="444" t="s">
        <v>4625</v>
      </c>
      <c r="C650" s="444" t="s">
        <v>3763</v>
      </c>
      <c r="D650" s="445"/>
      <c r="E650" s="446">
        <v>41897</v>
      </c>
      <c r="F650" s="1066"/>
      <c r="G650" s="429" t="s">
        <v>4626</v>
      </c>
      <c r="H650" s="447" t="s">
        <v>1941</v>
      </c>
      <c r="I650" s="429" t="s">
        <v>5344</v>
      </c>
      <c r="J650" s="429"/>
      <c r="K650" s="1067">
        <v>31762.5</v>
      </c>
      <c r="L650" s="1067">
        <f>K650/100*7.09</f>
        <v>2251.9612499999998</v>
      </c>
      <c r="M650" s="1067">
        <v>34580</v>
      </c>
      <c r="N650" s="402"/>
      <c r="O650" s="1054"/>
      <c r="P650" s="467">
        <f>K650/100*3.04</f>
        <v>965.58</v>
      </c>
      <c r="Q650" s="467">
        <f>K650/100*2.87</f>
        <v>911.58375000000001</v>
      </c>
      <c r="R650" s="467">
        <v>0</v>
      </c>
      <c r="S650" s="402"/>
      <c r="T650" s="494">
        <f>N650+P650+Q650+R650</f>
        <v>1877.1637500000002</v>
      </c>
      <c r="U650" s="402">
        <f>K650-T650</f>
        <v>29885.33625</v>
      </c>
      <c r="V650" s="452">
        <v>100010330028774</v>
      </c>
      <c r="W650" s="503"/>
      <c r="X650" s="545">
        <f>+U650</f>
        <v>29885.33625</v>
      </c>
      <c r="Y650" s="454" t="s">
        <v>4627</v>
      </c>
      <c r="Z650" s="504"/>
      <c r="AA650" s="505"/>
      <c r="AB650" s="402"/>
      <c r="AC650" s="402"/>
      <c r="AD650" s="402"/>
      <c r="AE650" s="429"/>
      <c r="AF650" s="429"/>
      <c r="AG650" s="402"/>
      <c r="AH650" s="402"/>
      <c r="AI650" s="402"/>
      <c r="AJ650" s="457" t="e">
        <f>#REF!-#REF!</f>
        <v>#REF!</v>
      </c>
      <c r="AM650" s="6"/>
      <c r="AN650" s="6"/>
      <c r="AO650" s="6"/>
    </row>
    <row r="651" spans="1:109" ht="14.1" customHeight="1" x14ac:dyDescent="0.25">
      <c r="A651" s="1066">
        <v>573</v>
      </c>
      <c r="B651" s="444" t="s">
        <v>4613</v>
      </c>
      <c r="C651" s="444" t="s">
        <v>3763</v>
      </c>
      <c r="D651" s="445"/>
      <c r="E651" s="446">
        <v>41897</v>
      </c>
      <c r="F651" s="1066"/>
      <c r="G651" s="429" t="s">
        <v>4614</v>
      </c>
      <c r="H651" s="447" t="s">
        <v>1941</v>
      </c>
      <c r="I651" s="429" t="s">
        <v>5344</v>
      </c>
      <c r="J651" s="429"/>
      <c r="K651" s="1067">
        <v>31762.5</v>
      </c>
      <c r="L651" s="1067">
        <f>K651/100*7.09</f>
        <v>2251.9612499999998</v>
      </c>
      <c r="M651" s="1067">
        <v>34580</v>
      </c>
      <c r="N651" s="402">
        <v>380.32</v>
      </c>
      <c r="P651" s="467">
        <f>K651/100*3.04</f>
        <v>965.58</v>
      </c>
      <c r="Q651" s="467">
        <f>K651/100*2.87</f>
        <v>911.58375000000001</v>
      </c>
      <c r="R651" s="467">
        <v>0</v>
      </c>
      <c r="S651" s="402"/>
      <c r="T651" s="494">
        <f>N651+P651+Q651+R651</f>
        <v>2257.4837500000003</v>
      </c>
      <c r="U651" s="402">
        <f>K651-T651</f>
        <v>29505.016250000001</v>
      </c>
      <c r="V651" s="452">
        <v>100010330028774</v>
      </c>
      <c r="W651" s="503">
        <v>200010330856296</v>
      </c>
      <c r="X651" s="545">
        <f>+U651</f>
        <v>29505.016250000001</v>
      </c>
      <c r="Y651" s="454" t="s">
        <v>4616</v>
      </c>
      <c r="Z651" s="504"/>
      <c r="AA651" s="505"/>
      <c r="AB651" s="402"/>
      <c r="AC651" s="402"/>
      <c r="AD651" s="402"/>
      <c r="AE651" s="429"/>
      <c r="AF651" s="429"/>
      <c r="AG651" s="402"/>
      <c r="AH651" s="402"/>
      <c r="AI651" s="402"/>
      <c r="AJ651" s="457" t="e">
        <f>#REF!-#REF!</f>
        <v>#REF!</v>
      </c>
      <c r="AM651" s="6"/>
      <c r="AN651" s="6"/>
      <c r="AO651" s="6"/>
    </row>
    <row r="652" spans="1:109" ht="14.1" customHeight="1" x14ac:dyDescent="0.25">
      <c r="A652" s="444">
        <v>668</v>
      </c>
      <c r="B652" s="444" t="s">
        <v>5165</v>
      </c>
      <c r="C652" s="444" t="s">
        <v>3763</v>
      </c>
      <c r="D652" s="445">
        <v>25722</v>
      </c>
      <c r="E652" s="446">
        <v>41897</v>
      </c>
      <c r="F652" s="1066">
        <f>DATEDIF(D652,E652,"Y")</f>
        <v>44</v>
      </c>
      <c r="G652" s="429" t="s">
        <v>5164</v>
      </c>
      <c r="H652" s="447" t="s">
        <v>1941</v>
      </c>
      <c r="I652" s="429" t="s">
        <v>4646</v>
      </c>
      <c r="J652" s="429"/>
      <c r="K652" s="402">
        <v>31762.5</v>
      </c>
      <c r="L652" s="1067"/>
      <c r="M652" s="1067"/>
      <c r="N652" s="1067"/>
      <c r="O652" s="1067"/>
      <c r="P652" s="402"/>
      <c r="Q652" s="1068"/>
      <c r="R652" s="1068"/>
      <c r="S652" s="1068"/>
      <c r="T652" s="1068"/>
      <c r="U652" s="1068"/>
      <c r="V652" s="1067"/>
      <c r="W652" s="451"/>
      <c r="X652" s="402"/>
      <c r="Y652" s="402"/>
      <c r="Z652" s="1067"/>
      <c r="AA652" s="428"/>
      <c r="AB652" s="428"/>
      <c r="AC652" s="402"/>
      <c r="AD652" s="1067"/>
      <c r="AE652" s="402"/>
      <c r="AF652" s="537"/>
      <c r="AG652" s="537"/>
      <c r="AH652" s="537"/>
      <c r="AI652" s="6"/>
      <c r="AL652" s="6"/>
      <c r="AM652" s="6"/>
      <c r="AN652" s="6"/>
      <c r="AO652" s="6"/>
    </row>
    <row r="653" spans="1:109" ht="14.1" customHeight="1" x14ac:dyDescent="0.25">
      <c r="A653" s="444">
        <v>574</v>
      </c>
      <c r="B653" s="1066" t="s">
        <v>2594</v>
      </c>
      <c r="C653" s="1066" t="s">
        <v>3763</v>
      </c>
      <c r="D653" s="446">
        <v>29593</v>
      </c>
      <c r="E653" s="446">
        <v>41897</v>
      </c>
      <c r="F653" s="1066">
        <f t="shared" si="259"/>
        <v>33</v>
      </c>
      <c r="G653" s="428" t="s">
        <v>2595</v>
      </c>
      <c r="H653" s="447" t="s">
        <v>1941</v>
      </c>
      <c r="I653" s="428" t="s">
        <v>3654</v>
      </c>
      <c r="J653" s="428"/>
      <c r="K653" s="1067">
        <v>19057.5</v>
      </c>
      <c r="L653" s="1067">
        <f t="shared" si="261"/>
        <v>1351.1767499999999</v>
      </c>
      <c r="M653" s="1067">
        <f t="shared" si="271"/>
        <v>19057.5</v>
      </c>
      <c r="N653" s="402"/>
      <c r="O653" s="1068">
        <f t="shared" si="262"/>
        <v>579.34799999999996</v>
      </c>
      <c r="P653" s="1068">
        <f t="shared" si="263"/>
        <v>546.95024999999998</v>
      </c>
      <c r="Q653" s="1068"/>
      <c r="R653" s="1067"/>
      <c r="S653" s="451">
        <f t="shared" si="264"/>
        <v>1126.2982499999998</v>
      </c>
      <c r="T653" s="1067">
        <f t="shared" si="265"/>
        <v>17931.20175</v>
      </c>
      <c r="U653" s="452">
        <v>100010330028774</v>
      </c>
      <c r="V653" s="523" t="s">
        <v>3461</v>
      </c>
      <c r="W653" s="863">
        <f t="shared" si="266"/>
        <v>17931.20175</v>
      </c>
      <c r="X653" s="463" t="s">
        <v>4328</v>
      </c>
      <c r="Y653" s="455"/>
      <c r="Z653" s="428">
        <v>0</v>
      </c>
      <c r="AA653" s="456">
        <v>0</v>
      </c>
      <c r="AB653" s="402">
        <f>O653+P653+Q653</f>
        <v>1126.2982499999998</v>
      </c>
      <c r="AC653" s="402">
        <f>K653-AB653</f>
        <v>17931.20175</v>
      </c>
      <c r="AD653" s="1067"/>
      <c r="AE653" s="428"/>
      <c r="AF653" s="428"/>
      <c r="AG653" s="402">
        <f>AE653*15%</f>
        <v>0</v>
      </c>
      <c r="AH653" s="1067"/>
      <c r="AI653" s="402">
        <f>AG653+AH653</f>
        <v>0</v>
      </c>
      <c r="AJ653" s="457" t="e">
        <f>#REF!-#REF!</f>
        <v>#REF!</v>
      </c>
    </row>
    <row r="654" spans="1:109" ht="14.1" customHeight="1" x14ac:dyDescent="0.25">
      <c r="A654" s="1066">
        <v>575</v>
      </c>
      <c r="B654" s="444" t="s">
        <v>1765</v>
      </c>
      <c r="C654" s="444" t="s">
        <v>3763</v>
      </c>
      <c r="D654" s="445">
        <v>31675</v>
      </c>
      <c r="E654" s="446">
        <v>41897</v>
      </c>
      <c r="F654" s="1066">
        <f t="shared" si="259"/>
        <v>27</v>
      </c>
      <c r="G654" s="429" t="s">
        <v>3645</v>
      </c>
      <c r="H654" s="447" t="s">
        <v>1941</v>
      </c>
      <c r="I654" s="428" t="s">
        <v>2605</v>
      </c>
      <c r="J654" s="428"/>
      <c r="K654" s="1067">
        <f>15000*1.1</f>
        <v>16500</v>
      </c>
      <c r="L654" s="1067">
        <f t="shared" si="261"/>
        <v>1169.8499999999999</v>
      </c>
      <c r="M654" s="1067">
        <f t="shared" si="271"/>
        <v>16500</v>
      </c>
      <c r="N654" s="402"/>
      <c r="O654" s="1068">
        <f t="shared" si="262"/>
        <v>501.6</v>
      </c>
      <c r="P654" s="1068">
        <f t="shared" si="263"/>
        <v>473.55</v>
      </c>
      <c r="Q654" s="1068"/>
      <c r="R654" s="1067"/>
      <c r="S654" s="451">
        <f t="shared" si="264"/>
        <v>975.15000000000009</v>
      </c>
      <c r="T654" s="1067">
        <f t="shared" si="265"/>
        <v>15524.85</v>
      </c>
      <c r="U654" s="452">
        <v>100010330028774</v>
      </c>
      <c r="V654" s="478" t="s">
        <v>3092</v>
      </c>
      <c r="W654" s="863">
        <f t="shared" si="266"/>
        <v>15524.85</v>
      </c>
      <c r="X654" s="454">
        <v>22500196989</v>
      </c>
      <c r="Y654" s="455"/>
      <c r="Z654" s="428">
        <v>0</v>
      </c>
      <c r="AA654" s="456">
        <v>0</v>
      </c>
      <c r="AB654" s="402">
        <f>O654+P654+Q654</f>
        <v>975.15000000000009</v>
      </c>
      <c r="AC654" s="402">
        <f>K654-AB654</f>
        <v>15524.85</v>
      </c>
      <c r="AD654" s="1067"/>
      <c r="AE654" s="428"/>
      <c r="AF654" s="428"/>
      <c r="AG654" s="402">
        <f>AE654*15%</f>
        <v>0</v>
      </c>
      <c r="AH654" s="1067"/>
      <c r="AI654" s="402">
        <f>AG654+AH654</f>
        <v>0</v>
      </c>
      <c r="AJ654" s="457">
        <f>AI654-N654</f>
        <v>0</v>
      </c>
    </row>
    <row r="655" spans="1:109" ht="14.1" customHeight="1" x14ac:dyDescent="0.25">
      <c r="A655" s="444">
        <v>576</v>
      </c>
      <c r="B655" s="1066" t="s">
        <v>1641</v>
      </c>
      <c r="C655" s="1066" t="s">
        <v>3763</v>
      </c>
      <c r="D655" s="446">
        <v>30593</v>
      </c>
      <c r="E655" s="446">
        <v>41897</v>
      </c>
      <c r="F655" s="1066">
        <f>DATEDIF(D655,E655,"Y")</f>
        <v>30</v>
      </c>
      <c r="G655" s="428" t="s">
        <v>1642</v>
      </c>
      <c r="H655" s="447" t="s">
        <v>1941</v>
      </c>
      <c r="I655" s="429" t="s">
        <v>4456</v>
      </c>
      <c r="J655" s="429"/>
      <c r="K655" s="1067">
        <v>22000</v>
      </c>
      <c r="L655" s="1067">
        <f t="shared" si="261"/>
        <v>1559.8</v>
      </c>
      <c r="M655" s="1067">
        <f>K655</f>
        <v>22000</v>
      </c>
      <c r="N655" s="402"/>
      <c r="O655" s="1068">
        <f>K655/100*3.04</f>
        <v>668.8</v>
      </c>
      <c r="P655" s="1068">
        <f>K655/100*2.87</f>
        <v>631.4</v>
      </c>
      <c r="Q655" s="1068"/>
      <c r="R655" s="1067"/>
      <c r="S655" s="451">
        <f>N655+O655+P655+Q655+R655</f>
        <v>1300.1999999999998</v>
      </c>
      <c r="T655" s="1067">
        <f>K655-S655</f>
        <v>20699.8</v>
      </c>
      <c r="U655" s="468">
        <v>100010330028774</v>
      </c>
      <c r="V655" s="461" t="s">
        <v>3036</v>
      </c>
      <c r="W655" s="863">
        <f>+T655</f>
        <v>20699.8</v>
      </c>
      <c r="X655" s="463" t="s">
        <v>4067</v>
      </c>
      <c r="Y655" s="455"/>
      <c r="Z655" s="428">
        <v>0</v>
      </c>
      <c r="AA655" s="456">
        <v>0</v>
      </c>
      <c r="AB655" s="402">
        <f>O655+P655+Q655</f>
        <v>1300.1999999999998</v>
      </c>
      <c r="AC655" s="402">
        <f>K655-AB655</f>
        <v>20699.8</v>
      </c>
      <c r="AD655" s="1067"/>
      <c r="AE655" s="428"/>
      <c r="AF655" s="428"/>
      <c r="AG655" s="402">
        <f>AE655*15%</f>
        <v>0</v>
      </c>
      <c r="AH655" s="1067"/>
      <c r="AI655" s="402">
        <f>AG655+AH655</f>
        <v>0</v>
      </c>
      <c r="AJ655" s="457">
        <f>AI655-N655</f>
        <v>0</v>
      </c>
    </row>
    <row r="656" spans="1:109" ht="14.1" customHeight="1" x14ac:dyDescent="0.25">
      <c r="A656" s="444">
        <v>578</v>
      </c>
      <c r="B656" s="444" t="s">
        <v>2580</v>
      </c>
      <c r="C656" s="444" t="s">
        <v>3763</v>
      </c>
      <c r="D656" s="445">
        <v>25722</v>
      </c>
      <c r="E656" s="446">
        <v>41897</v>
      </c>
      <c r="F656" s="1066">
        <f>DATEDIF(D656,E656,"Y")</f>
        <v>44</v>
      </c>
      <c r="G656" s="429" t="s">
        <v>2581</v>
      </c>
      <c r="H656" s="447" t="s">
        <v>1941</v>
      </c>
      <c r="I656" s="428" t="s">
        <v>165</v>
      </c>
      <c r="J656" s="428"/>
      <c r="K656" s="402">
        <v>31762.5</v>
      </c>
      <c r="L656" s="1067">
        <f t="shared" si="261"/>
        <v>2251.9612499999998</v>
      </c>
      <c r="M656" s="1067">
        <f>K656</f>
        <v>31762.5</v>
      </c>
      <c r="N656" s="402"/>
      <c r="P656" s="1068">
        <f>K656/100*3.04</f>
        <v>965.58</v>
      </c>
      <c r="Q656" s="1068">
        <f>K656/100*2.87</f>
        <v>911.58375000000001</v>
      </c>
      <c r="R656" s="1068">
        <v>932.76</v>
      </c>
      <c r="S656" s="1067"/>
      <c r="T656" s="451">
        <f>+P656+Q656+R656+S656</f>
        <v>2809.9237499999999</v>
      </c>
      <c r="U656" s="1067">
        <f>+K656-T656</f>
        <v>28952.576249999998</v>
      </c>
      <c r="V656" s="452">
        <v>100010330028774</v>
      </c>
      <c r="W656" s="490" t="s">
        <v>3455</v>
      </c>
      <c r="X656" s="545">
        <f>+U656</f>
        <v>28952.576249999998</v>
      </c>
      <c r="Y656" s="454" t="s">
        <v>4180</v>
      </c>
      <c r="Z656" s="455"/>
      <c r="AA656" s="456">
        <v>0</v>
      </c>
      <c r="AB656" s="402">
        <f>P656+Q656+R656</f>
        <v>2809.9237499999999</v>
      </c>
      <c r="AC656" s="402">
        <f>K656-AB656</f>
        <v>28952.576249999998</v>
      </c>
      <c r="AD656" s="1067"/>
      <c r="AE656" s="428"/>
      <c r="AF656" s="428"/>
      <c r="AG656" s="402">
        <f>AE656*15%</f>
        <v>0</v>
      </c>
      <c r="AH656" s="1067"/>
      <c r="AI656" s="402">
        <f>AG656+AH656</f>
        <v>0</v>
      </c>
      <c r="AJ656" s="457">
        <f>AI669-N669</f>
        <v>0</v>
      </c>
      <c r="AP656" s="537"/>
      <c r="AQ656" s="537"/>
      <c r="AR656" s="537"/>
      <c r="AS656" s="537"/>
      <c r="AT656" s="537"/>
      <c r="AU656" s="537"/>
      <c r="AV656" s="537"/>
      <c r="AW656" s="537"/>
      <c r="AX656" s="537"/>
      <c r="AY656" s="537"/>
      <c r="AZ656" s="537"/>
      <c r="BA656" s="537"/>
      <c r="BB656" s="537"/>
      <c r="BC656" s="537"/>
      <c r="BD656" s="537"/>
      <c r="BE656" s="537"/>
      <c r="BF656" s="537"/>
      <c r="BG656" s="537"/>
      <c r="BH656" s="537"/>
      <c r="BI656" s="537"/>
      <c r="BJ656" s="537"/>
      <c r="BK656" s="537"/>
      <c r="BL656" s="537"/>
      <c r="BM656" s="537"/>
      <c r="BN656" s="537"/>
      <c r="BO656" s="537"/>
      <c r="BP656" s="537"/>
      <c r="BQ656" s="537"/>
      <c r="BR656" s="537"/>
      <c r="BS656" s="537"/>
      <c r="BT656" s="537"/>
      <c r="BU656" s="537"/>
      <c r="BV656" s="537"/>
      <c r="BW656" s="537"/>
      <c r="BX656" s="537"/>
      <c r="BY656" s="537"/>
      <c r="BZ656" s="537"/>
      <c r="CA656" s="537"/>
      <c r="CB656" s="537"/>
      <c r="CC656" s="537"/>
      <c r="CD656" s="537"/>
      <c r="CE656" s="537"/>
      <c r="CF656" s="537"/>
      <c r="CG656" s="537"/>
      <c r="CH656" s="537"/>
      <c r="CI656" s="537"/>
      <c r="CJ656" s="537"/>
      <c r="CK656" s="537"/>
      <c r="CL656" s="537"/>
      <c r="CM656" s="537"/>
      <c r="CN656" s="537"/>
      <c r="CO656" s="537"/>
      <c r="CP656" s="537"/>
      <c r="CQ656" s="537"/>
      <c r="CR656" s="537"/>
      <c r="CS656" s="537"/>
      <c r="CT656" s="537"/>
      <c r="CU656" s="537"/>
      <c r="CV656" s="537"/>
      <c r="CW656" s="537"/>
      <c r="CX656" s="537"/>
      <c r="CY656" s="537"/>
      <c r="CZ656" s="537"/>
      <c r="DA656" s="537"/>
      <c r="DB656" s="537"/>
      <c r="DC656" s="537"/>
      <c r="DD656" s="537"/>
      <c r="DE656" s="537"/>
    </row>
    <row r="657" spans="1:109" ht="14.1" customHeight="1" x14ac:dyDescent="0.25">
      <c r="A657" s="1066">
        <v>579</v>
      </c>
      <c r="B657" s="444" t="s">
        <v>4499</v>
      </c>
      <c r="C657" s="444" t="s">
        <v>3763</v>
      </c>
      <c r="D657" s="445"/>
      <c r="E657" s="446"/>
      <c r="F657" s="1066"/>
      <c r="G657" s="429" t="s">
        <v>4500</v>
      </c>
      <c r="H657" s="447" t="s">
        <v>1941</v>
      </c>
      <c r="I657" s="428" t="s">
        <v>165</v>
      </c>
      <c r="J657" s="428"/>
      <c r="K657" s="402">
        <v>31762.5</v>
      </c>
      <c r="L657" s="1067">
        <f t="shared" si="261"/>
        <v>2251.9612499999998</v>
      </c>
      <c r="M657" s="1067">
        <f>K657</f>
        <v>31762.5</v>
      </c>
      <c r="N657" s="1067"/>
      <c r="O657" s="402"/>
      <c r="P657" s="1068">
        <f>K657/100*3.04</f>
        <v>965.58</v>
      </c>
      <c r="Q657" s="1068">
        <f>K657/100*2.87</f>
        <v>911.58375000000001</v>
      </c>
      <c r="R657" s="1068"/>
      <c r="S657" s="1067"/>
      <c r="T657" s="451">
        <f>O657+P657+Q657+R657</f>
        <v>1877.1637500000002</v>
      </c>
      <c r="U657" s="1067">
        <f>K657-T657</f>
        <v>29885.33625</v>
      </c>
      <c r="V657" s="452">
        <v>100010330028774</v>
      </c>
      <c r="W657" s="521">
        <v>200010330813873</v>
      </c>
      <c r="X657" s="545">
        <f>+U657</f>
        <v>29885.33625</v>
      </c>
      <c r="Y657" s="518">
        <v>102331295</v>
      </c>
      <c r="Z657" s="6"/>
      <c r="AA657" s="6"/>
      <c r="AB657" s="6"/>
      <c r="AC657" s="6"/>
      <c r="AD657" s="6"/>
      <c r="AE657" s="6"/>
      <c r="AF657" s="6"/>
      <c r="AG657" s="6"/>
      <c r="AH657" s="6"/>
      <c r="AI657" s="6"/>
      <c r="AO657" s="6"/>
    </row>
    <row r="658" spans="1:109" ht="14.1" customHeight="1" x14ac:dyDescent="0.25">
      <c r="A658" s="444">
        <v>580</v>
      </c>
      <c r="B658" s="1218" t="s">
        <v>4805</v>
      </c>
      <c r="C658" s="1218"/>
      <c r="D658" s="1273"/>
      <c r="E658" s="1221"/>
      <c r="F658" s="1222"/>
      <c r="G658" s="896" t="s">
        <v>4806</v>
      </c>
      <c r="H658" s="447" t="s">
        <v>1941</v>
      </c>
      <c r="I658" s="893" t="s">
        <v>5082</v>
      </c>
      <c r="J658" s="893"/>
      <c r="K658" s="1274">
        <v>16500</v>
      </c>
      <c r="L658" s="488">
        <f t="shared" si="261"/>
        <v>1169.8499999999999</v>
      </c>
      <c r="M658" s="488">
        <v>10120</v>
      </c>
      <c r="N658" s="488"/>
      <c r="O658" s="894"/>
      <c r="P658" s="895">
        <f>+K658/100*3.04</f>
        <v>501.6</v>
      </c>
      <c r="Q658" s="1067">
        <f>+K658/100*2.87</f>
        <v>473.55</v>
      </c>
      <c r="R658" s="488"/>
      <c r="S658" s="1224"/>
      <c r="T658" s="1224">
        <f>O658+P658+Q658+R658</f>
        <v>975.15000000000009</v>
      </c>
      <c r="U658" s="488">
        <f>K658-T658</f>
        <v>15524.85</v>
      </c>
      <c r="V658" s="1225">
        <v>100010330028774</v>
      </c>
      <c r="W658" s="1275">
        <v>200010330893602</v>
      </c>
      <c r="X658" s="1227">
        <f>+U658</f>
        <v>15524.85</v>
      </c>
      <c r="Y658" s="1276">
        <v>113890354</v>
      </c>
      <c r="Z658" s="6"/>
      <c r="AA658" s="6"/>
      <c r="AB658" s="6"/>
      <c r="AC658" s="6"/>
      <c r="AD658" s="6"/>
      <c r="AE658" s="6"/>
      <c r="AF658" s="6"/>
      <c r="AG658" s="6"/>
      <c r="AH658" s="6"/>
      <c r="AI658" s="6"/>
      <c r="AP658" s="537"/>
      <c r="AQ658" s="537"/>
      <c r="AR658" s="537"/>
      <c r="AS658" s="537"/>
      <c r="AT658" s="537"/>
      <c r="AU658" s="537"/>
      <c r="AV658" s="537"/>
      <c r="AW658" s="537"/>
      <c r="AX658" s="537"/>
      <c r="AY658" s="537"/>
      <c r="AZ658" s="537"/>
      <c r="BA658" s="537"/>
      <c r="BB658" s="537"/>
      <c r="BC658" s="537"/>
      <c r="BD658" s="537"/>
      <c r="BE658" s="537"/>
      <c r="BF658" s="537"/>
      <c r="BG658" s="537"/>
      <c r="BH658" s="537"/>
      <c r="BI658" s="537"/>
      <c r="BJ658" s="537"/>
      <c r="BK658" s="537"/>
      <c r="BL658" s="537"/>
      <c r="BM658" s="537"/>
      <c r="BN658" s="537"/>
      <c r="BO658" s="537"/>
      <c r="BP658" s="537"/>
      <c r="BQ658" s="537"/>
      <c r="BR658" s="537"/>
      <c r="BS658" s="537"/>
      <c r="BT658" s="537"/>
      <c r="BU658" s="537"/>
      <c r="BV658" s="537"/>
      <c r="BW658" s="537"/>
      <c r="BX658" s="537"/>
      <c r="BY658" s="537"/>
      <c r="BZ658" s="537"/>
      <c r="CA658" s="537"/>
      <c r="CB658" s="537"/>
      <c r="CC658" s="537"/>
      <c r="CD658" s="537"/>
      <c r="CE658" s="537"/>
      <c r="CF658" s="537"/>
      <c r="CG658" s="537"/>
      <c r="CH658" s="537"/>
      <c r="CI658" s="537"/>
      <c r="CJ658" s="537"/>
      <c r="CK658" s="537"/>
      <c r="CL658" s="537"/>
      <c r="CM658" s="537"/>
      <c r="CN658" s="537"/>
      <c r="CO658" s="537"/>
      <c r="CP658" s="537"/>
      <c r="CQ658" s="537"/>
      <c r="CR658" s="537"/>
      <c r="CS658" s="537"/>
      <c r="CT658" s="537"/>
      <c r="CU658" s="537"/>
      <c r="CV658" s="537"/>
      <c r="CW658" s="537"/>
      <c r="CX658" s="537"/>
      <c r="CY658" s="537"/>
      <c r="CZ658" s="537"/>
      <c r="DA658" s="537"/>
      <c r="DB658" s="537"/>
      <c r="DC658" s="537"/>
      <c r="DD658" s="537"/>
      <c r="DE658" s="537"/>
    </row>
    <row r="659" spans="1:109" s="1054" customFormat="1" ht="14.1" customHeight="1" x14ac:dyDescent="0.25">
      <c r="A659" s="1066">
        <v>581</v>
      </c>
      <c r="B659" s="444" t="s">
        <v>2889</v>
      </c>
      <c r="C659" s="444" t="s">
        <v>3763</v>
      </c>
      <c r="D659" s="445">
        <v>28741</v>
      </c>
      <c r="E659" s="446">
        <v>41897</v>
      </c>
      <c r="F659" s="1066">
        <v>38</v>
      </c>
      <c r="G659" s="429" t="s">
        <v>2890</v>
      </c>
      <c r="H659" s="447" t="s">
        <v>1941</v>
      </c>
      <c r="I659" s="429" t="s">
        <v>2959</v>
      </c>
      <c r="J659" s="429"/>
      <c r="K659" s="1067">
        <v>38115</v>
      </c>
      <c r="L659" s="1067">
        <f t="shared" si="261"/>
        <v>2702.3534999999997</v>
      </c>
      <c r="M659" s="1067">
        <v>38115</v>
      </c>
      <c r="N659" s="402"/>
      <c r="O659" s="402"/>
      <c r="P659" s="402">
        <f>K659/100*3.04</f>
        <v>1158.6959999999999</v>
      </c>
      <c r="Q659" s="402">
        <f>K659/100*2.87</f>
        <v>1093.9005</v>
      </c>
      <c r="R659" s="402">
        <v>0</v>
      </c>
      <c r="S659" s="402"/>
      <c r="T659" s="402"/>
      <c r="U659" s="402">
        <f>+O659+P659+Q659</f>
        <v>2252.5964999999997</v>
      </c>
      <c r="V659" s="1067">
        <f>+K659-U659</f>
        <v>35862.4035</v>
      </c>
      <c r="W659" s="452">
        <v>100010330028774</v>
      </c>
      <c r="X659" s="439">
        <v>200010330689188</v>
      </c>
      <c r="Y659" s="545">
        <f>+V659</f>
        <v>35862.4035</v>
      </c>
      <c r="Z659" s="454" t="s">
        <v>4260</v>
      </c>
      <c r="AA659" s="504"/>
      <c r="AB659" s="505"/>
      <c r="AC659" s="402"/>
      <c r="AD659" s="402"/>
      <c r="AE659" s="402"/>
      <c r="AF659" s="429"/>
      <c r="AG659" s="429"/>
      <c r="AH659" s="402"/>
      <c r="AI659" s="402"/>
      <c r="AJ659" s="402"/>
      <c r="AK659" s="1027" t="e">
        <f>#REF!-#REF!</f>
        <v>#REF!</v>
      </c>
      <c r="AL659" s="537"/>
      <c r="AM659" s="537"/>
      <c r="AN659" s="537"/>
      <c r="AO659" s="537"/>
      <c r="AP659" s="537"/>
      <c r="AQ659" s="537"/>
      <c r="AR659" s="537"/>
      <c r="AS659" s="537"/>
      <c r="AT659" s="537"/>
      <c r="AU659" s="537"/>
      <c r="AV659" s="537"/>
      <c r="AW659" s="537"/>
      <c r="AX659" s="537"/>
      <c r="AY659" s="537"/>
      <c r="AZ659" s="537"/>
      <c r="BA659" s="537"/>
      <c r="BB659" s="537"/>
      <c r="BC659" s="537"/>
      <c r="BD659" s="537"/>
      <c r="BE659" s="1028"/>
    </row>
    <row r="660" spans="1:109" ht="14.1" customHeight="1" x14ac:dyDescent="0.25">
      <c r="A660" s="444">
        <v>582</v>
      </c>
      <c r="B660" s="444" t="s">
        <v>4501</v>
      </c>
      <c r="C660" s="444" t="s">
        <v>3763</v>
      </c>
      <c r="D660" s="445"/>
      <c r="E660" s="446"/>
      <c r="F660" s="1066"/>
      <c r="G660" s="429" t="s">
        <v>4506</v>
      </c>
      <c r="H660" s="447" t="s">
        <v>1941</v>
      </c>
      <c r="I660" s="428" t="s">
        <v>165</v>
      </c>
      <c r="J660" s="428"/>
      <c r="K660" s="402">
        <v>31762.5</v>
      </c>
      <c r="L660" s="1067">
        <f t="shared" si="261"/>
        <v>2251.9612499999998</v>
      </c>
      <c r="M660" s="1067">
        <f>K660</f>
        <v>31762.5</v>
      </c>
      <c r="N660" s="1067"/>
      <c r="O660" s="402"/>
      <c r="P660" s="1068">
        <f>K660/100*3.04</f>
        <v>965.58</v>
      </c>
      <c r="Q660" s="1068">
        <f>K660/100*2.87</f>
        <v>911.58375000000001</v>
      </c>
      <c r="R660" s="1068"/>
      <c r="S660" s="1067"/>
      <c r="T660" s="451">
        <f>O660+P660+Q660+R660</f>
        <v>1877.1637500000002</v>
      </c>
      <c r="U660" s="1067">
        <f>K660-T660</f>
        <v>29885.33625</v>
      </c>
      <c r="V660" s="452">
        <v>100010330028774</v>
      </c>
      <c r="W660" s="521">
        <v>200010330813860</v>
      </c>
      <c r="X660" s="545">
        <f>+U660</f>
        <v>29885.33625</v>
      </c>
      <c r="Y660" s="518">
        <v>7100389084</v>
      </c>
      <c r="Z660" s="6"/>
      <c r="AA660" s="6"/>
      <c r="AB660" s="6"/>
      <c r="AC660" s="6"/>
      <c r="AD660" s="6"/>
      <c r="AE660" s="6"/>
      <c r="AF660" s="6"/>
      <c r="AG660" s="6"/>
      <c r="AH660" s="6"/>
      <c r="AI660" s="6"/>
      <c r="AO660" s="6"/>
    </row>
    <row r="661" spans="1:109" ht="14.1" customHeight="1" x14ac:dyDescent="0.25">
      <c r="A661" s="1066">
        <v>583</v>
      </c>
      <c r="B661" s="444" t="s">
        <v>4644</v>
      </c>
      <c r="C661" s="444" t="s">
        <v>3763</v>
      </c>
      <c r="D661" s="445"/>
      <c r="E661" s="446">
        <v>41897</v>
      </c>
      <c r="F661" s="1066"/>
      <c r="G661" s="429" t="s">
        <v>4645</v>
      </c>
      <c r="H661" s="447" t="s">
        <v>1941</v>
      </c>
      <c r="I661" s="429" t="s">
        <v>4646</v>
      </c>
      <c r="J661" s="429"/>
      <c r="K661" s="1067">
        <v>31762.5</v>
      </c>
      <c r="L661" s="1067">
        <f t="shared" si="261"/>
        <v>2251.9612499999998</v>
      </c>
      <c r="M661" s="1067">
        <v>34580</v>
      </c>
      <c r="N661" s="402"/>
      <c r="O661" s="402">
        <v>963.91</v>
      </c>
      <c r="P661" s="467">
        <f>K661/100*3.04</f>
        <v>965.58</v>
      </c>
      <c r="Q661" s="467">
        <f>K661/100*2.87</f>
        <v>911.58375000000001</v>
      </c>
      <c r="R661" s="402">
        <v>0</v>
      </c>
      <c r="S661" s="494"/>
      <c r="T661" s="494">
        <f>+O661+P661+Q661</f>
        <v>2841.07375</v>
      </c>
      <c r="U661" s="402">
        <f>K661-T661</f>
        <v>28921.42625</v>
      </c>
      <c r="V661" s="452">
        <v>100010330028774</v>
      </c>
      <c r="W661" s="503"/>
      <c r="X661" s="545">
        <f>+U661</f>
        <v>28921.42625</v>
      </c>
      <c r="Y661" s="454"/>
      <c r="Z661" s="504"/>
      <c r="AA661" s="505"/>
      <c r="AB661" s="402"/>
      <c r="AC661" s="402"/>
      <c r="AD661" s="402"/>
      <c r="AE661" s="429"/>
      <c r="AF661" s="429"/>
      <c r="AG661" s="402"/>
      <c r="AH661" s="402"/>
      <c r="AI661" s="402"/>
      <c r="AJ661" s="457" t="e">
        <f>#REF!-#REF!</f>
        <v>#REF!</v>
      </c>
      <c r="AL661" s="6"/>
      <c r="AM661" s="6"/>
      <c r="AN661" s="6"/>
      <c r="AO661" s="6"/>
    </row>
    <row r="662" spans="1:109" s="1054" customFormat="1" ht="14.1" customHeight="1" x14ac:dyDescent="0.25">
      <c r="A662" s="444">
        <v>584</v>
      </c>
      <c r="B662" s="444" t="s">
        <v>5001</v>
      </c>
      <c r="C662" s="444" t="s">
        <v>3763</v>
      </c>
      <c r="D662" s="445"/>
      <c r="E662" s="446"/>
      <c r="F662" s="1066"/>
      <c r="G662" s="429" t="s">
        <v>5002</v>
      </c>
      <c r="H662" s="447" t="s">
        <v>1941</v>
      </c>
      <c r="I662" s="429" t="s">
        <v>4646</v>
      </c>
      <c r="J662" s="429"/>
      <c r="K662" s="1067">
        <v>31762.5</v>
      </c>
      <c r="L662" s="1067">
        <f t="shared" si="261"/>
        <v>2251.9612499999998</v>
      </c>
      <c r="M662" s="1067">
        <v>24351.25</v>
      </c>
      <c r="N662" s="402"/>
      <c r="O662" s="1068">
        <f>K662/100*3.04</f>
        <v>965.58</v>
      </c>
      <c r="P662" s="1068">
        <f>K662/100*2.87</f>
        <v>911.58375000000001</v>
      </c>
      <c r="Q662" s="402">
        <f>K662/100*2.87</f>
        <v>911.58375000000001</v>
      </c>
      <c r="R662" s="402"/>
      <c r="S662" s="402"/>
      <c r="T662" s="402"/>
      <c r="U662" s="505"/>
      <c r="V662" s="402"/>
      <c r="W662" s="402"/>
      <c r="X662" s="402"/>
      <c r="Y662" s="429"/>
      <c r="Z662" s="429"/>
      <c r="AA662" s="402"/>
      <c r="AB662" s="402"/>
      <c r="AC662" s="537"/>
      <c r="AD662" s="537"/>
      <c r="AE662" s="537"/>
      <c r="AF662" s="537"/>
      <c r="AG662" s="537"/>
      <c r="AH662" s="537"/>
      <c r="AI662" s="537"/>
      <c r="AJ662" s="537"/>
      <c r="AK662" s="537"/>
      <c r="AL662" s="537"/>
      <c r="AM662" s="537"/>
      <c r="AN662" s="537"/>
      <c r="AO662" s="537"/>
      <c r="AP662" s="537"/>
      <c r="AQ662" s="537"/>
      <c r="AR662" s="537"/>
      <c r="AS662" s="537"/>
      <c r="AT662" s="1028"/>
    </row>
    <row r="663" spans="1:109" ht="14.1" customHeight="1" x14ac:dyDescent="0.25">
      <c r="A663" s="1712" t="s">
        <v>3656</v>
      </c>
      <c r="B663" s="1713"/>
      <c r="C663" s="1713"/>
      <c r="D663" s="1713"/>
      <c r="E663" s="1713"/>
      <c r="F663" s="1713"/>
      <c r="G663" s="1713"/>
      <c r="H663" s="1713"/>
      <c r="I663" s="1714"/>
      <c r="J663" s="1175"/>
      <c r="K663" s="405">
        <f>SUM(K616:K662)</f>
        <v>1520530</v>
      </c>
      <c r="L663" s="1067">
        <f t="shared" si="261"/>
        <v>107805.57699999999</v>
      </c>
      <c r="M663" s="407"/>
      <c r="N663" s="405"/>
      <c r="O663" s="405">
        <f>K663/100*3.04</f>
        <v>46224.112000000001</v>
      </c>
      <c r="P663" s="405">
        <f>K663/100*2.87</f>
        <v>43639.211000000003</v>
      </c>
      <c r="Q663" s="562"/>
      <c r="R663" s="405">
        <f>SUM(R617:R650)</f>
        <v>0</v>
      </c>
      <c r="S663" s="563"/>
      <c r="T663" s="405">
        <f>K663-S663</f>
        <v>1520530</v>
      </c>
      <c r="U663" s="452"/>
      <c r="V663" s="532"/>
      <c r="W663" s="863">
        <f>+T663</f>
        <v>1520530</v>
      </c>
      <c r="X663" s="454"/>
      <c r="Y663" s="455"/>
      <c r="Z663" s="428"/>
      <c r="AA663" s="456"/>
      <c r="AB663" s="402">
        <f>O663+P663+Q663</f>
        <v>89863.323000000004</v>
      </c>
      <c r="AC663" s="402">
        <f>K663-AB663</f>
        <v>1430666.6769999999</v>
      </c>
      <c r="AD663" s="1067"/>
      <c r="AE663" s="428"/>
      <c r="AF663" s="428"/>
      <c r="AG663" s="402"/>
      <c r="AH663" s="1067"/>
      <c r="AI663" s="402"/>
      <c r="AJ663" s="457">
        <f>AI670-N670</f>
        <v>0</v>
      </c>
    </row>
    <row r="664" spans="1:109" ht="14.1" customHeight="1" x14ac:dyDescent="0.25">
      <c r="A664" s="1715" t="s">
        <v>3683</v>
      </c>
      <c r="B664" s="1716"/>
      <c r="C664" s="1716"/>
      <c r="D664" s="1716"/>
      <c r="E664" s="1716"/>
      <c r="F664" s="1716"/>
      <c r="G664" s="1716"/>
      <c r="H664" s="1716"/>
      <c r="I664" s="1717"/>
      <c r="J664" s="1176"/>
      <c r="K664" s="405"/>
      <c r="L664" s="1067"/>
      <c r="M664" s="1067"/>
      <c r="N664" s="405"/>
      <c r="O664" s="562"/>
      <c r="P664" s="562"/>
      <c r="Q664" s="562"/>
      <c r="R664" s="405"/>
      <c r="S664" s="563"/>
      <c r="T664" s="405"/>
      <c r="U664" s="452"/>
      <c r="V664" s="532"/>
      <c r="W664" s="863"/>
      <c r="X664" s="454"/>
      <c r="Y664" s="455"/>
      <c r="Z664" s="428"/>
      <c r="AA664" s="456"/>
      <c r="AB664" s="402"/>
      <c r="AC664" s="402"/>
      <c r="AD664" s="1067"/>
      <c r="AE664" s="428"/>
      <c r="AF664" s="428"/>
      <c r="AG664" s="402"/>
      <c r="AH664" s="1067"/>
      <c r="AI664" s="402"/>
      <c r="AJ664" s="457"/>
    </row>
    <row r="665" spans="1:109" ht="14.1" customHeight="1" x14ac:dyDescent="0.25">
      <c r="A665" s="444">
        <v>585</v>
      </c>
      <c r="B665" s="1066" t="s">
        <v>2197</v>
      </c>
      <c r="C665" s="609" t="s">
        <v>3763</v>
      </c>
      <c r="D665" s="610">
        <v>27341</v>
      </c>
      <c r="E665" s="446">
        <v>41897</v>
      </c>
      <c r="F665" s="1066">
        <f t="shared" ref="F665:F671" si="277">DATEDIF(D665,E665,"Y")</f>
        <v>39</v>
      </c>
      <c r="G665" s="466" t="s">
        <v>2198</v>
      </c>
      <c r="H665" s="447" t="s">
        <v>1941</v>
      </c>
      <c r="I665" s="428" t="s">
        <v>2199</v>
      </c>
      <c r="J665" s="428"/>
      <c r="K665" s="402">
        <v>66000</v>
      </c>
      <c r="L665" s="1067">
        <f t="shared" ref="L665:L672" si="278">K665/100*7.09</f>
        <v>4679.3999999999996</v>
      </c>
      <c r="M665" s="1067">
        <v>34580</v>
      </c>
      <c r="N665" s="402">
        <v>4921.3100000000004</v>
      </c>
      <c r="O665" s="1068">
        <f t="shared" ref="O665:O671" si="279">K665/100*3.04</f>
        <v>2006.4</v>
      </c>
      <c r="P665" s="1068">
        <f t="shared" ref="P665:P671" si="280">K665/100*2.87</f>
        <v>1894.2</v>
      </c>
      <c r="Q665" s="1068"/>
      <c r="R665" s="1067"/>
      <c r="S665" s="451">
        <f>N665+O665+P665+Q665</f>
        <v>8821.9100000000017</v>
      </c>
      <c r="T665" s="1067">
        <f t="shared" ref="T665:T671" si="281">K665-S665</f>
        <v>57178.09</v>
      </c>
      <c r="U665" s="452">
        <v>100010330028774</v>
      </c>
      <c r="V665" s="486" t="s">
        <v>3462</v>
      </c>
      <c r="W665" s="863">
        <f t="shared" ref="W665:W671" si="282">+T665</f>
        <v>57178.09</v>
      </c>
      <c r="X665" s="463" t="s">
        <v>3885</v>
      </c>
      <c r="Y665" s="455"/>
      <c r="Z665" s="428">
        <v>0</v>
      </c>
      <c r="AA665" s="456">
        <v>0</v>
      </c>
      <c r="AB665" s="402">
        <f t="shared" ref="AB665:AB671" si="283">O665+P665+Q665</f>
        <v>3900.6000000000004</v>
      </c>
      <c r="AC665" s="402">
        <f t="shared" ref="AC665:AC671" si="284">K665-AB665</f>
        <v>62099.4</v>
      </c>
      <c r="AD665" s="1067">
        <v>49990.33</v>
      </c>
      <c r="AE665" s="1067">
        <f>+AC665-AD665</f>
        <v>12109.07</v>
      </c>
      <c r="AF665" s="462">
        <v>0.2</v>
      </c>
      <c r="AG665" s="402">
        <f>AE665*20%</f>
        <v>2421.8139999999999</v>
      </c>
      <c r="AH665" s="1067">
        <v>2499.5</v>
      </c>
      <c r="AI665" s="402">
        <f t="shared" ref="AI665:AI671" si="285">AG665+AH665</f>
        <v>4921.3140000000003</v>
      </c>
      <c r="AJ665" s="457">
        <f>AI671-N671</f>
        <v>0</v>
      </c>
    </row>
    <row r="666" spans="1:109" ht="14.1" customHeight="1" x14ac:dyDescent="0.25">
      <c r="A666" s="444">
        <v>586</v>
      </c>
      <c r="B666" s="1066" t="s">
        <v>2206</v>
      </c>
      <c r="C666" s="1066" t="s">
        <v>3764</v>
      </c>
      <c r="D666" s="446">
        <v>25886</v>
      </c>
      <c r="E666" s="446">
        <v>41897</v>
      </c>
      <c r="F666" s="1066">
        <f t="shared" si="277"/>
        <v>43</v>
      </c>
      <c r="G666" s="428" t="s">
        <v>2207</v>
      </c>
      <c r="H666" s="447" t="s">
        <v>1941</v>
      </c>
      <c r="I666" s="466" t="s">
        <v>2208</v>
      </c>
      <c r="J666" s="466"/>
      <c r="K666" s="1067">
        <v>22000</v>
      </c>
      <c r="L666" s="1067">
        <f t="shared" si="278"/>
        <v>1559.8</v>
      </c>
      <c r="M666" s="1067">
        <f t="shared" ref="M666:M671" si="286">K666</f>
        <v>22000</v>
      </c>
      <c r="N666" s="402"/>
      <c r="O666" s="1068">
        <f t="shared" si="279"/>
        <v>668.8</v>
      </c>
      <c r="P666" s="1068">
        <f t="shared" si="280"/>
        <v>631.4</v>
      </c>
      <c r="Q666" s="1068"/>
      <c r="R666" s="1067"/>
      <c r="S666" s="451">
        <f>N666+O666+P666+Q666</f>
        <v>1300.1999999999998</v>
      </c>
      <c r="T666" s="1067">
        <f t="shared" si="281"/>
        <v>20699.8</v>
      </c>
      <c r="U666" s="452">
        <v>100010330028774</v>
      </c>
      <c r="V666" s="453" t="s">
        <v>3463</v>
      </c>
      <c r="W666" s="863">
        <f t="shared" si="282"/>
        <v>20699.8</v>
      </c>
      <c r="X666" s="463" t="s">
        <v>3884</v>
      </c>
      <c r="Y666" s="455"/>
      <c r="Z666" s="428">
        <v>0</v>
      </c>
      <c r="AA666" s="456">
        <v>0</v>
      </c>
      <c r="AB666" s="402">
        <f t="shared" si="283"/>
        <v>1300.1999999999998</v>
      </c>
      <c r="AC666" s="402">
        <f t="shared" si="284"/>
        <v>20699.8</v>
      </c>
      <c r="AD666" s="1067"/>
      <c r="AE666" s="428"/>
      <c r="AF666" s="428"/>
      <c r="AG666" s="402">
        <f t="shared" ref="AG666:AG671" si="287">AE666*15%</f>
        <v>0</v>
      </c>
      <c r="AH666" s="1067"/>
      <c r="AI666" s="402">
        <f t="shared" si="285"/>
        <v>0</v>
      </c>
      <c r="AJ666" s="457" t="e">
        <f>#REF!-#REF!</f>
        <v>#REF!</v>
      </c>
    </row>
    <row r="667" spans="1:109" ht="14.1" customHeight="1" x14ac:dyDescent="0.25">
      <c r="A667" s="444">
        <v>587</v>
      </c>
      <c r="B667" s="1066" t="s">
        <v>2194</v>
      </c>
      <c r="C667" s="1066" t="s">
        <v>3763</v>
      </c>
      <c r="D667" s="446">
        <v>23644</v>
      </c>
      <c r="E667" s="446">
        <v>41897</v>
      </c>
      <c r="F667" s="1066">
        <f t="shared" si="277"/>
        <v>49</v>
      </c>
      <c r="G667" s="428" t="s">
        <v>2195</v>
      </c>
      <c r="H667" s="447" t="s">
        <v>1941</v>
      </c>
      <c r="I667" s="428" t="s">
        <v>2196</v>
      </c>
      <c r="J667" s="428"/>
      <c r="K667" s="1067">
        <f>28000*1.1</f>
        <v>30800.000000000004</v>
      </c>
      <c r="L667" s="1067">
        <f t="shared" si="278"/>
        <v>2183.7200000000003</v>
      </c>
      <c r="M667" s="1067">
        <f t="shared" si="286"/>
        <v>30800.000000000004</v>
      </c>
      <c r="N667" s="402">
        <v>0</v>
      </c>
      <c r="O667" s="1068">
        <f t="shared" si="279"/>
        <v>936.32000000000016</v>
      </c>
      <c r="P667" s="1068">
        <f t="shared" si="280"/>
        <v>883.96000000000015</v>
      </c>
      <c r="Q667" s="1068"/>
      <c r="R667" s="1067"/>
      <c r="S667" s="451">
        <f>N667+O667+P667+Q667</f>
        <v>1820.2800000000002</v>
      </c>
      <c r="T667" s="1067">
        <f t="shared" si="281"/>
        <v>28979.720000000005</v>
      </c>
      <c r="U667" s="452">
        <v>100010330028774</v>
      </c>
      <c r="V667" s="485" t="s">
        <v>3464</v>
      </c>
      <c r="W667" s="863">
        <f t="shared" si="282"/>
        <v>28979.720000000005</v>
      </c>
      <c r="X667" s="463" t="s">
        <v>3883</v>
      </c>
      <c r="Y667" s="455"/>
      <c r="Z667" s="428">
        <v>0</v>
      </c>
      <c r="AA667" s="456">
        <v>0</v>
      </c>
      <c r="AB667" s="402">
        <f t="shared" si="283"/>
        <v>1820.2800000000002</v>
      </c>
      <c r="AC667" s="402">
        <f t="shared" si="284"/>
        <v>28979.720000000005</v>
      </c>
      <c r="AD667" s="1067"/>
      <c r="AE667" s="428"/>
      <c r="AF667" s="428"/>
      <c r="AG667" s="402">
        <f t="shared" si="287"/>
        <v>0</v>
      </c>
      <c r="AH667" s="1067"/>
      <c r="AI667" s="402">
        <f t="shared" si="285"/>
        <v>0</v>
      </c>
      <c r="AJ667" s="457" t="e">
        <f>#REF!-#REF!</f>
        <v>#REF!</v>
      </c>
    </row>
    <row r="668" spans="1:109" ht="14.1" customHeight="1" x14ac:dyDescent="0.25">
      <c r="A668" s="444">
        <v>588</v>
      </c>
      <c r="B668" s="444" t="s">
        <v>1849</v>
      </c>
      <c r="C668" s="444" t="s">
        <v>3764</v>
      </c>
      <c r="D668" s="445">
        <v>30451</v>
      </c>
      <c r="E668" s="446">
        <v>41897</v>
      </c>
      <c r="F668" s="1066">
        <f t="shared" si="277"/>
        <v>31</v>
      </c>
      <c r="G668" s="429" t="s">
        <v>1850</v>
      </c>
      <c r="H668" s="447" t="s">
        <v>1941</v>
      </c>
      <c r="I668" s="429" t="s">
        <v>2205</v>
      </c>
      <c r="J668" s="429"/>
      <c r="K668" s="448">
        <v>16500</v>
      </c>
      <c r="L668" s="1067">
        <f t="shared" si="278"/>
        <v>1169.8499999999999</v>
      </c>
      <c r="M668" s="1067">
        <f t="shared" si="286"/>
        <v>16500</v>
      </c>
      <c r="N668" s="402"/>
      <c r="O668" s="1068">
        <f t="shared" si="279"/>
        <v>501.6</v>
      </c>
      <c r="P668" s="1068">
        <f t="shared" si="280"/>
        <v>473.55</v>
      </c>
      <c r="Q668" s="1068"/>
      <c r="R668" s="1067"/>
      <c r="S668" s="451">
        <f>N668+O668+P668+Q668</f>
        <v>975.15000000000009</v>
      </c>
      <c r="T668" s="1067">
        <f t="shared" si="281"/>
        <v>15524.85</v>
      </c>
      <c r="U668" s="452">
        <v>100010330028774</v>
      </c>
      <c r="V668" s="478" t="s">
        <v>3129</v>
      </c>
      <c r="W668" s="863">
        <f t="shared" si="282"/>
        <v>15524.85</v>
      </c>
      <c r="X668" s="454" t="s">
        <v>3882</v>
      </c>
      <c r="Y668" s="455"/>
      <c r="Z668" s="428">
        <v>0</v>
      </c>
      <c r="AA668" s="456">
        <v>0</v>
      </c>
      <c r="AB668" s="402">
        <f t="shared" si="283"/>
        <v>975.15000000000009</v>
      </c>
      <c r="AC668" s="402">
        <f t="shared" si="284"/>
        <v>15524.85</v>
      </c>
      <c r="AD668" s="1067"/>
      <c r="AE668" s="428"/>
      <c r="AF668" s="428"/>
      <c r="AG668" s="402">
        <f t="shared" si="287"/>
        <v>0</v>
      </c>
      <c r="AH668" s="1067"/>
      <c r="AI668" s="402">
        <f t="shared" si="285"/>
        <v>0</v>
      </c>
      <c r="AJ668" s="457">
        <f>AI668-N668</f>
        <v>0</v>
      </c>
    </row>
    <row r="669" spans="1:109" s="513" customFormat="1" ht="14.1" customHeight="1" x14ac:dyDescent="0.25">
      <c r="A669" s="444">
        <v>589</v>
      </c>
      <c r="B669" s="444" t="s">
        <v>2527</v>
      </c>
      <c r="C669" s="444" t="s">
        <v>3764</v>
      </c>
      <c r="D669" s="445">
        <v>30365</v>
      </c>
      <c r="E669" s="446">
        <v>41897</v>
      </c>
      <c r="F669" s="1066">
        <f t="shared" si="277"/>
        <v>31</v>
      </c>
      <c r="G669" s="429" t="s">
        <v>2528</v>
      </c>
      <c r="H669" s="447" t="s">
        <v>1941</v>
      </c>
      <c r="I669" s="429" t="s">
        <v>2205</v>
      </c>
      <c r="J669" s="429"/>
      <c r="K669" s="448">
        <f>17325*1.1</f>
        <v>19057.5</v>
      </c>
      <c r="L669" s="1067">
        <f t="shared" si="278"/>
        <v>1351.1767499999999</v>
      </c>
      <c r="M669" s="1067">
        <f t="shared" si="286"/>
        <v>19057.5</v>
      </c>
      <c r="N669" s="402"/>
      <c r="O669" s="1068">
        <f t="shared" si="279"/>
        <v>579.34799999999996</v>
      </c>
      <c r="P669" s="1068">
        <f t="shared" si="280"/>
        <v>546.95024999999998</v>
      </c>
      <c r="Q669" s="1068"/>
      <c r="R669" s="1067"/>
      <c r="S669" s="451">
        <f>N669+O669+P669+Q669</f>
        <v>1126.2982499999998</v>
      </c>
      <c r="T669" s="1067">
        <f t="shared" si="281"/>
        <v>17931.20175</v>
      </c>
      <c r="U669" s="452">
        <v>100010330028774</v>
      </c>
      <c r="V669" s="490" t="s">
        <v>3426</v>
      </c>
      <c r="W669" s="863">
        <f t="shared" si="282"/>
        <v>17931.20175</v>
      </c>
      <c r="X669" s="454" t="s">
        <v>3881</v>
      </c>
      <c r="Y669" s="455"/>
      <c r="Z669" s="428">
        <v>0</v>
      </c>
      <c r="AA669" s="456">
        <v>0</v>
      </c>
      <c r="AB669" s="402">
        <f t="shared" si="283"/>
        <v>1126.2982499999998</v>
      </c>
      <c r="AC669" s="402">
        <f t="shared" si="284"/>
        <v>17931.20175</v>
      </c>
      <c r="AD669" s="1067"/>
      <c r="AE669" s="428"/>
      <c r="AF669" s="428"/>
      <c r="AG669" s="402">
        <f t="shared" si="287"/>
        <v>0</v>
      </c>
      <c r="AH669" s="1067"/>
      <c r="AI669" s="402">
        <f t="shared" si="285"/>
        <v>0</v>
      </c>
      <c r="AJ669" s="402"/>
      <c r="AL669" s="542"/>
      <c r="AM669" s="542"/>
      <c r="AN669" s="542"/>
      <c r="AO669" s="542"/>
    </row>
    <row r="670" spans="1:109" ht="14.1" customHeight="1" x14ac:dyDescent="0.25">
      <c r="A670" s="444">
        <v>590</v>
      </c>
      <c r="B670" s="1066" t="s">
        <v>2209</v>
      </c>
      <c r="C670" s="1066" t="s">
        <v>3764</v>
      </c>
      <c r="D670" s="446">
        <v>26511</v>
      </c>
      <c r="E670" s="446">
        <v>41897</v>
      </c>
      <c r="F670" s="1066">
        <f t="shared" si="277"/>
        <v>42</v>
      </c>
      <c r="G670" s="428" t="s">
        <v>2210</v>
      </c>
      <c r="H670" s="447" t="s">
        <v>1941</v>
      </c>
      <c r="I670" s="429" t="s">
        <v>4746</v>
      </c>
      <c r="J670" s="429"/>
      <c r="K670" s="1067">
        <f>17000*1.1</f>
        <v>18700</v>
      </c>
      <c r="L670" s="1067">
        <f t="shared" si="278"/>
        <v>1325.83</v>
      </c>
      <c r="M670" s="1067">
        <f t="shared" si="286"/>
        <v>18700</v>
      </c>
      <c r="N670" s="402"/>
      <c r="O670" s="1068">
        <f t="shared" si="279"/>
        <v>568.48</v>
      </c>
      <c r="P670" s="1068">
        <f t="shared" si="280"/>
        <v>536.69000000000005</v>
      </c>
      <c r="Q670" s="1068"/>
      <c r="R670" s="1067"/>
      <c r="S670" s="451">
        <f>N670+O670+P670+Q670+R670</f>
        <v>1105.17</v>
      </c>
      <c r="T670" s="1067">
        <f t="shared" si="281"/>
        <v>17594.830000000002</v>
      </c>
      <c r="U670" s="452">
        <v>100010330028774</v>
      </c>
      <c r="V670" s="453" t="s">
        <v>3466</v>
      </c>
      <c r="W670" s="863">
        <f t="shared" si="282"/>
        <v>17594.830000000002</v>
      </c>
      <c r="X670" s="463" t="s">
        <v>3880</v>
      </c>
      <c r="Y670" s="455"/>
      <c r="Z670" s="428">
        <v>0</v>
      </c>
      <c r="AA670" s="456">
        <v>0</v>
      </c>
      <c r="AB670" s="402">
        <f t="shared" si="283"/>
        <v>1105.17</v>
      </c>
      <c r="AC670" s="402">
        <f t="shared" si="284"/>
        <v>17594.830000000002</v>
      </c>
      <c r="AD670" s="1067"/>
      <c r="AE670" s="428"/>
      <c r="AF670" s="428"/>
      <c r="AG670" s="402">
        <f t="shared" si="287"/>
        <v>0</v>
      </c>
      <c r="AH670" s="1067"/>
      <c r="AI670" s="402">
        <f t="shared" si="285"/>
        <v>0</v>
      </c>
      <c r="AJ670" s="457" t="e">
        <f>#REF!-#REF!</f>
        <v>#REF!</v>
      </c>
    </row>
    <row r="671" spans="1:109" ht="14.1" customHeight="1" x14ac:dyDescent="0.25">
      <c r="A671" s="444">
        <v>591</v>
      </c>
      <c r="B671" s="1066" t="s">
        <v>2211</v>
      </c>
      <c r="C671" s="1066" t="s">
        <v>3764</v>
      </c>
      <c r="D671" s="446">
        <v>26029</v>
      </c>
      <c r="E671" s="446">
        <v>41897</v>
      </c>
      <c r="F671" s="1066">
        <f t="shared" si="277"/>
        <v>43</v>
      </c>
      <c r="G671" s="428" t="s">
        <v>4749</v>
      </c>
      <c r="H671" s="447" t="s">
        <v>1941</v>
      </c>
      <c r="I671" s="429" t="s">
        <v>4746</v>
      </c>
      <c r="J671" s="429"/>
      <c r="K671" s="1067">
        <v>18700</v>
      </c>
      <c r="L671" s="1067">
        <f t="shared" si="278"/>
        <v>1325.83</v>
      </c>
      <c r="M671" s="1067">
        <f t="shared" si="286"/>
        <v>18700</v>
      </c>
      <c r="N671" s="402"/>
      <c r="O671" s="1068">
        <f t="shared" si="279"/>
        <v>568.48</v>
      </c>
      <c r="P671" s="1068">
        <f t="shared" si="280"/>
        <v>536.69000000000005</v>
      </c>
      <c r="Q671" s="1068"/>
      <c r="R671" s="1067"/>
      <c r="S671" s="451">
        <f>N671+O671+P671+Q671</f>
        <v>1105.17</v>
      </c>
      <c r="T671" s="1067">
        <f t="shared" si="281"/>
        <v>17594.830000000002</v>
      </c>
      <c r="U671" s="452">
        <v>100010330028774</v>
      </c>
      <c r="V671" s="453" t="s">
        <v>3467</v>
      </c>
      <c r="W671" s="863">
        <f t="shared" si="282"/>
        <v>17594.830000000002</v>
      </c>
      <c r="X671" s="463" t="s">
        <v>4192</v>
      </c>
      <c r="Y671" s="455"/>
      <c r="Z671" s="428">
        <v>0</v>
      </c>
      <c r="AA671" s="456">
        <v>0</v>
      </c>
      <c r="AB671" s="402">
        <f t="shared" si="283"/>
        <v>1105.17</v>
      </c>
      <c r="AC671" s="402">
        <f t="shared" si="284"/>
        <v>17594.830000000002</v>
      </c>
      <c r="AD671" s="1067"/>
      <c r="AE671" s="428"/>
      <c r="AF671" s="428"/>
      <c r="AG671" s="402">
        <f t="shared" si="287"/>
        <v>0</v>
      </c>
      <c r="AH671" s="1067"/>
      <c r="AI671" s="402">
        <f t="shared" si="285"/>
        <v>0</v>
      </c>
      <c r="AJ671" s="457" t="e">
        <f>#REF!-#REF!</f>
        <v>#REF!</v>
      </c>
    </row>
    <row r="672" spans="1:109" ht="14.1" customHeight="1" x14ac:dyDescent="0.25">
      <c r="A672" s="444">
        <v>592</v>
      </c>
      <c r="B672" s="444" t="s">
        <v>4684</v>
      </c>
      <c r="C672" s="444" t="s">
        <v>3763</v>
      </c>
      <c r="D672" s="785"/>
      <c r="E672" s="446"/>
      <c r="F672" s="609"/>
      <c r="G672" s="429" t="s">
        <v>4685</v>
      </c>
      <c r="H672" s="447" t="s">
        <v>1941</v>
      </c>
      <c r="I672" s="429" t="s">
        <v>2200</v>
      </c>
      <c r="J672" s="429"/>
      <c r="K672" s="1067">
        <v>45000</v>
      </c>
      <c r="L672" s="1067">
        <f t="shared" si="278"/>
        <v>3190.5</v>
      </c>
      <c r="M672" s="1067">
        <f>K672</f>
        <v>45000</v>
      </c>
      <c r="N672" s="1067"/>
      <c r="O672" s="402">
        <v>4315.88</v>
      </c>
      <c r="P672" s="1068">
        <f>K672/100*3.04</f>
        <v>1368</v>
      </c>
      <c r="Q672" s="1068">
        <f>K672/100*2.87</f>
        <v>1291.5</v>
      </c>
      <c r="R672" s="1067"/>
      <c r="S672" s="451"/>
      <c r="T672" s="451">
        <f>O672+P672+Q672+R672</f>
        <v>6975.38</v>
      </c>
      <c r="U672" s="1067">
        <f>K672-T672</f>
        <v>38024.620000000003</v>
      </c>
      <c r="V672" s="452">
        <v>100010330028774</v>
      </c>
      <c r="W672" s="461"/>
      <c r="X672" s="545">
        <f>+U672</f>
        <v>38024.620000000003</v>
      </c>
      <c r="Y672" s="518"/>
      <c r="Z672" s="455"/>
      <c r="AA672" s="428"/>
      <c r="AB672" s="456"/>
      <c r="AC672" s="402">
        <f>P672+Q672+R672</f>
        <v>2659.5</v>
      </c>
      <c r="AD672" s="402">
        <f>K672-AC672</f>
        <v>42340.5</v>
      </c>
      <c r="AE672" s="1067"/>
      <c r="AF672" s="428"/>
      <c r="AG672" s="428"/>
      <c r="AH672" s="402"/>
      <c r="AI672" s="1067"/>
      <c r="AJ672" s="402"/>
      <c r="AK672" s="457"/>
      <c r="AM672" s="6"/>
      <c r="AN672" s="6"/>
      <c r="AO672" s="6"/>
    </row>
    <row r="673" spans="1:41" ht="14.1" customHeight="1" x14ac:dyDescent="0.25">
      <c r="A673" s="444">
        <v>593</v>
      </c>
      <c r="B673" s="444" t="s">
        <v>4891</v>
      </c>
      <c r="C673" s="444"/>
      <c r="D673" s="785"/>
      <c r="E673" s="446"/>
      <c r="F673" s="609"/>
      <c r="G673" s="429" t="s">
        <v>4892</v>
      </c>
      <c r="H673" s="447" t="s">
        <v>1941</v>
      </c>
      <c r="I673" s="429" t="s">
        <v>2200</v>
      </c>
      <c r="J673" s="429"/>
      <c r="K673" s="1067">
        <v>45000</v>
      </c>
      <c r="L673" s="1067">
        <f>K673/100*7.09</f>
        <v>3190.5</v>
      </c>
      <c r="M673" s="1067">
        <f>K673</f>
        <v>45000</v>
      </c>
      <c r="N673" s="1067"/>
      <c r="O673" s="402">
        <v>4834</v>
      </c>
      <c r="P673" s="1068">
        <f>K673/100*3.04</f>
        <v>1368</v>
      </c>
      <c r="Q673" s="1068">
        <f>K673/100*2.87</f>
        <v>1291.5</v>
      </c>
      <c r="R673" s="1067"/>
      <c r="S673" s="451"/>
      <c r="T673" s="451">
        <f>O673+P673+Q673+R673</f>
        <v>7493.5</v>
      </c>
      <c r="U673" s="1067">
        <f>K673-T673</f>
        <v>37506.5</v>
      </c>
      <c r="V673" s="452">
        <v>100010330028774</v>
      </c>
      <c r="W673" s="461"/>
      <c r="X673" s="545">
        <f>+U673</f>
        <v>37506.5</v>
      </c>
      <c r="Y673" s="518"/>
      <c r="Z673" s="455"/>
      <c r="AA673" s="428"/>
      <c r="AB673" s="456"/>
      <c r="AC673" s="402">
        <f>P673+Q673+R673</f>
        <v>2659.5</v>
      </c>
      <c r="AD673" s="402">
        <f>K673-AC673</f>
        <v>42340.5</v>
      </c>
      <c r="AE673" s="1067"/>
      <c r="AF673" s="428"/>
      <c r="AG673" s="428"/>
      <c r="AH673" s="402"/>
      <c r="AI673" s="1067"/>
      <c r="AJ673" s="402"/>
      <c r="AK673" s="457"/>
      <c r="AM673" s="6"/>
      <c r="AN673" s="6"/>
      <c r="AO673" s="6"/>
    </row>
    <row r="674" spans="1:41" ht="14.1" customHeight="1" x14ac:dyDescent="0.25">
      <c r="A674" s="444">
        <v>594</v>
      </c>
      <c r="B674" s="444" t="s">
        <v>4694</v>
      </c>
      <c r="C674" s="444" t="s">
        <v>3763</v>
      </c>
      <c r="D674" s="785"/>
      <c r="E674" s="446"/>
      <c r="F674" s="609"/>
      <c r="G674" s="429" t="s">
        <v>4695</v>
      </c>
      <c r="H674" s="447" t="s">
        <v>1941</v>
      </c>
      <c r="I674" s="429" t="s">
        <v>2200</v>
      </c>
      <c r="J674" s="429"/>
      <c r="K674" s="1067">
        <v>49500</v>
      </c>
      <c r="L674" s="1067">
        <f>K674/100*7.09</f>
        <v>3509.5499999999997</v>
      </c>
      <c r="M674" s="1067">
        <f>K674</f>
        <v>49500</v>
      </c>
      <c r="N674" s="1067"/>
      <c r="O674" s="402">
        <v>357.04</v>
      </c>
      <c r="P674" s="1068">
        <f>K674/100*3.04</f>
        <v>1504.8</v>
      </c>
      <c r="Q674" s="1068">
        <f>K674/100*2.87</f>
        <v>1420.65</v>
      </c>
      <c r="R674" s="1067"/>
      <c r="S674" s="451"/>
      <c r="T674" s="451">
        <f>O674+P674+Q674+R674</f>
        <v>3282.49</v>
      </c>
      <c r="U674" s="1067">
        <f>K674-T674</f>
        <v>46217.51</v>
      </c>
      <c r="V674" s="452">
        <v>100010330028774</v>
      </c>
      <c r="W674" s="461"/>
      <c r="X674" s="545">
        <f>+U674</f>
        <v>46217.51</v>
      </c>
      <c r="Y674" s="518"/>
      <c r="Z674" s="455"/>
      <c r="AA674" s="428"/>
      <c r="AB674" s="456"/>
      <c r="AC674" s="402">
        <f>P674+Q674+R674</f>
        <v>2925.45</v>
      </c>
      <c r="AD674" s="402">
        <f>K674-AC674</f>
        <v>46574.55</v>
      </c>
      <c r="AE674" s="1067"/>
      <c r="AF674" s="428"/>
      <c r="AG674" s="428"/>
      <c r="AH674" s="402"/>
      <c r="AI674" s="1067"/>
      <c r="AJ674" s="402"/>
      <c r="AK674" s="457"/>
      <c r="AM674" s="6"/>
      <c r="AN674" s="6"/>
      <c r="AO674" s="6"/>
    </row>
    <row r="675" spans="1:41" ht="14.1" customHeight="1" x14ac:dyDescent="0.25">
      <c r="A675" s="1712" t="s">
        <v>3656</v>
      </c>
      <c r="B675" s="1713"/>
      <c r="C675" s="1713"/>
      <c r="D675" s="1713"/>
      <c r="E675" s="1713"/>
      <c r="F675" s="1713"/>
      <c r="G675" s="1713"/>
      <c r="H675" s="1713"/>
      <c r="I675" s="1714"/>
      <c r="J675" s="1175"/>
      <c r="K675" s="407">
        <f>SUM(K665:K674)</f>
        <v>331257.5</v>
      </c>
      <c r="L675" s="1067"/>
      <c r="M675" s="1067">
        <v>0</v>
      </c>
      <c r="N675" s="405">
        <f t="shared" ref="N675:T675" si="288">SUM(N665:N671)</f>
        <v>4921.3100000000004</v>
      </c>
      <c r="O675" s="407">
        <f t="shared" si="288"/>
        <v>5829.4279999999999</v>
      </c>
      <c r="P675" s="407">
        <f t="shared" si="288"/>
        <v>5503.4402500000015</v>
      </c>
      <c r="Q675" s="565">
        <f t="shared" si="288"/>
        <v>0</v>
      </c>
      <c r="R675" s="407">
        <f t="shared" si="288"/>
        <v>0</v>
      </c>
      <c r="S675" s="566">
        <f t="shared" si="288"/>
        <v>16254.178250000001</v>
      </c>
      <c r="T675" s="407">
        <f t="shared" si="288"/>
        <v>175503.32175</v>
      </c>
      <c r="U675" s="452"/>
      <c r="V675" s="453"/>
      <c r="W675" s="863"/>
      <c r="X675" s="463"/>
      <c r="Y675" s="455"/>
      <c r="Z675" s="428"/>
      <c r="AA675" s="456"/>
      <c r="AB675" s="402"/>
      <c r="AC675" s="402"/>
      <c r="AD675" s="1067"/>
      <c r="AE675" s="428"/>
      <c r="AF675" s="428"/>
      <c r="AG675" s="402"/>
      <c r="AH675" s="1067"/>
      <c r="AI675" s="402"/>
      <c r="AJ675" s="457">
        <f>AI678-N678</f>
        <v>0</v>
      </c>
    </row>
    <row r="676" spans="1:41" ht="14.1" customHeight="1" x14ac:dyDescent="0.25">
      <c r="A676" s="1715" t="s">
        <v>3684</v>
      </c>
      <c r="B676" s="1716"/>
      <c r="C676" s="1716"/>
      <c r="D676" s="1716"/>
      <c r="E676" s="1716"/>
      <c r="F676" s="1716"/>
      <c r="G676" s="1716"/>
      <c r="H676" s="1716"/>
      <c r="I676" s="1717"/>
      <c r="J676" s="1176"/>
      <c r="K676" s="407"/>
      <c r="L676" s="1067"/>
      <c r="M676" s="1067"/>
      <c r="N676" s="405"/>
      <c r="O676" s="565"/>
      <c r="P676" s="565"/>
      <c r="Q676" s="565"/>
      <c r="R676" s="407"/>
      <c r="S676" s="566"/>
      <c r="T676" s="407"/>
      <c r="U676" s="452"/>
      <c r="V676" s="453"/>
      <c r="W676" s="863"/>
      <c r="X676" s="463"/>
      <c r="Y676" s="455"/>
      <c r="Z676" s="428"/>
      <c r="AA676" s="456"/>
      <c r="AB676" s="402"/>
      <c r="AC676" s="402"/>
      <c r="AD676" s="1067"/>
      <c r="AE676" s="428"/>
      <c r="AF676" s="428"/>
      <c r="AG676" s="402"/>
      <c r="AH676" s="1067"/>
      <c r="AI676" s="402"/>
      <c r="AJ676" s="457"/>
    </row>
    <row r="677" spans="1:41" ht="14.1" customHeight="1" x14ac:dyDescent="0.25">
      <c r="A677" s="1066">
        <v>595</v>
      </c>
      <c r="B677" s="444" t="s">
        <v>2609</v>
      </c>
      <c r="C677" s="444" t="s">
        <v>3763</v>
      </c>
      <c r="D677" s="445">
        <v>28279</v>
      </c>
      <c r="E677" s="446">
        <v>41897</v>
      </c>
      <c r="F677" s="1066">
        <f t="shared" ref="F677:F696" si="289">DATEDIF(D677,E677,"Y")</f>
        <v>37</v>
      </c>
      <c r="G677" s="429" t="s">
        <v>2610</v>
      </c>
      <c r="H677" s="447" t="s">
        <v>1941</v>
      </c>
      <c r="I677" s="429" t="s">
        <v>333</v>
      </c>
      <c r="J677" s="429"/>
      <c r="K677" s="448">
        <v>58300</v>
      </c>
      <c r="L677" s="1067">
        <f t="shared" ref="L677:M700" si="290">K677/100*7.09</f>
        <v>4133.47</v>
      </c>
      <c r="M677" s="1067">
        <f t="shared" ref="M677:M699" si="291">K677</f>
        <v>58300</v>
      </c>
      <c r="N677" s="402">
        <v>3303.05</v>
      </c>
      <c r="O677" s="1068">
        <f t="shared" ref="O677:O697" si="292">K677/100*3.04</f>
        <v>1772.32</v>
      </c>
      <c r="P677" s="1068">
        <f t="shared" ref="P677:P697" si="293">K677/100*2.87</f>
        <v>1673.21</v>
      </c>
      <c r="Q677" s="1068">
        <v>844.89</v>
      </c>
      <c r="R677" s="407"/>
      <c r="S677" s="451">
        <f>N677+O677+P677+Q677</f>
        <v>7593.47</v>
      </c>
      <c r="T677" s="1067">
        <f t="shared" ref="T677:T697" si="294">K677-S677</f>
        <v>50706.53</v>
      </c>
      <c r="U677" s="452">
        <v>100010330028774</v>
      </c>
      <c r="V677" s="490" t="s">
        <v>3469</v>
      </c>
      <c r="W677" s="863">
        <f t="shared" ref="W677:W697" si="295">+T677</f>
        <v>50706.53</v>
      </c>
      <c r="X677" s="454" t="s">
        <v>4181</v>
      </c>
      <c r="Y677" s="455"/>
      <c r="Z677" s="428">
        <v>0</v>
      </c>
      <c r="AA677" s="456">
        <v>0</v>
      </c>
      <c r="AB677" s="402">
        <f t="shared" ref="AB677:AB697" si="296">O677+P677+Q677</f>
        <v>4290.42</v>
      </c>
      <c r="AC677" s="402">
        <f t="shared" ref="AC677:AC697" si="297">K677-AB677</f>
        <v>54009.58</v>
      </c>
      <c r="AD677" s="1067"/>
      <c r="AE677" s="428"/>
      <c r="AF677" s="428"/>
      <c r="AG677" s="402">
        <f t="shared" ref="AG677:AG689" si="298">AE677*15%</f>
        <v>0</v>
      </c>
      <c r="AH677" s="1067"/>
      <c r="AI677" s="402">
        <f t="shared" ref="AI677:AI689" si="299">AG677+AH677</f>
        <v>0</v>
      </c>
      <c r="AJ677" s="457">
        <f>AI678-N678</f>
        <v>0</v>
      </c>
    </row>
    <row r="678" spans="1:41" ht="14.1" customHeight="1" x14ac:dyDescent="0.25">
      <c r="A678" s="1066">
        <v>597</v>
      </c>
      <c r="B678" s="864" t="s">
        <v>2620</v>
      </c>
      <c r="C678" s="864" t="s">
        <v>3763</v>
      </c>
      <c r="D678" s="865">
        <v>28078</v>
      </c>
      <c r="E678" s="446">
        <v>41897</v>
      </c>
      <c r="F678" s="1066">
        <f t="shared" si="289"/>
        <v>37</v>
      </c>
      <c r="G678" s="866" t="s">
        <v>2621</v>
      </c>
      <c r="H678" s="447" t="s">
        <v>1941</v>
      </c>
      <c r="I678" s="866" t="s">
        <v>2619</v>
      </c>
      <c r="J678" s="866"/>
      <c r="K678" s="448">
        <v>31762.5</v>
      </c>
      <c r="L678" s="1067">
        <f t="shared" si="290"/>
        <v>2251.9612499999998</v>
      </c>
      <c r="M678" s="1067">
        <f t="shared" si="291"/>
        <v>31762.5</v>
      </c>
      <c r="N678" s="402"/>
      <c r="O678" s="1068">
        <f t="shared" si="292"/>
        <v>965.58</v>
      </c>
      <c r="P678" s="1068">
        <f t="shared" si="293"/>
        <v>911.58375000000001</v>
      </c>
      <c r="Q678" s="1068"/>
      <c r="R678" s="1067"/>
      <c r="S678" s="451">
        <f t="shared" ref="S678:S690" si="300">N678+O678+P678+Q678</f>
        <v>1877.1637500000002</v>
      </c>
      <c r="T678" s="1067">
        <f t="shared" si="294"/>
        <v>29885.33625</v>
      </c>
      <c r="U678" s="452">
        <v>100010330028774</v>
      </c>
      <c r="V678" s="487" t="s">
        <v>3471</v>
      </c>
      <c r="W678" s="863">
        <f t="shared" si="295"/>
        <v>29885.33625</v>
      </c>
      <c r="X678" s="1215" t="s">
        <v>3877</v>
      </c>
      <c r="Y678" s="455"/>
      <c r="Z678" s="428">
        <v>0</v>
      </c>
      <c r="AA678" s="456">
        <v>0</v>
      </c>
      <c r="AB678" s="402">
        <f t="shared" si="296"/>
        <v>1877.1637500000002</v>
      </c>
      <c r="AC678" s="402">
        <f t="shared" si="297"/>
        <v>29885.33625</v>
      </c>
      <c r="AD678" s="1067"/>
      <c r="AE678" s="428"/>
      <c r="AF678" s="428"/>
      <c r="AG678" s="402">
        <f t="shared" si="298"/>
        <v>0</v>
      </c>
      <c r="AH678" s="1067"/>
      <c r="AI678" s="402">
        <f t="shared" si="299"/>
        <v>0</v>
      </c>
      <c r="AJ678" s="457" t="e">
        <f>#REF!-#REF!</f>
        <v>#REF!</v>
      </c>
    </row>
    <row r="679" spans="1:41" ht="14.1" customHeight="1" x14ac:dyDescent="0.25">
      <c r="A679" s="444">
        <v>598</v>
      </c>
      <c r="B679" s="444" t="s">
        <v>2622</v>
      </c>
      <c r="C679" s="444" t="s">
        <v>3763</v>
      </c>
      <c r="D679" s="445">
        <v>28115</v>
      </c>
      <c r="E679" s="446">
        <v>41897</v>
      </c>
      <c r="F679" s="1066">
        <f t="shared" si="289"/>
        <v>37</v>
      </c>
      <c r="G679" s="429" t="s">
        <v>5215</v>
      </c>
      <c r="H679" s="447" t="s">
        <v>1941</v>
      </c>
      <c r="I679" s="429" t="s">
        <v>2624</v>
      </c>
      <c r="J679" s="429"/>
      <c r="K679" s="448">
        <f>17325*1.1</f>
        <v>19057.5</v>
      </c>
      <c r="L679" s="1067">
        <f t="shared" si="290"/>
        <v>1351.1767499999999</v>
      </c>
      <c r="M679" s="1067">
        <f t="shared" si="291"/>
        <v>19057.5</v>
      </c>
      <c r="N679" s="402"/>
      <c r="O679" s="1068">
        <f t="shared" si="292"/>
        <v>579.34799999999996</v>
      </c>
      <c r="P679" s="1068">
        <f t="shared" si="293"/>
        <v>546.95024999999998</v>
      </c>
      <c r="Q679" s="1068"/>
      <c r="R679" s="1067"/>
      <c r="S679" s="451">
        <f t="shared" si="300"/>
        <v>1126.2982499999998</v>
      </c>
      <c r="T679" s="1067">
        <f t="shared" si="294"/>
        <v>17931.20175</v>
      </c>
      <c r="U679" s="452">
        <v>100010330028774</v>
      </c>
      <c r="V679" s="490" t="s">
        <v>3472</v>
      </c>
      <c r="W679" s="863">
        <f t="shared" si="295"/>
        <v>17931.20175</v>
      </c>
      <c r="X679" s="454" t="s">
        <v>3876</v>
      </c>
      <c r="Y679" s="455"/>
      <c r="Z679" s="428">
        <v>0</v>
      </c>
      <c r="AA679" s="456">
        <v>0</v>
      </c>
      <c r="AB679" s="402">
        <f t="shared" si="296"/>
        <v>1126.2982499999998</v>
      </c>
      <c r="AC679" s="402">
        <f t="shared" si="297"/>
        <v>17931.20175</v>
      </c>
      <c r="AD679" s="1067"/>
      <c r="AE679" s="428"/>
      <c r="AF679" s="428"/>
      <c r="AG679" s="402">
        <f t="shared" si="298"/>
        <v>0</v>
      </c>
      <c r="AH679" s="1067"/>
      <c r="AI679" s="402">
        <f t="shared" si="299"/>
        <v>0</v>
      </c>
      <c r="AJ679" s="457">
        <f>AI684-N684</f>
        <v>0</v>
      </c>
    </row>
    <row r="680" spans="1:41" ht="14.1" customHeight="1" x14ac:dyDescent="0.25">
      <c r="A680" s="1066">
        <v>599</v>
      </c>
      <c r="B680" s="444" t="s">
        <v>2625</v>
      </c>
      <c r="C680" s="444" t="s">
        <v>3763</v>
      </c>
      <c r="D680" s="445">
        <v>33394</v>
      </c>
      <c r="E680" s="446">
        <v>41897</v>
      </c>
      <c r="F680" s="1066">
        <f t="shared" si="289"/>
        <v>23</v>
      </c>
      <c r="G680" s="429" t="s">
        <v>2626</v>
      </c>
      <c r="H680" s="447" t="s">
        <v>1941</v>
      </c>
      <c r="I680" s="429" t="s">
        <v>2624</v>
      </c>
      <c r="J680" s="429"/>
      <c r="K680" s="448">
        <f>17325*1.1</f>
        <v>19057.5</v>
      </c>
      <c r="L680" s="1067">
        <f t="shared" si="290"/>
        <v>1351.1767499999999</v>
      </c>
      <c r="M680" s="1067">
        <f t="shared" si="291"/>
        <v>19057.5</v>
      </c>
      <c r="N680" s="402"/>
      <c r="O680" s="1068">
        <f t="shared" si="292"/>
        <v>579.34799999999996</v>
      </c>
      <c r="P680" s="1068">
        <f t="shared" si="293"/>
        <v>546.95024999999998</v>
      </c>
      <c r="Q680" s="1068">
        <v>844.89</v>
      </c>
      <c r="R680" s="1067"/>
      <c r="S680" s="451">
        <f t="shared" si="300"/>
        <v>1971.1882499999997</v>
      </c>
      <c r="T680" s="1067">
        <f t="shared" si="294"/>
        <v>17086.311750000001</v>
      </c>
      <c r="U680" s="452">
        <v>100010330028774</v>
      </c>
      <c r="V680" s="490" t="s">
        <v>3473</v>
      </c>
      <c r="W680" s="863">
        <f t="shared" si="295"/>
        <v>17086.311750000001</v>
      </c>
      <c r="X680" s="454">
        <v>22500589514</v>
      </c>
      <c r="Y680" s="455"/>
      <c r="Z680" s="428">
        <v>0</v>
      </c>
      <c r="AA680" s="456">
        <v>0</v>
      </c>
      <c r="AB680" s="402">
        <f t="shared" si="296"/>
        <v>1971.1882499999997</v>
      </c>
      <c r="AC680" s="402">
        <f t="shared" si="297"/>
        <v>17086.311750000001</v>
      </c>
      <c r="AD680" s="1067"/>
      <c r="AE680" s="428"/>
      <c r="AF680" s="428"/>
      <c r="AG680" s="402">
        <f t="shared" si="298"/>
        <v>0</v>
      </c>
      <c r="AH680" s="1067"/>
      <c r="AI680" s="402">
        <f t="shared" si="299"/>
        <v>0</v>
      </c>
      <c r="AJ680" s="457">
        <f>AI686-N686</f>
        <v>0</v>
      </c>
    </row>
    <row r="681" spans="1:41" ht="14.1" customHeight="1" x14ac:dyDescent="0.25">
      <c r="A681" s="444">
        <v>600</v>
      </c>
      <c r="B681" s="444" t="s">
        <v>2627</v>
      </c>
      <c r="C681" s="444" t="s">
        <v>3764</v>
      </c>
      <c r="D681" s="445">
        <v>31635</v>
      </c>
      <c r="E681" s="446">
        <v>41897</v>
      </c>
      <c r="F681" s="1066">
        <f t="shared" si="289"/>
        <v>28</v>
      </c>
      <c r="G681" s="429" t="s">
        <v>2628</v>
      </c>
      <c r="H681" s="447" t="s">
        <v>1941</v>
      </c>
      <c r="I681" s="429" t="s">
        <v>2624</v>
      </c>
      <c r="J681" s="429"/>
      <c r="K681" s="448">
        <f>17325*1.1</f>
        <v>19057.5</v>
      </c>
      <c r="L681" s="1067">
        <f t="shared" si="290"/>
        <v>1351.1767499999999</v>
      </c>
      <c r="M681" s="1067">
        <f t="shared" si="291"/>
        <v>19057.5</v>
      </c>
      <c r="N681" s="402"/>
      <c r="O681" s="1068">
        <f t="shared" si="292"/>
        <v>579.34799999999996</v>
      </c>
      <c r="P681" s="1068">
        <f t="shared" si="293"/>
        <v>546.95024999999998</v>
      </c>
      <c r="Q681" s="1068"/>
      <c r="R681" s="1067"/>
      <c r="S681" s="451">
        <f t="shared" si="300"/>
        <v>1126.2982499999998</v>
      </c>
      <c r="T681" s="1067">
        <f t="shared" si="294"/>
        <v>17931.20175</v>
      </c>
      <c r="U681" s="452">
        <v>100010330028774</v>
      </c>
      <c r="V681" s="487" t="s">
        <v>3474</v>
      </c>
      <c r="W681" s="863">
        <f t="shared" si="295"/>
        <v>17931.20175</v>
      </c>
      <c r="X681" s="454" t="s">
        <v>4200</v>
      </c>
      <c r="Y681" s="455"/>
      <c r="Z681" s="428">
        <v>0</v>
      </c>
      <c r="AA681" s="456">
        <v>0</v>
      </c>
      <c r="AB681" s="402">
        <f t="shared" si="296"/>
        <v>1126.2982499999998</v>
      </c>
      <c r="AC681" s="402">
        <f t="shared" si="297"/>
        <v>17931.20175</v>
      </c>
      <c r="AD681" s="1067"/>
      <c r="AE681" s="428"/>
      <c r="AF681" s="428"/>
      <c r="AG681" s="402">
        <f t="shared" si="298"/>
        <v>0</v>
      </c>
      <c r="AH681" s="1067"/>
      <c r="AI681" s="402">
        <f t="shared" si="299"/>
        <v>0</v>
      </c>
      <c r="AJ681" s="457">
        <f>AI687-N687</f>
        <v>0</v>
      </c>
    </row>
    <row r="682" spans="1:41" ht="14.1" customHeight="1" x14ac:dyDescent="0.25">
      <c r="A682" s="1066">
        <v>601</v>
      </c>
      <c r="B682" s="444" t="s">
        <v>2629</v>
      </c>
      <c r="C682" s="444" t="s">
        <v>3763</v>
      </c>
      <c r="D682" s="445">
        <v>27460</v>
      </c>
      <c r="E682" s="446">
        <v>41897</v>
      </c>
      <c r="F682" s="1066">
        <f t="shared" si="289"/>
        <v>39</v>
      </c>
      <c r="G682" s="429" t="s">
        <v>2630</v>
      </c>
      <c r="H682" s="447" t="s">
        <v>1941</v>
      </c>
      <c r="I682" s="429" t="s">
        <v>2624</v>
      </c>
      <c r="J682" s="429"/>
      <c r="K682" s="448">
        <f>17325*1.1</f>
        <v>19057.5</v>
      </c>
      <c r="L682" s="1067">
        <f t="shared" si="290"/>
        <v>1351.1767499999999</v>
      </c>
      <c r="M682" s="1067">
        <f t="shared" si="291"/>
        <v>19057.5</v>
      </c>
      <c r="N682" s="402"/>
      <c r="O682" s="1068">
        <f t="shared" si="292"/>
        <v>579.34799999999996</v>
      </c>
      <c r="P682" s="1068">
        <f t="shared" si="293"/>
        <v>546.95024999999998</v>
      </c>
      <c r="Q682" s="1068"/>
      <c r="R682" s="1067"/>
      <c r="S682" s="451">
        <f t="shared" si="300"/>
        <v>1126.2982499999998</v>
      </c>
      <c r="T682" s="1067">
        <f t="shared" si="294"/>
        <v>17931.20175</v>
      </c>
      <c r="U682" s="452">
        <v>100010330028774</v>
      </c>
      <c r="V682" s="490" t="s">
        <v>3475</v>
      </c>
      <c r="W682" s="863">
        <f t="shared" si="295"/>
        <v>17931.20175</v>
      </c>
      <c r="X682" s="454" t="s">
        <v>3875</v>
      </c>
      <c r="Y682" s="455"/>
      <c r="Z682" s="428">
        <v>0</v>
      </c>
      <c r="AA682" s="456">
        <v>0</v>
      </c>
      <c r="AB682" s="402">
        <f t="shared" si="296"/>
        <v>1126.2982499999998</v>
      </c>
      <c r="AC682" s="402">
        <f t="shared" si="297"/>
        <v>17931.20175</v>
      </c>
      <c r="AD682" s="1067"/>
      <c r="AE682" s="428"/>
      <c r="AF682" s="428"/>
      <c r="AG682" s="402">
        <f t="shared" si="298"/>
        <v>0</v>
      </c>
      <c r="AH682" s="1067"/>
      <c r="AI682" s="402">
        <f t="shared" si="299"/>
        <v>0</v>
      </c>
      <c r="AJ682" s="457" t="e">
        <f>#REF!-#REF!</f>
        <v>#REF!</v>
      </c>
    </row>
    <row r="683" spans="1:41" ht="14.1" customHeight="1" x14ac:dyDescent="0.25">
      <c r="A683" s="444">
        <v>602</v>
      </c>
      <c r="B683" s="444" t="s">
        <v>2633</v>
      </c>
      <c r="C683" s="444" t="s">
        <v>3764</v>
      </c>
      <c r="D683" s="445">
        <v>30723</v>
      </c>
      <c r="E683" s="446">
        <v>41897</v>
      </c>
      <c r="F683" s="1066">
        <f t="shared" si="289"/>
        <v>30</v>
      </c>
      <c r="G683" s="429" t="s">
        <v>2634</v>
      </c>
      <c r="H683" s="447" t="s">
        <v>1941</v>
      </c>
      <c r="I683" s="429" t="s">
        <v>2624</v>
      </c>
      <c r="J683" s="429"/>
      <c r="K683" s="448">
        <f>17325*1.1</f>
        <v>19057.5</v>
      </c>
      <c r="L683" s="1067">
        <f t="shared" si="290"/>
        <v>1351.1767499999999</v>
      </c>
      <c r="M683" s="1067">
        <f t="shared" si="291"/>
        <v>19057.5</v>
      </c>
      <c r="N683" s="402"/>
      <c r="O683" s="1068">
        <f t="shared" si="292"/>
        <v>579.34799999999996</v>
      </c>
      <c r="P683" s="1068">
        <f t="shared" si="293"/>
        <v>546.95024999999998</v>
      </c>
      <c r="Q683" s="1068"/>
      <c r="R683" s="1067"/>
      <c r="S683" s="451">
        <f t="shared" si="300"/>
        <v>1126.2982499999998</v>
      </c>
      <c r="T683" s="1067">
        <f t="shared" si="294"/>
        <v>17931.20175</v>
      </c>
      <c r="U683" s="452">
        <v>100010330028774</v>
      </c>
      <c r="V683" s="490" t="s">
        <v>3476</v>
      </c>
      <c r="W683" s="863">
        <f t="shared" si="295"/>
        <v>17931.20175</v>
      </c>
      <c r="X683" s="454" t="s">
        <v>3874</v>
      </c>
      <c r="Y683" s="455"/>
      <c r="Z683" s="428">
        <v>0</v>
      </c>
      <c r="AA683" s="456">
        <v>0</v>
      </c>
      <c r="AB683" s="402">
        <f t="shared" si="296"/>
        <v>1126.2982499999998</v>
      </c>
      <c r="AC683" s="402">
        <f t="shared" si="297"/>
        <v>17931.20175</v>
      </c>
      <c r="AD683" s="1067"/>
      <c r="AE683" s="428"/>
      <c r="AF683" s="428"/>
      <c r="AG683" s="402">
        <f t="shared" si="298"/>
        <v>0</v>
      </c>
      <c r="AH683" s="1067"/>
      <c r="AI683" s="402">
        <f t="shared" si="299"/>
        <v>0</v>
      </c>
      <c r="AJ683" s="457" t="e">
        <f>#REF!-#REF!</f>
        <v>#REF!</v>
      </c>
    </row>
    <row r="684" spans="1:41" ht="14.1" customHeight="1" x14ac:dyDescent="0.25">
      <c r="A684" s="1066">
        <v>603</v>
      </c>
      <c r="B684" s="444" t="s">
        <v>2635</v>
      </c>
      <c r="C684" s="444" t="s">
        <v>3763</v>
      </c>
      <c r="D684" s="445">
        <v>22284</v>
      </c>
      <c r="E684" s="446">
        <v>41897</v>
      </c>
      <c r="F684" s="1066">
        <f t="shared" si="289"/>
        <v>53</v>
      </c>
      <c r="G684" s="429" t="s">
        <v>2636</v>
      </c>
      <c r="H684" s="447" t="s">
        <v>1941</v>
      </c>
      <c r="I684" s="429" t="s">
        <v>2624</v>
      </c>
      <c r="J684" s="429"/>
      <c r="K684" s="448">
        <v>19057.5</v>
      </c>
      <c r="L684" s="1067">
        <f t="shared" si="290"/>
        <v>1351.1767499999999</v>
      </c>
      <c r="M684" s="1067">
        <f t="shared" si="291"/>
        <v>19057.5</v>
      </c>
      <c r="N684" s="402"/>
      <c r="O684" s="1068">
        <f t="shared" si="292"/>
        <v>579.34799999999996</v>
      </c>
      <c r="P684" s="1068">
        <f t="shared" si="293"/>
        <v>546.95024999999998</v>
      </c>
      <c r="Q684" s="1068">
        <v>1689.78</v>
      </c>
      <c r="R684" s="1067"/>
      <c r="S684" s="451">
        <f t="shared" si="300"/>
        <v>2816.0782499999996</v>
      </c>
      <c r="T684" s="1067">
        <f t="shared" si="294"/>
        <v>16241.421750000001</v>
      </c>
      <c r="U684" s="452">
        <v>100010330028774</v>
      </c>
      <c r="V684" s="490" t="s">
        <v>3477</v>
      </c>
      <c r="W684" s="863">
        <f t="shared" si="295"/>
        <v>16241.421750000001</v>
      </c>
      <c r="X684" s="454" t="s">
        <v>3873</v>
      </c>
      <c r="Y684" s="455"/>
      <c r="Z684" s="428">
        <v>0</v>
      </c>
      <c r="AA684" s="456">
        <v>0</v>
      </c>
      <c r="AB684" s="402">
        <f t="shared" si="296"/>
        <v>2816.0782499999996</v>
      </c>
      <c r="AC684" s="402">
        <f t="shared" si="297"/>
        <v>16241.421750000001</v>
      </c>
      <c r="AD684" s="1067"/>
      <c r="AE684" s="428"/>
      <c r="AF684" s="428"/>
      <c r="AG684" s="402">
        <f t="shared" si="298"/>
        <v>0</v>
      </c>
      <c r="AH684" s="1067"/>
      <c r="AI684" s="402">
        <f t="shared" si="299"/>
        <v>0</v>
      </c>
      <c r="AJ684" s="457" t="e">
        <f>#REF!-#REF!</f>
        <v>#REF!</v>
      </c>
    </row>
    <row r="685" spans="1:41" ht="14.1" customHeight="1" x14ac:dyDescent="0.25">
      <c r="A685" s="444">
        <v>604</v>
      </c>
      <c r="B685" s="444" t="s">
        <v>2637</v>
      </c>
      <c r="C685" s="444" t="s">
        <v>3763</v>
      </c>
      <c r="D685" s="445">
        <v>31483</v>
      </c>
      <c r="E685" s="446">
        <v>41897</v>
      </c>
      <c r="F685" s="1066">
        <f t="shared" si="289"/>
        <v>28</v>
      </c>
      <c r="G685" s="429" t="s">
        <v>2638</v>
      </c>
      <c r="H685" s="447" t="s">
        <v>1941</v>
      </c>
      <c r="I685" s="429" t="s">
        <v>2624</v>
      </c>
      <c r="J685" s="429"/>
      <c r="K685" s="448">
        <f t="shared" ref="K685:K690" si="301">17325*1.1</f>
        <v>19057.5</v>
      </c>
      <c r="L685" s="1067">
        <f t="shared" si="290"/>
        <v>1351.1767499999999</v>
      </c>
      <c r="M685" s="1067">
        <f t="shared" si="291"/>
        <v>19057.5</v>
      </c>
      <c r="N685" s="402"/>
      <c r="O685" s="1068">
        <f t="shared" si="292"/>
        <v>579.34799999999996</v>
      </c>
      <c r="P685" s="1068">
        <f t="shared" si="293"/>
        <v>546.95024999999998</v>
      </c>
      <c r="Q685" s="1068"/>
      <c r="R685" s="1067"/>
      <c r="S685" s="451">
        <f t="shared" si="300"/>
        <v>1126.2982499999998</v>
      </c>
      <c r="T685" s="1067">
        <f t="shared" si="294"/>
        <v>17931.20175</v>
      </c>
      <c r="U685" s="452">
        <v>100010330028774</v>
      </c>
      <c r="V685" s="490" t="s">
        <v>3478</v>
      </c>
      <c r="W685" s="863">
        <f t="shared" si="295"/>
        <v>17931.20175</v>
      </c>
      <c r="X685" s="454" t="s">
        <v>3872</v>
      </c>
      <c r="Y685" s="455"/>
      <c r="Z685" s="428">
        <v>0</v>
      </c>
      <c r="AA685" s="456">
        <v>0</v>
      </c>
      <c r="AB685" s="402">
        <f t="shared" si="296"/>
        <v>1126.2982499999998</v>
      </c>
      <c r="AC685" s="402">
        <f t="shared" si="297"/>
        <v>17931.20175</v>
      </c>
      <c r="AD685" s="1067"/>
      <c r="AE685" s="428"/>
      <c r="AF685" s="428"/>
      <c r="AG685" s="402">
        <f t="shared" si="298"/>
        <v>0</v>
      </c>
      <c r="AH685" s="1067"/>
      <c r="AI685" s="402">
        <f t="shared" si="299"/>
        <v>0</v>
      </c>
      <c r="AJ685" s="457">
        <f>AI689-N689</f>
        <v>0</v>
      </c>
    </row>
    <row r="686" spans="1:41" ht="14.1" customHeight="1" x14ac:dyDescent="0.25">
      <c r="A686" s="1066">
        <v>605</v>
      </c>
      <c r="B686" s="444" t="s">
        <v>2639</v>
      </c>
      <c r="C686" s="444" t="s">
        <v>3764</v>
      </c>
      <c r="D686" s="445">
        <v>32248</v>
      </c>
      <c r="E686" s="446">
        <v>41897</v>
      </c>
      <c r="F686" s="1066">
        <f t="shared" si="289"/>
        <v>26</v>
      </c>
      <c r="G686" s="429" t="s">
        <v>2640</v>
      </c>
      <c r="H686" s="447" t="s">
        <v>1941</v>
      </c>
      <c r="I686" s="429" t="s">
        <v>2624</v>
      </c>
      <c r="J686" s="429"/>
      <c r="K686" s="448">
        <f t="shared" si="301"/>
        <v>19057.5</v>
      </c>
      <c r="L686" s="1067">
        <f t="shared" si="290"/>
        <v>1351.1767499999999</v>
      </c>
      <c r="M686" s="1067">
        <f t="shared" si="291"/>
        <v>19057.5</v>
      </c>
      <c r="N686" s="402"/>
      <c r="O686" s="1068">
        <f t="shared" si="292"/>
        <v>579.34799999999996</v>
      </c>
      <c r="P686" s="1068">
        <f t="shared" si="293"/>
        <v>546.95024999999998</v>
      </c>
      <c r="Q686" s="1068"/>
      <c r="R686" s="1067"/>
      <c r="S686" s="451">
        <f t="shared" si="300"/>
        <v>1126.2982499999998</v>
      </c>
      <c r="T686" s="1067">
        <f t="shared" si="294"/>
        <v>17931.20175</v>
      </c>
      <c r="U686" s="452">
        <v>100010330028774</v>
      </c>
      <c r="V686" s="490" t="s">
        <v>3479</v>
      </c>
      <c r="W686" s="863">
        <f t="shared" si="295"/>
        <v>17931.20175</v>
      </c>
      <c r="X686" s="454" t="s">
        <v>4182</v>
      </c>
      <c r="Y686" s="455"/>
      <c r="Z686" s="428">
        <v>0</v>
      </c>
      <c r="AA686" s="456">
        <v>0</v>
      </c>
      <c r="AB686" s="402">
        <f t="shared" si="296"/>
        <v>1126.2982499999998</v>
      </c>
      <c r="AC686" s="402">
        <f t="shared" si="297"/>
        <v>17931.20175</v>
      </c>
      <c r="AD686" s="1067"/>
      <c r="AE686" s="428"/>
      <c r="AF686" s="428"/>
      <c r="AG686" s="402">
        <f t="shared" si="298"/>
        <v>0</v>
      </c>
      <c r="AH686" s="1067"/>
      <c r="AI686" s="402">
        <f t="shared" si="299"/>
        <v>0</v>
      </c>
      <c r="AJ686" s="457"/>
    </row>
    <row r="687" spans="1:41" ht="14.1" customHeight="1" x14ac:dyDescent="0.25">
      <c r="A687" s="444">
        <v>606</v>
      </c>
      <c r="B687" s="444" t="s">
        <v>2641</v>
      </c>
      <c r="C687" s="444" t="s">
        <v>3763</v>
      </c>
      <c r="D687" s="445">
        <v>30803</v>
      </c>
      <c r="E687" s="446">
        <v>41897</v>
      </c>
      <c r="F687" s="1066">
        <f t="shared" si="289"/>
        <v>30</v>
      </c>
      <c r="G687" s="429" t="s">
        <v>2642</v>
      </c>
      <c r="H687" s="447" t="s">
        <v>1941</v>
      </c>
      <c r="I687" s="429" t="s">
        <v>2624</v>
      </c>
      <c r="J687" s="429"/>
      <c r="K687" s="448">
        <f t="shared" si="301"/>
        <v>19057.5</v>
      </c>
      <c r="L687" s="1067">
        <f t="shared" si="290"/>
        <v>1351.1767499999999</v>
      </c>
      <c r="M687" s="1067">
        <f t="shared" si="291"/>
        <v>19057.5</v>
      </c>
      <c r="N687" s="402"/>
      <c r="O687" s="1068">
        <f t="shared" si="292"/>
        <v>579.34799999999996</v>
      </c>
      <c r="P687" s="1068">
        <f t="shared" si="293"/>
        <v>546.95024999999998</v>
      </c>
      <c r="Q687" s="1068"/>
      <c r="R687" s="1067"/>
      <c r="S687" s="451">
        <f t="shared" si="300"/>
        <v>1126.2982499999998</v>
      </c>
      <c r="T687" s="1067">
        <f t="shared" si="294"/>
        <v>17931.20175</v>
      </c>
      <c r="U687" s="452">
        <v>100010330028774</v>
      </c>
      <c r="V687" s="501" t="s">
        <v>3480</v>
      </c>
      <c r="W687" s="863">
        <f t="shared" si="295"/>
        <v>17931.20175</v>
      </c>
      <c r="X687" s="454">
        <v>22500063296</v>
      </c>
      <c r="Y687" s="455"/>
      <c r="Z687" s="428">
        <v>0</v>
      </c>
      <c r="AA687" s="456">
        <v>0</v>
      </c>
      <c r="AB687" s="402">
        <f t="shared" si="296"/>
        <v>1126.2982499999998</v>
      </c>
      <c r="AC687" s="402">
        <f t="shared" si="297"/>
        <v>17931.20175</v>
      </c>
      <c r="AD687" s="1067"/>
      <c r="AE687" s="428"/>
      <c r="AF687" s="428"/>
      <c r="AG687" s="402">
        <f t="shared" si="298"/>
        <v>0</v>
      </c>
      <c r="AH687" s="1067"/>
      <c r="AI687" s="402">
        <f t="shared" si="299"/>
        <v>0</v>
      </c>
      <c r="AJ687" s="457">
        <f>AI694-N694</f>
        <v>0</v>
      </c>
    </row>
    <row r="688" spans="1:41" ht="14.1" customHeight="1" x14ac:dyDescent="0.25">
      <c r="A688" s="1066">
        <v>607</v>
      </c>
      <c r="B688" s="444" t="s">
        <v>2643</v>
      </c>
      <c r="C688" s="444" t="s">
        <v>3763</v>
      </c>
      <c r="D688" s="445">
        <v>34456</v>
      </c>
      <c r="E688" s="446">
        <v>41897</v>
      </c>
      <c r="F688" s="1066">
        <f t="shared" si="289"/>
        <v>20</v>
      </c>
      <c r="G688" s="429" t="s">
        <v>2644</v>
      </c>
      <c r="H688" s="447" t="s">
        <v>1941</v>
      </c>
      <c r="I688" s="429" t="s">
        <v>2624</v>
      </c>
      <c r="J688" s="429"/>
      <c r="K688" s="448">
        <f t="shared" si="301"/>
        <v>19057.5</v>
      </c>
      <c r="L688" s="1067">
        <f t="shared" si="290"/>
        <v>1351.1767499999999</v>
      </c>
      <c r="M688" s="1067">
        <f t="shared" si="291"/>
        <v>19057.5</v>
      </c>
      <c r="N688" s="402"/>
      <c r="O688" s="1068">
        <f t="shared" si="292"/>
        <v>579.34799999999996</v>
      </c>
      <c r="P688" s="1068">
        <f t="shared" si="293"/>
        <v>546.95024999999998</v>
      </c>
      <c r="Q688" s="1068"/>
      <c r="R688" s="1067"/>
      <c r="S688" s="451">
        <f t="shared" si="300"/>
        <v>1126.2982499999998</v>
      </c>
      <c r="T688" s="1067">
        <f t="shared" si="294"/>
        <v>17931.20175</v>
      </c>
      <c r="U688" s="452">
        <v>100010330028774</v>
      </c>
      <c r="V688" s="501" t="s">
        <v>3481</v>
      </c>
      <c r="W688" s="863">
        <f t="shared" si="295"/>
        <v>17931.20175</v>
      </c>
      <c r="X688" s="454">
        <v>22301488213</v>
      </c>
      <c r="Y688" s="455"/>
      <c r="Z688" s="428">
        <v>0</v>
      </c>
      <c r="AA688" s="456">
        <v>0</v>
      </c>
      <c r="AB688" s="402">
        <f t="shared" si="296"/>
        <v>1126.2982499999998</v>
      </c>
      <c r="AC688" s="402">
        <f t="shared" si="297"/>
        <v>17931.20175</v>
      </c>
      <c r="AD688" s="1067"/>
      <c r="AE688" s="428"/>
      <c r="AF688" s="428"/>
      <c r="AG688" s="402">
        <f t="shared" si="298"/>
        <v>0</v>
      </c>
      <c r="AH688" s="1067"/>
      <c r="AI688" s="402">
        <f t="shared" si="299"/>
        <v>0</v>
      </c>
      <c r="AJ688" s="457">
        <f>AI696-N696</f>
        <v>0</v>
      </c>
    </row>
    <row r="689" spans="1:41" ht="14.1" customHeight="1" x14ac:dyDescent="0.25">
      <c r="A689" s="444">
        <v>608</v>
      </c>
      <c r="B689" s="444" t="s">
        <v>2647</v>
      </c>
      <c r="C689" s="444" t="s">
        <v>3764</v>
      </c>
      <c r="D689" s="445">
        <v>34589</v>
      </c>
      <c r="E689" s="446">
        <v>41897</v>
      </c>
      <c r="F689" s="1066">
        <f t="shared" si="289"/>
        <v>20</v>
      </c>
      <c r="G689" s="429" t="s">
        <v>2648</v>
      </c>
      <c r="H689" s="447" t="s">
        <v>1941</v>
      </c>
      <c r="I689" s="429" t="s">
        <v>2624</v>
      </c>
      <c r="J689" s="429"/>
      <c r="K689" s="448">
        <f t="shared" si="301"/>
        <v>19057.5</v>
      </c>
      <c r="L689" s="1067">
        <f t="shared" si="290"/>
        <v>1351.1767499999999</v>
      </c>
      <c r="M689" s="1067">
        <f t="shared" si="291"/>
        <v>19057.5</v>
      </c>
      <c r="N689" s="402"/>
      <c r="O689" s="1068">
        <f t="shared" si="292"/>
        <v>579.34799999999996</v>
      </c>
      <c r="P689" s="1068">
        <f t="shared" si="293"/>
        <v>546.95024999999998</v>
      </c>
      <c r="Q689" s="1068"/>
      <c r="R689" s="1067"/>
      <c r="S689" s="451">
        <f t="shared" si="300"/>
        <v>1126.2982499999998</v>
      </c>
      <c r="T689" s="1067">
        <f t="shared" si="294"/>
        <v>17931.20175</v>
      </c>
      <c r="U689" s="452">
        <v>100010330028774</v>
      </c>
      <c r="V689" s="490" t="s">
        <v>3483</v>
      </c>
      <c r="W689" s="863">
        <f t="shared" si="295"/>
        <v>17931.20175</v>
      </c>
      <c r="X689" s="454">
        <v>22301487256</v>
      </c>
      <c r="Y689" s="455"/>
      <c r="Z689" s="428">
        <v>0</v>
      </c>
      <c r="AA689" s="456">
        <v>0</v>
      </c>
      <c r="AB689" s="402">
        <f t="shared" si="296"/>
        <v>1126.2982499999998</v>
      </c>
      <c r="AC689" s="402">
        <f t="shared" si="297"/>
        <v>17931.20175</v>
      </c>
      <c r="AD689" s="1067"/>
      <c r="AE689" s="428"/>
      <c r="AF689" s="428"/>
      <c r="AG689" s="402">
        <f t="shared" si="298"/>
        <v>0</v>
      </c>
      <c r="AH689" s="1067"/>
      <c r="AI689" s="402">
        <f t="shared" si="299"/>
        <v>0</v>
      </c>
      <c r="AJ689" s="457" t="e">
        <f>#REF!-#REF!</f>
        <v>#REF!</v>
      </c>
    </row>
    <row r="690" spans="1:41" ht="14.1" customHeight="1" x14ac:dyDescent="0.25">
      <c r="A690" s="1066">
        <v>609</v>
      </c>
      <c r="B690" s="444" t="s">
        <v>2894</v>
      </c>
      <c r="C690" s="444" t="s">
        <v>3763</v>
      </c>
      <c r="D690" s="445">
        <v>30934</v>
      </c>
      <c r="E690" s="446">
        <v>41897</v>
      </c>
      <c r="F690" s="1066">
        <f t="shared" si="289"/>
        <v>30</v>
      </c>
      <c r="G690" s="429" t="s">
        <v>2895</v>
      </c>
      <c r="H690" s="447" t="s">
        <v>1941</v>
      </c>
      <c r="I690" s="429" t="s">
        <v>2624</v>
      </c>
      <c r="J690" s="429"/>
      <c r="K690" s="448">
        <f t="shared" si="301"/>
        <v>19057.5</v>
      </c>
      <c r="L690" s="1067">
        <f t="shared" si="290"/>
        <v>1351.1767499999999</v>
      </c>
      <c r="M690" s="1067">
        <f t="shared" si="291"/>
        <v>19057.5</v>
      </c>
      <c r="N690" s="402"/>
      <c r="O690" s="1068">
        <f t="shared" si="292"/>
        <v>579.34799999999996</v>
      </c>
      <c r="P690" s="1068">
        <f t="shared" si="293"/>
        <v>546.95024999999998</v>
      </c>
      <c r="Q690" s="1068"/>
      <c r="R690" s="1067"/>
      <c r="S690" s="451">
        <f t="shared" si="300"/>
        <v>1126.2982499999998</v>
      </c>
      <c r="T690" s="1067">
        <f t="shared" si="294"/>
        <v>17931.20175</v>
      </c>
      <c r="U690" s="452">
        <v>100010330028774</v>
      </c>
      <c r="V690" s="530" t="s">
        <v>4268</v>
      </c>
      <c r="W690" s="863">
        <f t="shared" si="295"/>
        <v>17931.20175</v>
      </c>
      <c r="X690" s="454" t="s">
        <v>4265</v>
      </c>
      <c r="Y690" s="455"/>
      <c r="Z690" s="428"/>
      <c r="AA690" s="456"/>
      <c r="AB690" s="402">
        <f t="shared" si="296"/>
        <v>1126.2982499999998</v>
      </c>
      <c r="AC690" s="402">
        <f t="shared" si="297"/>
        <v>17931.20175</v>
      </c>
      <c r="AD690" s="1067"/>
      <c r="AE690" s="428"/>
      <c r="AF690" s="428"/>
      <c r="AG690" s="402"/>
      <c r="AH690" s="1067"/>
      <c r="AI690" s="402"/>
      <c r="AJ690" s="457">
        <f>AI41-N41</f>
        <v>0</v>
      </c>
    </row>
    <row r="691" spans="1:41" s="458" customFormat="1" ht="14.1" customHeight="1" x14ac:dyDescent="0.25">
      <c r="A691" s="444">
        <v>610</v>
      </c>
      <c r="B691" s="444" t="s">
        <v>2750</v>
      </c>
      <c r="C691" s="444" t="s">
        <v>3764</v>
      </c>
      <c r="D691" s="445">
        <v>33614</v>
      </c>
      <c r="E691" s="446">
        <v>41897</v>
      </c>
      <c r="F691" s="1066">
        <f t="shared" si="289"/>
        <v>22</v>
      </c>
      <c r="G691" s="429" t="s">
        <v>2751</v>
      </c>
      <c r="H691" s="447" t="s">
        <v>1941</v>
      </c>
      <c r="I691" s="429" t="s">
        <v>2624</v>
      </c>
      <c r="J691" s="429"/>
      <c r="K691" s="873">
        <v>19057.5</v>
      </c>
      <c r="L691" s="402">
        <f t="shared" si="290"/>
        <v>1351.1767499999999</v>
      </c>
      <c r="M691" s="402">
        <f t="shared" si="291"/>
        <v>19057.5</v>
      </c>
      <c r="N691" s="402"/>
      <c r="O691" s="467">
        <f t="shared" si="292"/>
        <v>579.34799999999996</v>
      </c>
      <c r="P691" s="467">
        <f t="shared" si="293"/>
        <v>546.95024999999998</v>
      </c>
      <c r="Q691" s="467"/>
      <c r="R691" s="402"/>
      <c r="S691" s="494">
        <f>N691+O691+P691+Q691+R691</f>
        <v>1126.2982499999998</v>
      </c>
      <c r="T691" s="402">
        <f t="shared" si="294"/>
        <v>17931.20175</v>
      </c>
      <c r="U691" s="468">
        <v>100010330028774</v>
      </c>
      <c r="V691" s="628" t="s">
        <v>3529</v>
      </c>
      <c r="W691" s="863">
        <f t="shared" si="295"/>
        <v>17931.20175</v>
      </c>
      <c r="X691" s="454">
        <v>40220210948</v>
      </c>
      <c r="Y691" s="504"/>
      <c r="Z691" s="429">
        <v>0</v>
      </c>
      <c r="AA691" s="505">
        <v>0</v>
      </c>
      <c r="AB691" s="402">
        <f t="shared" si="296"/>
        <v>1126.2982499999998</v>
      </c>
      <c r="AC691" s="402">
        <f t="shared" si="297"/>
        <v>17931.20175</v>
      </c>
      <c r="AD691" s="402"/>
      <c r="AE691" s="429"/>
      <c r="AF691" s="429"/>
      <c r="AG691" s="402">
        <f>AE691*15%</f>
        <v>0</v>
      </c>
      <c r="AH691" s="402"/>
      <c r="AI691" s="402">
        <f>AG691+AH691</f>
        <v>0</v>
      </c>
      <c r="AJ691" s="457">
        <f>AI770-N770</f>
        <v>-4.0000000003601599E-3</v>
      </c>
      <c r="AL691" s="539"/>
      <c r="AM691" s="539"/>
      <c r="AN691" s="539"/>
      <c r="AO691" s="539"/>
    </row>
    <row r="692" spans="1:41" s="458" customFormat="1" ht="14.1" customHeight="1" x14ac:dyDescent="0.25">
      <c r="A692" s="1066">
        <v>611</v>
      </c>
      <c r="B692" s="444" t="s">
        <v>3700</v>
      </c>
      <c r="C692" s="444" t="s">
        <v>3764</v>
      </c>
      <c r="D692" s="445">
        <v>31517</v>
      </c>
      <c r="E692" s="446">
        <v>41897</v>
      </c>
      <c r="F692" s="1066">
        <f t="shared" si="289"/>
        <v>28</v>
      </c>
      <c r="G692" s="429" t="s">
        <v>3650</v>
      </c>
      <c r="H692" s="447" t="s">
        <v>1941</v>
      </c>
      <c r="I692" s="429" t="s">
        <v>2624</v>
      </c>
      <c r="J692" s="429"/>
      <c r="K692" s="873">
        <v>16500</v>
      </c>
      <c r="L692" s="402">
        <f t="shared" si="290"/>
        <v>1169.8499999999999</v>
      </c>
      <c r="M692" s="402">
        <f t="shared" si="291"/>
        <v>16500</v>
      </c>
      <c r="N692" s="402"/>
      <c r="O692" s="467">
        <f t="shared" si="292"/>
        <v>501.6</v>
      </c>
      <c r="P692" s="467">
        <f t="shared" si="293"/>
        <v>473.55</v>
      </c>
      <c r="Q692" s="467"/>
      <c r="R692" s="402"/>
      <c r="S692" s="494">
        <f>N692+O692+P692+Q692+R692</f>
        <v>975.15000000000009</v>
      </c>
      <c r="T692" s="402">
        <f t="shared" si="294"/>
        <v>15524.85</v>
      </c>
      <c r="U692" s="468">
        <v>100010330028774</v>
      </c>
      <c r="V692" s="498">
        <v>200010330735838</v>
      </c>
      <c r="W692" s="863">
        <f t="shared" si="295"/>
        <v>15524.85</v>
      </c>
      <c r="X692" s="454" t="s">
        <v>4266</v>
      </c>
      <c r="Y692" s="504"/>
      <c r="Z692" s="429"/>
      <c r="AA692" s="505"/>
      <c r="AB692" s="402">
        <f t="shared" si="296"/>
        <v>975.15000000000009</v>
      </c>
      <c r="AC692" s="402">
        <f t="shared" si="297"/>
        <v>15524.85</v>
      </c>
      <c r="AD692" s="402"/>
      <c r="AE692" s="429"/>
      <c r="AF692" s="429"/>
      <c r="AG692" s="402"/>
      <c r="AH692" s="402"/>
      <c r="AI692" s="402"/>
      <c r="AJ692" s="457"/>
      <c r="AL692" s="539"/>
      <c r="AM692" s="539"/>
      <c r="AN692" s="539"/>
      <c r="AO692" s="539"/>
    </row>
    <row r="693" spans="1:41" s="458" customFormat="1" ht="14.1" customHeight="1" x14ac:dyDescent="0.25">
      <c r="A693" s="444">
        <v>612</v>
      </c>
      <c r="B693" s="444" t="s">
        <v>3705</v>
      </c>
      <c r="C693" s="444" t="s">
        <v>3763</v>
      </c>
      <c r="D693" s="445">
        <v>29520</v>
      </c>
      <c r="E693" s="446">
        <v>41897</v>
      </c>
      <c r="F693" s="1066">
        <f t="shared" si="289"/>
        <v>33</v>
      </c>
      <c r="G693" s="429" t="s">
        <v>3706</v>
      </c>
      <c r="H693" s="447" t="s">
        <v>1941</v>
      </c>
      <c r="I693" s="429" t="s">
        <v>2624</v>
      </c>
      <c r="J693" s="429"/>
      <c r="K693" s="873">
        <v>19057.5</v>
      </c>
      <c r="L693" s="402">
        <f t="shared" si="290"/>
        <v>1351.1767499999999</v>
      </c>
      <c r="M693" s="402">
        <f t="shared" si="291"/>
        <v>19057.5</v>
      </c>
      <c r="N693" s="402"/>
      <c r="O693" s="467">
        <f t="shared" si="292"/>
        <v>579.34799999999996</v>
      </c>
      <c r="P693" s="467">
        <f t="shared" si="293"/>
        <v>546.95024999999998</v>
      </c>
      <c r="Q693" s="467"/>
      <c r="R693" s="402"/>
      <c r="S693" s="494">
        <f>N693+O693+P693+Q693+R693</f>
        <v>1126.2982499999998</v>
      </c>
      <c r="T693" s="402">
        <f t="shared" si="294"/>
        <v>17931.20175</v>
      </c>
      <c r="U693" s="468">
        <v>100010330028774</v>
      </c>
      <c r="V693" s="605" t="s">
        <v>4269</v>
      </c>
      <c r="W693" s="863">
        <f t="shared" si="295"/>
        <v>17931.20175</v>
      </c>
      <c r="X693" s="454" t="s">
        <v>4267</v>
      </c>
      <c r="Y693" s="504"/>
      <c r="Z693" s="429"/>
      <c r="AA693" s="505"/>
      <c r="AB693" s="402">
        <f t="shared" si="296"/>
        <v>1126.2982499999998</v>
      </c>
      <c r="AC693" s="402">
        <f t="shared" si="297"/>
        <v>17931.20175</v>
      </c>
      <c r="AD693" s="402">
        <v>33326.910000000003</v>
      </c>
      <c r="AE693" s="1067">
        <f>+AC693-AD693</f>
        <v>-15395.708250000003</v>
      </c>
      <c r="AF693" s="470">
        <v>0.15</v>
      </c>
      <c r="AG693" s="402">
        <f>AE693*15%</f>
        <v>-2309.3562375000006</v>
      </c>
      <c r="AH693" s="402"/>
      <c r="AI693" s="402">
        <f>AG693+AH693</f>
        <v>-2309.3562375000006</v>
      </c>
      <c r="AJ693" s="457"/>
      <c r="AL693" s="539"/>
      <c r="AM693" s="539"/>
      <c r="AN693" s="539"/>
      <c r="AO693" s="539"/>
    </row>
    <row r="694" spans="1:41" ht="14.1" customHeight="1" x14ac:dyDescent="0.25">
      <c r="A694" s="1066">
        <v>613</v>
      </c>
      <c r="B694" s="444" t="s">
        <v>2649</v>
      </c>
      <c r="C694" s="444" t="s">
        <v>3763</v>
      </c>
      <c r="D694" s="445">
        <v>29454</v>
      </c>
      <c r="E694" s="446">
        <v>41897</v>
      </c>
      <c r="F694" s="1066">
        <f t="shared" si="289"/>
        <v>34</v>
      </c>
      <c r="G694" s="429" t="s">
        <v>2650</v>
      </c>
      <c r="H694" s="447" t="s">
        <v>1941</v>
      </c>
      <c r="I694" s="429" t="s">
        <v>2651</v>
      </c>
      <c r="J694" s="429"/>
      <c r="K694" s="448">
        <v>16500</v>
      </c>
      <c r="L694" s="1067">
        <f t="shared" si="290"/>
        <v>1169.8499999999999</v>
      </c>
      <c r="M694" s="1067">
        <f t="shared" si="291"/>
        <v>16500</v>
      </c>
      <c r="N694" s="402"/>
      <c r="O694" s="1068">
        <f t="shared" si="292"/>
        <v>501.6</v>
      </c>
      <c r="P694" s="1068">
        <f t="shared" si="293"/>
        <v>473.55</v>
      </c>
      <c r="Q694" s="1068"/>
      <c r="R694" s="1067"/>
      <c r="S694" s="451">
        <f>N694+O694+P694+Q694</f>
        <v>975.15000000000009</v>
      </c>
      <c r="T694" s="1067">
        <f t="shared" si="294"/>
        <v>15524.85</v>
      </c>
      <c r="U694" s="452">
        <v>100010330028774</v>
      </c>
      <c r="V694" s="490" t="s">
        <v>3485</v>
      </c>
      <c r="W694" s="863">
        <f t="shared" si="295"/>
        <v>15524.85</v>
      </c>
      <c r="X694" s="454" t="s">
        <v>3870</v>
      </c>
      <c r="Y694" s="455"/>
      <c r="Z694" s="428">
        <v>0</v>
      </c>
      <c r="AA694" s="456">
        <v>0</v>
      </c>
      <c r="AB694" s="402">
        <f t="shared" si="296"/>
        <v>975.15000000000009</v>
      </c>
      <c r="AC694" s="402">
        <f t="shared" si="297"/>
        <v>15524.85</v>
      </c>
      <c r="AD694" s="1067"/>
      <c r="AE694" s="1067"/>
      <c r="AF694" s="428"/>
      <c r="AG694" s="402">
        <f>AE694*15%</f>
        <v>0</v>
      </c>
      <c r="AH694" s="1067"/>
      <c r="AI694" s="402">
        <f>AG694+AH694</f>
        <v>0</v>
      </c>
      <c r="AJ694" s="457"/>
    </row>
    <row r="695" spans="1:41" ht="14.1" customHeight="1" x14ac:dyDescent="0.25">
      <c r="A695" s="444">
        <v>614</v>
      </c>
      <c r="B695" s="444" t="s">
        <v>2871</v>
      </c>
      <c r="C695" s="444" t="s">
        <v>3763</v>
      </c>
      <c r="D695" s="445">
        <v>33598</v>
      </c>
      <c r="E695" s="446">
        <v>41897</v>
      </c>
      <c r="F695" s="1066">
        <f t="shared" si="289"/>
        <v>22</v>
      </c>
      <c r="G695" s="429" t="s">
        <v>2872</v>
      </c>
      <c r="H695" s="447" t="s">
        <v>1941</v>
      </c>
      <c r="I695" s="429" t="s">
        <v>2651</v>
      </c>
      <c r="J695" s="429"/>
      <c r="K695" s="448">
        <v>16500</v>
      </c>
      <c r="L695" s="1067">
        <f t="shared" si="290"/>
        <v>1169.8499999999999</v>
      </c>
      <c r="M695" s="1067">
        <f t="shared" si="291"/>
        <v>16500</v>
      </c>
      <c r="N695" s="402"/>
      <c r="O695" s="1068">
        <f t="shared" si="292"/>
        <v>501.6</v>
      </c>
      <c r="P695" s="1068">
        <f t="shared" si="293"/>
        <v>473.55</v>
      </c>
      <c r="Q695" s="1068"/>
      <c r="R695" s="1067"/>
      <c r="S695" s="451">
        <f>N695+O695+P695+Q695+R695</f>
        <v>975.15000000000009</v>
      </c>
      <c r="T695" s="1067">
        <f t="shared" si="294"/>
        <v>15524.85</v>
      </c>
      <c r="U695" s="452">
        <v>100010330028774</v>
      </c>
      <c r="V695" s="1277" t="s">
        <v>3486</v>
      </c>
      <c r="W695" s="863">
        <f t="shared" si="295"/>
        <v>15524.85</v>
      </c>
      <c r="X695" s="644" t="s">
        <v>3487</v>
      </c>
      <c r="Y695" s="455"/>
      <c r="Z695" s="428"/>
      <c r="AA695" s="456"/>
      <c r="AB695" s="402">
        <f t="shared" si="296"/>
        <v>975.15000000000009</v>
      </c>
      <c r="AC695" s="402">
        <f t="shared" si="297"/>
        <v>15524.85</v>
      </c>
      <c r="AD695" s="1067"/>
      <c r="AE695" s="1067"/>
      <c r="AF695" s="428"/>
      <c r="AG695" s="402"/>
      <c r="AH695" s="1067"/>
      <c r="AI695" s="402"/>
      <c r="AJ695" s="457" t="e">
        <f>#REF!-#REF!</f>
        <v>#REF!</v>
      </c>
    </row>
    <row r="696" spans="1:41" ht="14.1" customHeight="1" x14ac:dyDescent="0.25">
      <c r="A696" s="1066">
        <v>615</v>
      </c>
      <c r="B696" s="444" t="s">
        <v>2652</v>
      </c>
      <c r="C696" s="444" t="s">
        <v>3763</v>
      </c>
      <c r="D696" s="445">
        <v>29425</v>
      </c>
      <c r="E696" s="446">
        <v>41897</v>
      </c>
      <c r="F696" s="1066">
        <f t="shared" si="289"/>
        <v>34</v>
      </c>
      <c r="G696" s="429" t="s">
        <v>2653</v>
      </c>
      <c r="H696" s="447" t="s">
        <v>1941</v>
      </c>
      <c r="I696" s="429" t="s">
        <v>2613</v>
      </c>
      <c r="J696" s="429"/>
      <c r="K696" s="448">
        <v>22000</v>
      </c>
      <c r="L696" s="1067">
        <f t="shared" si="290"/>
        <v>1559.8</v>
      </c>
      <c r="M696" s="1067">
        <f t="shared" si="291"/>
        <v>22000</v>
      </c>
      <c r="N696" s="402"/>
      <c r="O696" s="1068">
        <f t="shared" si="292"/>
        <v>668.8</v>
      </c>
      <c r="P696" s="1068">
        <f t="shared" si="293"/>
        <v>631.4</v>
      </c>
      <c r="Q696" s="1068">
        <v>844.89</v>
      </c>
      <c r="R696" s="1067"/>
      <c r="S696" s="451">
        <f>N696+O696+P696+Q696</f>
        <v>2145.0899999999997</v>
      </c>
      <c r="T696" s="1067">
        <f t="shared" si="294"/>
        <v>19854.91</v>
      </c>
      <c r="U696" s="452">
        <v>100010330028774</v>
      </c>
      <c r="V696" s="490" t="s">
        <v>3488</v>
      </c>
      <c r="W696" s="863">
        <f t="shared" si="295"/>
        <v>19854.91</v>
      </c>
      <c r="X696" s="454" t="s">
        <v>3869</v>
      </c>
      <c r="Y696" s="455"/>
      <c r="Z696" s="428">
        <v>0</v>
      </c>
      <c r="AA696" s="456">
        <v>0</v>
      </c>
      <c r="AB696" s="402">
        <f t="shared" si="296"/>
        <v>2145.0899999999997</v>
      </c>
      <c r="AC696" s="402">
        <f t="shared" si="297"/>
        <v>19854.91</v>
      </c>
      <c r="AD696" s="1067"/>
      <c r="AE696" s="1067"/>
      <c r="AF696" s="428"/>
      <c r="AG696" s="402">
        <f>AE696*15%</f>
        <v>0</v>
      </c>
      <c r="AH696" s="1067"/>
      <c r="AI696" s="402">
        <f>AG696+AH696</f>
        <v>0</v>
      </c>
      <c r="AJ696" s="457">
        <f>AI45-N45</f>
        <v>0</v>
      </c>
    </row>
    <row r="697" spans="1:41" ht="14.1" customHeight="1" x14ac:dyDescent="0.25">
      <c r="A697" s="444">
        <v>616</v>
      </c>
      <c r="B697" s="1066" t="s">
        <v>4459</v>
      </c>
      <c r="C697" s="1066" t="s">
        <v>3764</v>
      </c>
      <c r="D697" s="446"/>
      <c r="E697" s="446">
        <v>41897</v>
      </c>
      <c r="F697" s="1066"/>
      <c r="G697" s="428" t="s">
        <v>4460</v>
      </c>
      <c r="H697" s="447" t="s">
        <v>1941</v>
      </c>
      <c r="I697" s="428" t="s">
        <v>4461</v>
      </c>
      <c r="J697" s="428"/>
      <c r="K697" s="1067">
        <v>19057.5</v>
      </c>
      <c r="L697" s="1067">
        <f t="shared" si="290"/>
        <v>1351.1767499999999</v>
      </c>
      <c r="M697" s="1067">
        <f t="shared" si="291"/>
        <v>19057.5</v>
      </c>
      <c r="N697" s="402"/>
      <c r="O697" s="1068">
        <f t="shared" si="292"/>
        <v>579.34799999999996</v>
      </c>
      <c r="P697" s="1068">
        <f t="shared" si="293"/>
        <v>546.95024999999998</v>
      </c>
      <c r="Q697" s="1068"/>
      <c r="R697" s="1067"/>
      <c r="S697" s="451">
        <f>N697+O697+P697+Q697</f>
        <v>1126.2982499999998</v>
      </c>
      <c r="T697" s="1067">
        <f t="shared" si="294"/>
        <v>17931.20175</v>
      </c>
      <c r="U697" s="452">
        <v>100010330028774</v>
      </c>
      <c r="V697" s="461">
        <v>200010330796000</v>
      </c>
      <c r="W697" s="863">
        <f t="shared" si="295"/>
        <v>17931.20175</v>
      </c>
      <c r="X697" s="463"/>
      <c r="Y697" s="455"/>
      <c r="Z697" s="428">
        <v>0</v>
      </c>
      <c r="AA697" s="456">
        <v>0</v>
      </c>
      <c r="AB697" s="402">
        <f t="shared" si="296"/>
        <v>1126.2982499999998</v>
      </c>
      <c r="AC697" s="402">
        <f t="shared" si="297"/>
        <v>17931.20175</v>
      </c>
      <c r="AD697" s="1067"/>
      <c r="AE697" s="428"/>
      <c r="AF697" s="428"/>
      <c r="AG697" s="402">
        <f>AE697*15%</f>
        <v>0</v>
      </c>
      <c r="AH697" s="1067"/>
      <c r="AI697" s="402">
        <f>AG697+AH697</f>
        <v>0</v>
      </c>
      <c r="AJ697" s="457">
        <f>AI712-N712</f>
        <v>0</v>
      </c>
    </row>
    <row r="698" spans="1:41" ht="14.1" customHeight="1" x14ac:dyDescent="0.25">
      <c r="A698" s="1066">
        <v>617</v>
      </c>
      <c r="B698" s="444" t="s">
        <v>4571</v>
      </c>
      <c r="C698" s="1066" t="s">
        <v>3763</v>
      </c>
      <c r="D698" s="446"/>
      <c r="E698" s="446">
        <v>41897</v>
      </c>
      <c r="F698" s="1066"/>
      <c r="G698" s="429" t="s">
        <v>4572</v>
      </c>
      <c r="H698" s="447" t="s">
        <v>1941</v>
      </c>
      <c r="I698" s="428" t="s">
        <v>4461</v>
      </c>
      <c r="J698" s="428"/>
      <c r="K698" s="1067">
        <v>19057.5</v>
      </c>
      <c r="L698" s="1067">
        <f t="shared" si="290"/>
        <v>1351.1767499999999</v>
      </c>
      <c r="M698" s="1067">
        <f t="shared" si="291"/>
        <v>19057.5</v>
      </c>
      <c r="N698" s="1067"/>
      <c r="O698" s="402"/>
      <c r="P698" s="1068">
        <f>K698/100*3.04</f>
        <v>579.34799999999996</v>
      </c>
      <c r="Q698" s="1068">
        <f>K698/100*2.87</f>
        <v>546.95024999999998</v>
      </c>
      <c r="R698" s="1068"/>
      <c r="S698" s="1067"/>
      <c r="T698" s="451">
        <f>O698+P698+Q698+R698</f>
        <v>1126.2982499999998</v>
      </c>
      <c r="U698" s="1067">
        <f>K698-T698</f>
        <v>17931.20175</v>
      </c>
      <c r="V698" s="452">
        <v>100010330028774</v>
      </c>
      <c r="W698" s="552">
        <v>200010330835725</v>
      </c>
      <c r="X698" s="545">
        <f>+U698</f>
        <v>17931.20175</v>
      </c>
      <c r="Y698" s="529">
        <v>22300036757</v>
      </c>
      <c r="Z698" s="455"/>
      <c r="AA698" s="428">
        <v>0</v>
      </c>
      <c r="AB698" s="456">
        <v>0</v>
      </c>
      <c r="AC698" s="402">
        <f>P698+Q698+R698</f>
        <v>1126.2982499999998</v>
      </c>
      <c r="AD698" s="402">
        <f>K698-AC698</f>
        <v>17931.20175</v>
      </c>
      <c r="AE698" s="1067"/>
      <c r="AF698" s="428"/>
      <c r="AG698" s="428"/>
      <c r="AH698" s="402">
        <f>AF698*15%</f>
        <v>0</v>
      </c>
      <c r="AI698" s="1067"/>
      <c r="AJ698" s="402">
        <f>AH698+AI698</f>
        <v>0</v>
      </c>
      <c r="AK698" s="457" t="e">
        <f>#REF!-#REF!</f>
        <v>#REF!</v>
      </c>
      <c r="AM698" s="6"/>
      <c r="AN698" s="6"/>
      <c r="AO698" s="6"/>
    </row>
    <row r="699" spans="1:41" ht="14.1" customHeight="1" x14ac:dyDescent="0.25">
      <c r="A699" s="444">
        <v>618</v>
      </c>
      <c r="B699" s="444" t="s">
        <v>4600</v>
      </c>
      <c r="C699" s="1066" t="s">
        <v>3763</v>
      </c>
      <c r="D699" s="446"/>
      <c r="E699" s="446">
        <v>41897</v>
      </c>
      <c r="F699" s="1066"/>
      <c r="G699" s="429" t="s">
        <v>4601</v>
      </c>
      <c r="H699" s="447" t="s">
        <v>1941</v>
      </c>
      <c r="I699" s="428" t="s">
        <v>4461</v>
      </c>
      <c r="J699" s="428"/>
      <c r="K699" s="1067">
        <v>19057.5</v>
      </c>
      <c r="L699" s="1067">
        <f t="shared" si="290"/>
        <v>1351.1767499999999</v>
      </c>
      <c r="M699" s="1067">
        <f t="shared" si="291"/>
        <v>19057.5</v>
      </c>
      <c r="N699" s="1067"/>
      <c r="O699" s="402"/>
      <c r="P699" s="1068">
        <f>K699/100*3.04</f>
        <v>579.34799999999996</v>
      </c>
      <c r="Q699" s="1068">
        <f>K699/100*2.87</f>
        <v>546.95024999999998</v>
      </c>
      <c r="R699" s="1068"/>
      <c r="S699" s="1067"/>
      <c r="T699" s="451">
        <f>O699+P699+Q699+R699</f>
        <v>1126.2982499999998</v>
      </c>
      <c r="U699" s="1067">
        <f>K699-T699</f>
        <v>17931.20175</v>
      </c>
      <c r="V699" s="452">
        <v>100010330028774</v>
      </c>
      <c r="W699" s="552"/>
      <c r="X699" s="545">
        <f>+U699</f>
        <v>17931.20175</v>
      </c>
      <c r="Y699" s="529">
        <v>22301403188</v>
      </c>
      <c r="Z699" s="455"/>
      <c r="AA699" s="428">
        <v>0</v>
      </c>
      <c r="AB699" s="456">
        <v>0</v>
      </c>
      <c r="AC699" s="402">
        <f>P699+Q699+R699</f>
        <v>1126.2982499999998</v>
      </c>
      <c r="AD699" s="402">
        <f>K699-AC699</f>
        <v>17931.20175</v>
      </c>
      <c r="AE699" s="1067"/>
      <c r="AF699" s="428"/>
      <c r="AG699" s="428"/>
      <c r="AH699" s="402">
        <f>AF699*15%</f>
        <v>0</v>
      </c>
      <c r="AI699" s="1067"/>
      <c r="AJ699" s="402">
        <f>AH699+AI699</f>
        <v>0</v>
      </c>
      <c r="AK699" s="457" t="e">
        <f>#REF!-#REF!</f>
        <v>#REF!</v>
      </c>
      <c r="AM699" s="6"/>
      <c r="AN699" s="6"/>
      <c r="AO699" s="6"/>
    </row>
    <row r="700" spans="1:41" ht="14.1" customHeight="1" x14ac:dyDescent="0.25">
      <c r="A700" s="1066">
        <v>619</v>
      </c>
      <c r="B700" s="444" t="s">
        <v>4814</v>
      </c>
      <c r="C700" s="1066" t="s">
        <v>3764</v>
      </c>
      <c r="D700" s="784">
        <v>26858</v>
      </c>
      <c r="E700" s="446">
        <v>41897</v>
      </c>
      <c r="F700" s="609">
        <v>43</v>
      </c>
      <c r="G700" s="429" t="s">
        <v>4815</v>
      </c>
      <c r="H700" s="447" t="s">
        <v>1941</v>
      </c>
      <c r="I700" s="428" t="s">
        <v>4461</v>
      </c>
      <c r="J700" s="428"/>
      <c r="K700" s="1067">
        <v>19057.5</v>
      </c>
      <c r="L700" s="1067">
        <f t="shared" si="290"/>
        <v>1351.1767499999999</v>
      </c>
      <c r="M700" s="1067">
        <f t="shared" si="290"/>
        <v>95.798431574999981</v>
      </c>
      <c r="N700" s="1067"/>
      <c r="O700" s="1067">
        <f>K700</f>
        <v>19057.5</v>
      </c>
      <c r="P700" s="1067"/>
      <c r="Q700" s="1068">
        <f>K700/100*3.04</f>
        <v>579.34799999999996</v>
      </c>
      <c r="R700" s="1068">
        <f>K700/100*2.87</f>
        <v>546.95024999999998</v>
      </c>
      <c r="S700" s="1068">
        <f>K700/100*2.87</f>
        <v>546.95024999999998</v>
      </c>
      <c r="T700" s="1068"/>
      <c r="U700" s="1068"/>
      <c r="V700" s="1067"/>
      <c r="W700" s="451">
        <f>Q700+R700+S700+T700</f>
        <v>1673.2484999999997</v>
      </c>
      <c r="X700" s="456">
        <v>0</v>
      </c>
      <c r="Y700" s="402">
        <f>R700+S700+T700</f>
        <v>1093.9005</v>
      </c>
      <c r="Z700" s="402">
        <f>K700-Y700</f>
        <v>17963.5995</v>
      </c>
      <c r="AA700" s="1067"/>
      <c r="AB700" s="428"/>
      <c r="AC700" s="428"/>
      <c r="AD700" s="402">
        <f>AB700*15%</f>
        <v>0</v>
      </c>
      <c r="AE700" s="1067"/>
      <c r="AF700" s="6"/>
      <c r="AG700" s="6"/>
      <c r="AH700" s="6"/>
      <c r="AI700" s="6"/>
      <c r="AL700" s="6"/>
      <c r="AM700" s="6"/>
      <c r="AN700" s="6"/>
      <c r="AO700" s="6"/>
    </row>
    <row r="701" spans="1:41" ht="14.1" customHeight="1" x14ac:dyDescent="0.25">
      <c r="A701" s="444">
        <v>620</v>
      </c>
      <c r="B701" s="444" t="s">
        <v>5111</v>
      </c>
      <c r="C701" s="1066" t="s">
        <v>3763</v>
      </c>
      <c r="D701" s="446"/>
      <c r="E701" s="446">
        <v>41897</v>
      </c>
      <c r="F701" s="1066"/>
      <c r="G701" s="429" t="s">
        <v>5112</v>
      </c>
      <c r="H701" s="447" t="s">
        <v>1941</v>
      </c>
      <c r="I701" s="428" t="s">
        <v>5345</v>
      </c>
      <c r="J701" s="428"/>
      <c r="K701" s="1067">
        <v>31762.5</v>
      </c>
      <c r="L701" s="1067">
        <f>K701/100*7.09</f>
        <v>2251.9612499999998</v>
      </c>
      <c r="M701" s="1067">
        <f>L701/100*7.09</f>
        <v>159.66405262499998</v>
      </c>
      <c r="N701" s="1067"/>
      <c r="O701" s="1067">
        <f>K701</f>
        <v>31762.5</v>
      </c>
      <c r="P701" s="1067"/>
      <c r="Q701" s="402"/>
      <c r="R701" s="1068">
        <f>K701/100*3.04</f>
        <v>965.58</v>
      </c>
      <c r="S701" s="1068">
        <f>K701/100*2.87</f>
        <v>911.58375000000001</v>
      </c>
      <c r="T701" s="1004"/>
      <c r="U701" s="1004"/>
      <c r="V701" s="1067"/>
      <c r="W701" s="451"/>
      <c r="X701" s="456">
        <v>0</v>
      </c>
      <c r="Y701" s="402">
        <f>R701+S701+V701</f>
        <v>1877.1637500000002</v>
      </c>
      <c r="Z701" s="402">
        <f>K701-Y701</f>
        <v>29885.33625</v>
      </c>
      <c r="AA701" s="1067">
        <f>K701-Z701</f>
        <v>1877.1637499999997</v>
      </c>
      <c r="AB701" s="428"/>
      <c r="AC701" s="428"/>
      <c r="AD701" s="402">
        <f>AB701*15%</f>
        <v>0</v>
      </c>
      <c r="AE701" s="1067"/>
      <c r="AF701" s="537"/>
      <c r="AG701" s="6"/>
      <c r="AH701" s="6"/>
      <c r="AI701" s="6"/>
      <c r="AL701" s="6"/>
      <c r="AM701" s="6"/>
      <c r="AN701" s="6"/>
      <c r="AO701" s="6"/>
    </row>
    <row r="702" spans="1:41" ht="14.1" customHeight="1" x14ac:dyDescent="0.25">
      <c r="A702" s="1712" t="s">
        <v>3669</v>
      </c>
      <c r="B702" s="1713"/>
      <c r="C702" s="1713"/>
      <c r="D702" s="1713"/>
      <c r="E702" s="1713"/>
      <c r="F702" s="1713"/>
      <c r="G702" s="1713"/>
      <c r="H702" s="1713"/>
      <c r="I702" s="1714"/>
      <c r="J702" s="1175"/>
      <c r="K702" s="403">
        <f>SUM(K677:K701)</f>
        <v>536360</v>
      </c>
      <c r="L702" s="1067"/>
      <c r="M702" s="1067">
        <v>0</v>
      </c>
      <c r="N702" s="403">
        <v>3303.05</v>
      </c>
      <c r="O702" s="403">
        <f>SUM(O678:O696)</f>
        <v>11250.052</v>
      </c>
      <c r="P702" s="403">
        <f>SUM(P678:P696)</f>
        <v>10620.937249999997</v>
      </c>
      <c r="Q702" s="567">
        <f>SUM(Q677:Q696)</f>
        <v>4224.45</v>
      </c>
      <c r="R702" s="403">
        <f>SUM(R678:R696)</f>
        <v>0</v>
      </c>
      <c r="S702" s="568">
        <f>SUM(S678:S696)</f>
        <v>25250.54925</v>
      </c>
      <c r="T702" s="403">
        <f>SUM(T677:T696)</f>
        <v>395523.48074999999</v>
      </c>
      <c r="U702" s="452"/>
      <c r="V702" s="490"/>
      <c r="W702" s="863"/>
      <c r="X702" s="454"/>
      <c r="Y702" s="455"/>
      <c r="Z702" s="428"/>
      <c r="AA702" s="456"/>
      <c r="AB702" s="402"/>
      <c r="AC702" s="402"/>
      <c r="AD702" s="1067"/>
      <c r="AE702" s="1067">
        <f>+AC702-AD702</f>
        <v>0</v>
      </c>
      <c r="AF702" s="428"/>
      <c r="AG702" s="402"/>
      <c r="AH702" s="1067"/>
      <c r="AI702" s="402"/>
      <c r="AJ702" s="457" t="e">
        <f>#REF!-#REF!</f>
        <v>#REF!</v>
      </c>
    </row>
    <row r="703" spans="1:41" ht="14.1" customHeight="1" x14ac:dyDescent="0.25">
      <c r="A703" s="1715" t="s">
        <v>4837</v>
      </c>
      <c r="B703" s="1716"/>
      <c r="C703" s="1716"/>
      <c r="D703" s="1716"/>
      <c r="E703" s="1716"/>
      <c r="F703" s="1716"/>
      <c r="G703" s="1716"/>
      <c r="H703" s="1716"/>
      <c r="I703" s="1717"/>
      <c r="J703" s="1176"/>
      <c r="K703" s="403"/>
      <c r="L703" s="1067"/>
      <c r="M703" s="1067"/>
      <c r="N703" s="403"/>
      <c r="O703" s="567"/>
      <c r="P703" s="567"/>
      <c r="Q703" s="567"/>
      <c r="R703" s="403"/>
      <c r="S703" s="568"/>
      <c r="T703" s="403"/>
      <c r="U703" s="452"/>
      <c r="V703" s="490"/>
      <c r="W703" s="863"/>
      <c r="X703" s="454"/>
      <c r="Y703" s="455"/>
      <c r="Z703" s="428"/>
      <c r="AA703" s="456"/>
      <c r="AB703" s="402"/>
      <c r="AC703" s="402"/>
      <c r="AD703" s="1067"/>
      <c r="AE703" s="1067">
        <f>+AC703-AD703</f>
        <v>0</v>
      </c>
      <c r="AF703" s="428"/>
      <c r="AG703" s="402"/>
      <c r="AH703" s="1067"/>
      <c r="AI703" s="402"/>
      <c r="AJ703" s="457"/>
    </row>
    <row r="704" spans="1:41" ht="14.1" customHeight="1" x14ac:dyDescent="0.25">
      <c r="A704" s="1066">
        <v>621</v>
      </c>
      <c r="B704" s="444" t="s">
        <v>2657</v>
      </c>
      <c r="C704" s="444" t="s">
        <v>3764</v>
      </c>
      <c r="D704" s="445">
        <v>22984</v>
      </c>
      <c r="E704" s="446">
        <v>41897</v>
      </c>
      <c r="F704" s="1066">
        <f>DATEDIF(D704,E704,"Y")</f>
        <v>51</v>
      </c>
      <c r="G704" s="429" t="s">
        <v>2658</v>
      </c>
      <c r="H704" s="447" t="s">
        <v>2868</v>
      </c>
      <c r="I704" s="429" t="s">
        <v>4838</v>
      </c>
      <c r="J704" s="429"/>
      <c r="K704" s="402">
        <v>41800</v>
      </c>
      <c r="L704" s="1067">
        <f>K704/100*7.09</f>
        <v>2963.62</v>
      </c>
      <c r="M704" s="1067">
        <f>K704</f>
        <v>41800</v>
      </c>
      <c r="N704" s="402"/>
      <c r="O704" s="1068">
        <f>K704/100*3.04</f>
        <v>1270.72</v>
      </c>
      <c r="P704" s="1068">
        <f>K704/100*2.87</f>
        <v>1199.6600000000001</v>
      </c>
      <c r="Q704" s="1068"/>
      <c r="R704" s="1067"/>
      <c r="S704" s="451">
        <f>N704+O704+P704+Q704</f>
        <v>2470.38</v>
      </c>
      <c r="T704" s="1067">
        <f>K704-S704</f>
        <v>39329.620000000003</v>
      </c>
      <c r="U704" s="452">
        <v>100010330028774</v>
      </c>
      <c r="V704" s="485" t="s">
        <v>3490</v>
      </c>
      <c r="W704" s="863">
        <f>+T704</f>
        <v>39329.620000000003</v>
      </c>
      <c r="X704" s="454" t="s">
        <v>3786</v>
      </c>
      <c r="Y704" s="455"/>
      <c r="Z704" s="428">
        <v>0</v>
      </c>
      <c r="AA704" s="456">
        <v>0</v>
      </c>
      <c r="AB704" s="402">
        <f>O704+P704+Q704</f>
        <v>2470.38</v>
      </c>
      <c r="AC704" s="402">
        <f>K704-AB704</f>
        <v>39329.620000000003</v>
      </c>
      <c r="AD704" s="1067"/>
      <c r="AE704" s="428"/>
      <c r="AF704" s="428"/>
      <c r="AG704" s="402">
        <f>AE704*15%</f>
        <v>0</v>
      </c>
      <c r="AH704" s="1067"/>
      <c r="AI704" s="402">
        <f>AG704+AH704</f>
        <v>0</v>
      </c>
      <c r="AJ704" s="457">
        <f>AI710-N710</f>
        <v>0</v>
      </c>
    </row>
    <row r="705" spans="1:41" ht="14.1" customHeight="1" x14ac:dyDescent="0.25">
      <c r="A705" s="444">
        <v>622</v>
      </c>
      <c r="B705" s="1066" t="s">
        <v>1589</v>
      </c>
      <c r="C705" s="1066" t="s">
        <v>3763</v>
      </c>
      <c r="D705" s="446">
        <v>30647</v>
      </c>
      <c r="E705" s="446">
        <v>41897</v>
      </c>
      <c r="F705" s="1066">
        <f>DATEDIF(D705,E705,"Y")</f>
        <v>30</v>
      </c>
      <c r="G705" s="428" t="s">
        <v>1590</v>
      </c>
      <c r="H705" s="447" t="s">
        <v>2868</v>
      </c>
      <c r="I705" s="428" t="s">
        <v>4987</v>
      </c>
      <c r="J705" s="428"/>
      <c r="K705" s="1067">
        <v>33000</v>
      </c>
      <c r="L705" s="1067">
        <f>K705/100*7.09</f>
        <v>2339.6999999999998</v>
      </c>
      <c r="M705" s="1067">
        <f>K705</f>
        <v>33000</v>
      </c>
      <c r="N705" s="402"/>
      <c r="O705" s="1068">
        <f>K705/100*3.04</f>
        <v>1003.2</v>
      </c>
      <c r="P705" s="1068">
        <f>K705/100*2.87</f>
        <v>947.1</v>
      </c>
      <c r="Q705" s="1068"/>
      <c r="R705" s="1067"/>
      <c r="S705" s="451">
        <f>N705+O705+P705+Q705</f>
        <v>1950.3000000000002</v>
      </c>
      <c r="T705" s="1067">
        <f>K705-S705</f>
        <v>31049.7</v>
      </c>
      <c r="U705" s="452">
        <v>100010330028774</v>
      </c>
      <c r="V705" s="474">
        <v>200010330646435</v>
      </c>
      <c r="W705" s="863">
        <f>+T705</f>
        <v>31049.7</v>
      </c>
      <c r="X705" s="463" t="s">
        <v>3785</v>
      </c>
      <c r="Y705" s="455"/>
      <c r="Z705" s="428">
        <v>0</v>
      </c>
      <c r="AA705" s="456">
        <v>0</v>
      </c>
      <c r="AB705" s="402">
        <f>O705+P705+Q705</f>
        <v>1950.3000000000002</v>
      </c>
      <c r="AC705" s="402">
        <f>K705-AB705</f>
        <v>31049.7</v>
      </c>
      <c r="AD705" s="1067"/>
      <c r="AE705" s="1067"/>
      <c r="AF705" s="428"/>
      <c r="AG705" s="402">
        <f>AE705*15%</f>
        <v>0</v>
      </c>
      <c r="AH705" s="1067"/>
      <c r="AI705" s="402">
        <f>AG705+AH705</f>
        <v>0</v>
      </c>
      <c r="AJ705" s="457">
        <f>AI705-N705</f>
        <v>0</v>
      </c>
      <c r="AN705" s="6"/>
      <c r="AO705" s="6"/>
    </row>
    <row r="706" spans="1:41" ht="14.1" customHeight="1" x14ac:dyDescent="0.25">
      <c r="A706" s="595">
        <v>623</v>
      </c>
      <c r="B706" s="1066" t="s">
        <v>1586</v>
      </c>
      <c r="C706" s="1066" t="s">
        <v>3763</v>
      </c>
      <c r="D706" s="446">
        <v>27474</v>
      </c>
      <c r="E706" s="446">
        <v>41897</v>
      </c>
      <c r="F706" s="1066">
        <f>DATEDIF(D706,E706,"Y")</f>
        <v>39</v>
      </c>
      <c r="G706" s="428" t="s">
        <v>1587</v>
      </c>
      <c r="H706" s="447" t="s">
        <v>2868</v>
      </c>
      <c r="I706" s="429" t="s">
        <v>5346</v>
      </c>
      <c r="J706" s="429"/>
      <c r="K706" s="1067">
        <v>22000</v>
      </c>
      <c r="L706" s="1067">
        <f>K706/100*7.09</f>
        <v>1559.8</v>
      </c>
      <c r="M706" s="1067">
        <f>K706</f>
        <v>22000</v>
      </c>
      <c r="N706" s="402"/>
      <c r="O706" s="1068">
        <f>K706/100*3.04</f>
        <v>668.8</v>
      </c>
      <c r="P706" s="1068">
        <f>K706/100*2.87</f>
        <v>631.4</v>
      </c>
      <c r="Q706" s="1068"/>
      <c r="R706" s="1067"/>
      <c r="S706" s="451">
        <f>N706+O706+P706+Q706</f>
        <v>1300.1999999999998</v>
      </c>
      <c r="T706" s="1067">
        <f>K706-S706</f>
        <v>20699.8</v>
      </c>
      <c r="U706" s="452">
        <v>100010330028774</v>
      </c>
      <c r="V706" s="474">
        <v>200010330642895</v>
      </c>
      <c r="W706" s="863">
        <f>+T706</f>
        <v>20699.8</v>
      </c>
      <c r="X706" s="463" t="s">
        <v>4323</v>
      </c>
      <c r="Y706" s="455"/>
      <c r="Z706" s="428">
        <v>0</v>
      </c>
      <c r="AA706" s="456">
        <v>0</v>
      </c>
      <c r="AB706" s="402">
        <f>O706+P706+Q706</f>
        <v>1300.1999999999998</v>
      </c>
      <c r="AC706" s="402">
        <f>K706-AB706</f>
        <v>20699.8</v>
      </c>
      <c r="AD706" s="1067"/>
      <c r="AE706" s="428"/>
      <c r="AF706" s="428"/>
      <c r="AG706" s="402">
        <f>AE706*15%</f>
        <v>0</v>
      </c>
      <c r="AH706" s="1067"/>
      <c r="AI706" s="402">
        <f>AG706+AH706</f>
        <v>0</v>
      </c>
    </row>
    <row r="707" spans="1:41" ht="14.1" customHeight="1" x14ac:dyDescent="0.25">
      <c r="A707" s="1712" t="s">
        <v>3656</v>
      </c>
      <c r="B707" s="1713"/>
      <c r="C707" s="1713"/>
      <c r="D707" s="1713"/>
      <c r="E707" s="1713"/>
      <c r="F707" s="1713"/>
      <c r="G707" s="1713"/>
      <c r="H707" s="1713"/>
      <c r="I707" s="1714"/>
      <c r="J707" s="1175"/>
      <c r="K707" s="405">
        <f>+K704+K705+K706</f>
        <v>96800</v>
      </c>
      <c r="L707" s="1067"/>
      <c r="M707" s="1067">
        <v>0</v>
      </c>
      <c r="N707" s="405">
        <f t="shared" ref="N707:T707" si="302">SUM(N41:N41)</f>
        <v>0</v>
      </c>
      <c r="O707" s="405">
        <f t="shared" si="302"/>
        <v>1003.2</v>
      </c>
      <c r="P707" s="405">
        <f t="shared" si="302"/>
        <v>947.1</v>
      </c>
      <c r="Q707" s="562">
        <f t="shared" si="302"/>
        <v>0</v>
      </c>
      <c r="R707" s="405">
        <f t="shared" si="302"/>
        <v>0</v>
      </c>
      <c r="S707" s="563">
        <f t="shared" si="302"/>
        <v>1950.3000000000002</v>
      </c>
      <c r="T707" s="405">
        <f t="shared" si="302"/>
        <v>31049.7</v>
      </c>
      <c r="U707" s="452"/>
      <c r="V707" s="564"/>
      <c r="W707" s="863"/>
      <c r="X707" s="454"/>
      <c r="Y707" s="455"/>
      <c r="Z707" s="428"/>
      <c r="AA707" s="456"/>
      <c r="AB707" s="402"/>
      <c r="AC707" s="402"/>
      <c r="AD707" s="1067"/>
      <c r="AE707" s="1067"/>
      <c r="AF707" s="462"/>
      <c r="AG707" s="402"/>
      <c r="AH707" s="1067"/>
      <c r="AI707" s="402"/>
      <c r="AJ707" s="457"/>
    </row>
    <row r="708" spans="1:41" ht="14.1" customHeight="1" x14ac:dyDescent="0.25">
      <c r="A708" s="1715" t="s">
        <v>3685</v>
      </c>
      <c r="B708" s="1716"/>
      <c r="C708" s="1716"/>
      <c r="D708" s="1716"/>
      <c r="E708" s="1716"/>
      <c r="F708" s="1716"/>
      <c r="G708" s="1716"/>
      <c r="H708" s="1716"/>
      <c r="I708" s="1717"/>
      <c r="J708" s="1176"/>
      <c r="K708" s="405"/>
      <c r="L708" s="1067"/>
      <c r="M708" s="1067"/>
      <c r="N708" s="405"/>
      <c r="O708" s="562"/>
      <c r="P708" s="562"/>
      <c r="Q708" s="562"/>
      <c r="R708" s="405"/>
      <c r="S708" s="563"/>
      <c r="T708" s="405"/>
      <c r="U708" s="452"/>
      <c r="V708" s="485"/>
      <c r="W708" s="863"/>
      <c r="X708" s="454"/>
      <c r="Y708" s="455"/>
      <c r="Z708" s="428"/>
      <c r="AA708" s="456"/>
      <c r="AB708" s="402"/>
      <c r="AC708" s="402"/>
      <c r="AD708" s="1067"/>
      <c r="AE708" s="1067"/>
      <c r="AF708" s="462"/>
      <c r="AG708" s="402"/>
      <c r="AH708" s="1067"/>
      <c r="AI708" s="402"/>
      <c r="AJ708" s="457"/>
    </row>
    <row r="709" spans="1:41" ht="14.1" customHeight="1" x14ac:dyDescent="0.25">
      <c r="A709" s="444">
        <v>625</v>
      </c>
      <c r="B709" s="1066" t="s">
        <v>2665</v>
      </c>
      <c r="C709" s="1066" t="s">
        <v>3764</v>
      </c>
      <c r="D709" s="446">
        <v>28528</v>
      </c>
      <c r="E709" s="446">
        <v>41897</v>
      </c>
      <c r="F709" s="1066">
        <f t="shared" ref="F709:F726" si="303">DATEDIF(D709,E709,"Y")</f>
        <v>36</v>
      </c>
      <c r="G709" s="428" t="s">
        <v>2666</v>
      </c>
      <c r="H709" s="447" t="s">
        <v>2868</v>
      </c>
      <c r="I709" s="428" t="s">
        <v>2667</v>
      </c>
      <c r="J709" s="428"/>
      <c r="K709" s="1067">
        <v>22000</v>
      </c>
      <c r="L709" s="1067">
        <f t="shared" ref="L709:L727" si="304">K709/100*7.09</f>
        <v>1559.8</v>
      </c>
      <c r="M709" s="1067">
        <f t="shared" ref="M709:M727" si="305">K709</f>
        <v>22000</v>
      </c>
      <c r="N709" s="402"/>
      <c r="O709" s="1068">
        <f t="shared" ref="O709:O727" si="306">K709/100*3.04</f>
        <v>668.8</v>
      </c>
      <c r="P709" s="1068">
        <f t="shared" ref="P709:P727" si="307">K709/100*2.87</f>
        <v>631.4</v>
      </c>
      <c r="Q709" s="1068"/>
      <c r="R709" s="1067"/>
      <c r="S709" s="451">
        <f t="shared" ref="S709:S723" si="308">N709+O709+P709+Q709+R709</f>
        <v>1300.1999999999998</v>
      </c>
      <c r="T709" s="1067">
        <f t="shared" ref="T709:T727" si="309">K709-S709</f>
        <v>20699.8</v>
      </c>
      <c r="U709" s="452">
        <v>100010330028774</v>
      </c>
      <c r="V709" s="523" t="s">
        <v>3492</v>
      </c>
      <c r="W709" s="863">
        <f t="shared" ref="W709:W727" si="310">+T709</f>
        <v>20699.8</v>
      </c>
      <c r="X709" s="463" t="s">
        <v>3867</v>
      </c>
      <c r="Y709" s="455"/>
      <c r="Z709" s="428">
        <v>0</v>
      </c>
      <c r="AA709" s="456">
        <v>0</v>
      </c>
      <c r="AB709" s="402">
        <f t="shared" ref="AB709:AB727" si="311">O709+P709+Q709</f>
        <v>1300.1999999999998</v>
      </c>
      <c r="AC709" s="402">
        <f t="shared" ref="AC709:AC727" si="312">K709-AB709</f>
        <v>20699.8</v>
      </c>
      <c r="AD709" s="1067"/>
      <c r="AE709" s="428"/>
      <c r="AF709" s="428"/>
      <c r="AG709" s="402">
        <f t="shared" ref="AG709:AG724" si="313">AE709*15%</f>
        <v>0</v>
      </c>
      <c r="AH709" s="1067"/>
      <c r="AI709" s="402">
        <f t="shared" ref="AI709:AI724" si="314">AG709+AH709</f>
        <v>0</v>
      </c>
      <c r="AJ709" s="457">
        <f>AI714-N714</f>
        <v>0</v>
      </c>
    </row>
    <row r="710" spans="1:41" ht="14.1" customHeight="1" x14ac:dyDescent="0.25">
      <c r="A710" s="444">
        <v>626</v>
      </c>
      <c r="B710" s="444" t="s">
        <v>2668</v>
      </c>
      <c r="C710" s="444" t="s">
        <v>3763</v>
      </c>
      <c r="D710" s="445">
        <v>23167</v>
      </c>
      <c r="E710" s="446">
        <v>41897</v>
      </c>
      <c r="F710" s="1066">
        <f t="shared" si="303"/>
        <v>51</v>
      </c>
      <c r="G710" s="429" t="s">
        <v>2669</v>
      </c>
      <c r="H710" s="447" t="s">
        <v>2868</v>
      </c>
      <c r="I710" s="429" t="s">
        <v>2670</v>
      </c>
      <c r="J710" s="429"/>
      <c r="K710" s="448">
        <f>13000*1.1</f>
        <v>14300.000000000002</v>
      </c>
      <c r="L710" s="1067">
        <f t="shared" si="304"/>
        <v>1013.8700000000002</v>
      </c>
      <c r="M710" s="1067">
        <f t="shared" si="305"/>
        <v>14300.000000000002</v>
      </c>
      <c r="N710" s="402"/>
      <c r="O710" s="1068">
        <f t="shared" si="306"/>
        <v>434.72000000000008</v>
      </c>
      <c r="P710" s="1068">
        <f t="shared" si="307"/>
        <v>410.41000000000008</v>
      </c>
      <c r="Q710" s="1068"/>
      <c r="R710" s="1067"/>
      <c r="S710" s="451">
        <f t="shared" si="308"/>
        <v>845.13000000000011</v>
      </c>
      <c r="T710" s="1067">
        <f t="shared" si="309"/>
        <v>13454.870000000003</v>
      </c>
      <c r="U710" s="452">
        <v>100010330028774</v>
      </c>
      <c r="V710" s="490" t="s">
        <v>3493</v>
      </c>
      <c r="W710" s="863">
        <f t="shared" si="310"/>
        <v>13454.870000000003</v>
      </c>
      <c r="X710" s="454" t="s">
        <v>3866</v>
      </c>
      <c r="Y710" s="455"/>
      <c r="Z710" s="428">
        <v>0</v>
      </c>
      <c r="AA710" s="456">
        <v>0</v>
      </c>
      <c r="AB710" s="402">
        <f t="shared" si="311"/>
        <v>845.13000000000011</v>
      </c>
      <c r="AC710" s="402">
        <f t="shared" si="312"/>
        <v>13454.870000000003</v>
      </c>
      <c r="AD710" s="1067"/>
      <c r="AE710" s="428"/>
      <c r="AF710" s="428"/>
      <c r="AG710" s="402">
        <f t="shared" si="313"/>
        <v>0</v>
      </c>
      <c r="AH710" s="1067"/>
      <c r="AI710" s="402">
        <f t="shared" si="314"/>
        <v>0</v>
      </c>
      <c r="AJ710" s="457">
        <f>AI716-N716</f>
        <v>0</v>
      </c>
    </row>
    <row r="711" spans="1:41" ht="14.1" customHeight="1" x14ac:dyDescent="0.25">
      <c r="A711" s="444">
        <v>627</v>
      </c>
      <c r="B711" s="1066" t="s">
        <v>2671</v>
      </c>
      <c r="C711" s="1066" t="s">
        <v>3763</v>
      </c>
      <c r="D711" s="446">
        <v>25200</v>
      </c>
      <c r="E711" s="446">
        <v>41897</v>
      </c>
      <c r="F711" s="1066">
        <f t="shared" si="303"/>
        <v>45</v>
      </c>
      <c r="G711" s="428" t="s">
        <v>2672</v>
      </c>
      <c r="H711" s="447" t="s">
        <v>2868</v>
      </c>
      <c r="I711" s="428" t="s">
        <v>2670</v>
      </c>
      <c r="J711" s="428"/>
      <c r="K711" s="448">
        <f>13000*1.1</f>
        <v>14300.000000000002</v>
      </c>
      <c r="L711" s="1067">
        <f t="shared" si="304"/>
        <v>1013.8700000000002</v>
      </c>
      <c r="M711" s="1067">
        <f t="shared" si="305"/>
        <v>14300.000000000002</v>
      </c>
      <c r="N711" s="402"/>
      <c r="O711" s="1068">
        <f t="shared" si="306"/>
        <v>434.72000000000008</v>
      </c>
      <c r="P711" s="1068">
        <f t="shared" si="307"/>
        <v>410.41000000000008</v>
      </c>
      <c r="Q711" s="1068"/>
      <c r="R711" s="1067"/>
      <c r="S711" s="451">
        <f t="shared" si="308"/>
        <v>845.13000000000011</v>
      </c>
      <c r="T711" s="1067">
        <f t="shared" si="309"/>
        <v>13454.870000000003</v>
      </c>
      <c r="U711" s="452">
        <v>100010330028774</v>
      </c>
      <c r="V711" s="523" t="s">
        <v>3494</v>
      </c>
      <c r="W711" s="863">
        <f t="shared" si="310"/>
        <v>13454.870000000003</v>
      </c>
      <c r="X711" s="463" t="s">
        <v>3865</v>
      </c>
      <c r="Y711" s="455"/>
      <c r="Z711" s="428">
        <v>0</v>
      </c>
      <c r="AA711" s="456">
        <v>0</v>
      </c>
      <c r="AB711" s="402">
        <f t="shared" si="311"/>
        <v>845.13000000000011</v>
      </c>
      <c r="AC711" s="402">
        <f t="shared" si="312"/>
        <v>13454.870000000003</v>
      </c>
      <c r="AD711" s="1067"/>
      <c r="AE711" s="428"/>
      <c r="AF711" s="428"/>
      <c r="AG711" s="402">
        <f t="shared" si="313"/>
        <v>0</v>
      </c>
      <c r="AH711" s="1067"/>
      <c r="AI711" s="402">
        <f t="shared" si="314"/>
        <v>0</v>
      </c>
      <c r="AJ711" s="457">
        <f>AI719-N719</f>
        <v>0</v>
      </c>
    </row>
    <row r="712" spans="1:41" ht="14.1" customHeight="1" x14ac:dyDescent="0.25">
      <c r="A712" s="444">
        <v>628</v>
      </c>
      <c r="B712" s="1066" t="s">
        <v>2673</v>
      </c>
      <c r="C712" s="1066" t="s">
        <v>3764</v>
      </c>
      <c r="D712" s="446">
        <v>25828</v>
      </c>
      <c r="E712" s="446">
        <v>41897</v>
      </c>
      <c r="F712" s="1066">
        <f t="shared" si="303"/>
        <v>43</v>
      </c>
      <c r="G712" s="428" t="s">
        <v>2674</v>
      </c>
      <c r="H712" s="447" t="s">
        <v>2868</v>
      </c>
      <c r="I712" s="428" t="s">
        <v>2667</v>
      </c>
      <c r="J712" s="428"/>
      <c r="K712" s="448">
        <v>22000</v>
      </c>
      <c r="L712" s="1067">
        <f t="shared" si="304"/>
        <v>1559.8</v>
      </c>
      <c r="M712" s="1067">
        <f t="shared" si="305"/>
        <v>22000</v>
      </c>
      <c r="N712" s="402"/>
      <c r="O712" s="1068">
        <f t="shared" si="306"/>
        <v>668.8</v>
      </c>
      <c r="P712" s="1068">
        <f t="shared" si="307"/>
        <v>631.4</v>
      </c>
      <c r="Q712" s="1068"/>
      <c r="R712" s="1067"/>
      <c r="S712" s="451">
        <f t="shared" si="308"/>
        <v>1300.1999999999998</v>
      </c>
      <c r="T712" s="1067">
        <f t="shared" si="309"/>
        <v>20699.8</v>
      </c>
      <c r="U712" s="452">
        <v>100010330028774</v>
      </c>
      <c r="V712" s="497">
        <v>200010330651349</v>
      </c>
      <c r="W712" s="863">
        <f t="shared" si="310"/>
        <v>20699.8</v>
      </c>
      <c r="X712" s="463" t="s">
        <v>4183</v>
      </c>
      <c r="Y712" s="455"/>
      <c r="Z712" s="428">
        <v>0</v>
      </c>
      <c r="AA712" s="456">
        <v>0</v>
      </c>
      <c r="AB712" s="402">
        <f t="shared" si="311"/>
        <v>1300.1999999999998</v>
      </c>
      <c r="AC712" s="402">
        <f t="shared" si="312"/>
        <v>20699.8</v>
      </c>
      <c r="AD712" s="1067"/>
      <c r="AE712" s="428"/>
      <c r="AF712" s="428"/>
      <c r="AG712" s="402">
        <f t="shared" si="313"/>
        <v>0</v>
      </c>
      <c r="AH712" s="1067"/>
      <c r="AI712" s="402">
        <f t="shared" si="314"/>
        <v>0</v>
      </c>
      <c r="AJ712" s="457">
        <f>AI720-N720</f>
        <v>0</v>
      </c>
    </row>
    <row r="713" spans="1:41" ht="14.1" customHeight="1" x14ac:dyDescent="0.25">
      <c r="A713" s="444">
        <v>629</v>
      </c>
      <c r="B713" s="444" t="s">
        <v>2675</v>
      </c>
      <c r="C713" s="444" t="s">
        <v>3763</v>
      </c>
      <c r="D713" s="445">
        <v>22725</v>
      </c>
      <c r="E713" s="446">
        <v>41897</v>
      </c>
      <c r="F713" s="1066">
        <f t="shared" si="303"/>
        <v>52</v>
      </c>
      <c r="G713" s="429" t="s">
        <v>2676</v>
      </c>
      <c r="H713" s="447" t="s">
        <v>2868</v>
      </c>
      <c r="I713" s="429" t="s">
        <v>2670</v>
      </c>
      <c r="J713" s="429"/>
      <c r="K713" s="448">
        <f t="shared" ref="K713:K721" si="315">13000*1.1</f>
        <v>14300.000000000002</v>
      </c>
      <c r="L713" s="1067">
        <f t="shared" si="304"/>
        <v>1013.8700000000002</v>
      </c>
      <c r="M713" s="1067">
        <f t="shared" si="305"/>
        <v>14300.000000000002</v>
      </c>
      <c r="N713" s="402"/>
      <c r="O713" s="1068">
        <f t="shared" si="306"/>
        <v>434.72000000000008</v>
      </c>
      <c r="P713" s="1068">
        <f t="shared" si="307"/>
        <v>410.41000000000008</v>
      </c>
      <c r="Q713" s="467"/>
      <c r="R713" s="1067"/>
      <c r="S713" s="451">
        <f t="shared" si="308"/>
        <v>845.13000000000011</v>
      </c>
      <c r="T713" s="1067">
        <f t="shared" si="309"/>
        <v>13454.870000000003</v>
      </c>
      <c r="U713" s="452">
        <v>100010330028774</v>
      </c>
      <c r="V713" s="523" t="s">
        <v>3495</v>
      </c>
      <c r="W713" s="863">
        <f t="shared" si="310"/>
        <v>13454.870000000003</v>
      </c>
      <c r="X713" s="454" t="s">
        <v>3864</v>
      </c>
      <c r="Y713" s="455"/>
      <c r="Z713" s="428">
        <v>0</v>
      </c>
      <c r="AA713" s="456">
        <v>0</v>
      </c>
      <c r="AB713" s="402">
        <f t="shared" si="311"/>
        <v>845.13000000000011</v>
      </c>
      <c r="AC713" s="402">
        <f t="shared" si="312"/>
        <v>13454.870000000003</v>
      </c>
      <c r="AD713" s="1067"/>
      <c r="AE713" s="428"/>
      <c r="AF713" s="428"/>
      <c r="AG713" s="402">
        <f t="shared" si="313"/>
        <v>0</v>
      </c>
      <c r="AH713" s="1067"/>
      <c r="AI713" s="402">
        <f t="shared" si="314"/>
        <v>0</v>
      </c>
      <c r="AJ713" s="457">
        <f>AI721-N721</f>
        <v>0</v>
      </c>
    </row>
    <row r="714" spans="1:41" ht="14.1" customHeight="1" x14ac:dyDescent="0.25">
      <c r="A714" s="444">
        <v>630</v>
      </c>
      <c r="B714" s="444" t="s">
        <v>2677</v>
      </c>
      <c r="C714" s="444" t="s">
        <v>3764</v>
      </c>
      <c r="D714" s="445">
        <v>28866</v>
      </c>
      <c r="E714" s="446">
        <v>41897</v>
      </c>
      <c r="F714" s="1066">
        <f t="shared" si="303"/>
        <v>35</v>
      </c>
      <c r="G714" s="429" t="s">
        <v>2678</v>
      </c>
      <c r="H714" s="447" t="s">
        <v>2868</v>
      </c>
      <c r="I714" s="429" t="s">
        <v>2670</v>
      </c>
      <c r="J714" s="429"/>
      <c r="K714" s="448">
        <f t="shared" si="315"/>
        <v>14300.000000000002</v>
      </c>
      <c r="L714" s="1067">
        <f t="shared" si="304"/>
        <v>1013.8700000000002</v>
      </c>
      <c r="M714" s="1067">
        <f t="shared" si="305"/>
        <v>14300.000000000002</v>
      </c>
      <c r="N714" s="402"/>
      <c r="O714" s="1068">
        <f t="shared" si="306"/>
        <v>434.72000000000008</v>
      </c>
      <c r="P714" s="1068">
        <f t="shared" si="307"/>
        <v>410.41000000000008</v>
      </c>
      <c r="Q714" s="467"/>
      <c r="R714" s="1067"/>
      <c r="S714" s="451">
        <f t="shared" si="308"/>
        <v>845.13000000000011</v>
      </c>
      <c r="T714" s="1067">
        <f t="shared" si="309"/>
        <v>13454.870000000003</v>
      </c>
      <c r="U714" s="452">
        <v>100010330028774</v>
      </c>
      <c r="V714" s="523" t="s">
        <v>3496</v>
      </c>
      <c r="W714" s="863">
        <f t="shared" si="310"/>
        <v>13454.870000000003</v>
      </c>
      <c r="X714" s="454" t="s">
        <v>3863</v>
      </c>
      <c r="Y714" s="455"/>
      <c r="Z714" s="428">
        <v>0</v>
      </c>
      <c r="AA714" s="456">
        <v>0</v>
      </c>
      <c r="AB714" s="402">
        <f t="shared" si="311"/>
        <v>845.13000000000011</v>
      </c>
      <c r="AC714" s="402">
        <f t="shared" si="312"/>
        <v>13454.870000000003</v>
      </c>
      <c r="AD714" s="1067"/>
      <c r="AE714" s="428"/>
      <c r="AF714" s="428"/>
      <c r="AG714" s="402">
        <f t="shared" si="313"/>
        <v>0</v>
      </c>
      <c r="AH714" s="1067"/>
      <c r="AI714" s="402">
        <f t="shared" si="314"/>
        <v>0</v>
      </c>
      <c r="AJ714" s="457">
        <f>AI722-N722</f>
        <v>0</v>
      </c>
    </row>
    <row r="715" spans="1:41" ht="14.1" customHeight="1" x14ac:dyDescent="0.25">
      <c r="A715" s="444">
        <v>631</v>
      </c>
      <c r="B715" s="444" t="s">
        <v>2679</v>
      </c>
      <c r="C715" s="444" t="s">
        <v>3764</v>
      </c>
      <c r="D715" s="445">
        <v>32001</v>
      </c>
      <c r="E715" s="446">
        <v>41897</v>
      </c>
      <c r="F715" s="1066">
        <f t="shared" si="303"/>
        <v>27</v>
      </c>
      <c r="G715" s="429" t="s">
        <v>2680</v>
      </c>
      <c r="H715" s="447" t="s">
        <v>2868</v>
      </c>
      <c r="I715" s="429" t="s">
        <v>2670</v>
      </c>
      <c r="J715" s="429"/>
      <c r="K715" s="448">
        <f t="shared" si="315"/>
        <v>14300.000000000002</v>
      </c>
      <c r="L715" s="1067">
        <f t="shared" si="304"/>
        <v>1013.8700000000002</v>
      </c>
      <c r="M715" s="1067">
        <f t="shared" si="305"/>
        <v>14300.000000000002</v>
      </c>
      <c r="N715" s="402"/>
      <c r="O715" s="1068">
        <f t="shared" si="306"/>
        <v>434.72000000000008</v>
      </c>
      <c r="P715" s="1068">
        <f t="shared" si="307"/>
        <v>410.41000000000008</v>
      </c>
      <c r="Q715" s="467"/>
      <c r="R715" s="1067"/>
      <c r="S715" s="451">
        <f t="shared" si="308"/>
        <v>845.13000000000011</v>
      </c>
      <c r="T715" s="1067">
        <f t="shared" si="309"/>
        <v>13454.870000000003</v>
      </c>
      <c r="U715" s="452">
        <v>100010330028774</v>
      </c>
      <c r="V715" s="523" t="s">
        <v>3497</v>
      </c>
      <c r="W715" s="863">
        <f t="shared" si="310"/>
        <v>13454.870000000003</v>
      </c>
      <c r="X715" s="454">
        <v>22500298850</v>
      </c>
      <c r="Y715" s="455"/>
      <c r="Z715" s="428">
        <v>0</v>
      </c>
      <c r="AA715" s="456">
        <v>0</v>
      </c>
      <c r="AB715" s="402">
        <f t="shared" si="311"/>
        <v>845.13000000000011</v>
      </c>
      <c r="AC715" s="402">
        <f t="shared" si="312"/>
        <v>13454.870000000003</v>
      </c>
      <c r="AD715" s="1067"/>
      <c r="AE715" s="428"/>
      <c r="AF715" s="428"/>
      <c r="AG715" s="402">
        <f t="shared" si="313"/>
        <v>0</v>
      </c>
      <c r="AH715" s="1067"/>
      <c r="AI715" s="402">
        <f t="shared" si="314"/>
        <v>0</v>
      </c>
      <c r="AJ715" s="457" t="e">
        <f>#REF!-#REF!</f>
        <v>#REF!</v>
      </c>
    </row>
    <row r="716" spans="1:41" ht="14.1" customHeight="1" x14ac:dyDescent="0.25">
      <c r="A716" s="444">
        <v>632</v>
      </c>
      <c r="B716" s="444" t="s">
        <v>2681</v>
      </c>
      <c r="C716" s="444" t="s">
        <v>3763</v>
      </c>
      <c r="D716" s="445">
        <v>30617</v>
      </c>
      <c r="E716" s="446">
        <v>41897</v>
      </c>
      <c r="F716" s="1066">
        <f t="shared" si="303"/>
        <v>30</v>
      </c>
      <c r="G716" s="429" t="s">
        <v>2682</v>
      </c>
      <c r="H716" s="447" t="s">
        <v>2868</v>
      </c>
      <c r="I716" s="429" t="s">
        <v>2670</v>
      </c>
      <c r="J716" s="429"/>
      <c r="K716" s="448">
        <f t="shared" si="315"/>
        <v>14300.000000000002</v>
      </c>
      <c r="L716" s="1067">
        <f t="shared" si="304"/>
        <v>1013.8700000000002</v>
      </c>
      <c r="M716" s="1067">
        <f t="shared" si="305"/>
        <v>14300.000000000002</v>
      </c>
      <c r="N716" s="402"/>
      <c r="O716" s="1068">
        <f t="shared" si="306"/>
        <v>434.72000000000008</v>
      </c>
      <c r="P716" s="1068">
        <f t="shared" si="307"/>
        <v>410.41000000000008</v>
      </c>
      <c r="Q716" s="467"/>
      <c r="R716" s="1067"/>
      <c r="S716" s="451">
        <f t="shared" si="308"/>
        <v>845.13000000000011</v>
      </c>
      <c r="T716" s="1067">
        <f t="shared" si="309"/>
        <v>13454.870000000003</v>
      </c>
      <c r="U716" s="452">
        <v>100010330028774</v>
      </c>
      <c r="V716" s="523" t="s">
        <v>3498</v>
      </c>
      <c r="W716" s="863">
        <f t="shared" si="310"/>
        <v>13454.870000000003</v>
      </c>
      <c r="X716" s="454" t="s">
        <v>4214</v>
      </c>
      <c r="Y716" s="455"/>
      <c r="Z716" s="428">
        <v>0</v>
      </c>
      <c r="AA716" s="456">
        <v>0</v>
      </c>
      <c r="AB716" s="402">
        <f t="shared" si="311"/>
        <v>845.13000000000011</v>
      </c>
      <c r="AC716" s="402">
        <f t="shared" si="312"/>
        <v>13454.870000000003</v>
      </c>
      <c r="AD716" s="1067"/>
      <c r="AE716" s="428"/>
      <c r="AF716" s="428"/>
      <c r="AG716" s="402">
        <f t="shared" si="313"/>
        <v>0</v>
      </c>
      <c r="AH716" s="1067"/>
      <c r="AI716" s="402">
        <f t="shared" si="314"/>
        <v>0</v>
      </c>
      <c r="AJ716" s="457" t="e">
        <f>#REF!-#REF!</f>
        <v>#REF!</v>
      </c>
    </row>
    <row r="717" spans="1:41" ht="14.1" customHeight="1" x14ac:dyDescent="0.25">
      <c r="A717" s="444">
        <v>633</v>
      </c>
      <c r="B717" s="1066" t="s">
        <v>5104</v>
      </c>
      <c r="C717" s="1066"/>
      <c r="D717" s="784"/>
      <c r="E717" s="446"/>
      <c r="F717" s="609"/>
      <c r="G717" s="428" t="s">
        <v>5105</v>
      </c>
      <c r="H717" s="447" t="s">
        <v>2868</v>
      </c>
      <c r="I717" s="429" t="s">
        <v>2670</v>
      </c>
      <c r="J717" s="429"/>
      <c r="K717" s="479">
        <v>14300</v>
      </c>
      <c r="L717" s="1067"/>
      <c r="M717" s="1067"/>
      <c r="N717" s="402"/>
      <c r="O717" s="1068"/>
      <c r="P717" s="1068"/>
      <c r="Q717" s="467"/>
      <c r="R717" s="1067"/>
      <c r="S717" s="451"/>
      <c r="T717" s="1067"/>
      <c r="U717" s="452"/>
      <c r="V717" s="523"/>
      <c r="W717" s="863"/>
      <c r="X717" s="454"/>
      <c r="Y717" s="455"/>
      <c r="Z717" s="428"/>
      <c r="AA717" s="456"/>
      <c r="AB717" s="402"/>
      <c r="AC717" s="402"/>
      <c r="AD717" s="1067"/>
      <c r="AE717" s="428"/>
      <c r="AF717" s="428"/>
      <c r="AG717" s="402"/>
      <c r="AH717" s="1067"/>
      <c r="AI717" s="402"/>
      <c r="AJ717" s="457"/>
      <c r="AN717" s="6"/>
      <c r="AO717" s="6"/>
    </row>
    <row r="718" spans="1:41" ht="14.1" customHeight="1" x14ac:dyDescent="0.25">
      <c r="A718" s="444">
        <v>634</v>
      </c>
      <c r="B718" s="444" t="s">
        <v>2683</v>
      </c>
      <c r="C718" s="444" t="s">
        <v>3763</v>
      </c>
      <c r="D718" s="445">
        <v>27751</v>
      </c>
      <c r="E718" s="446">
        <v>41897</v>
      </c>
      <c r="F718" s="1066">
        <f t="shared" si="303"/>
        <v>38</v>
      </c>
      <c r="G718" s="429" t="s">
        <v>2684</v>
      </c>
      <c r="H718" s="447" t="s">
        <v>2868</v>
      </c>
      <c r="I718" s="429" t="s">
        <v>2670</v>
      </c>
      <c r="J718" s="429"/>
      <c r="K718" s="448">
        <f t="shared" si="315"/>
        <v>14300.000000000002</v>
      </c>
      <c r="L718" s="1067">
        <f t="shared" si="304"/>
        <v>1013.8700000000002</v>
      </c>
      <c r="M718" s="1067">
        <f t="shared" si="305"/>
        <v>14300.000000000002</v>
      </c>
      <c r="N718" s="402"/>
      <c r="O718" s="1068">
        <f t="shared" si="306"/>
        <v>434.72000000000008</v>
      </c>
      <c r="P718" s="1068">
        <f t="shared" si="307"/>
        <v>410.41000000000008</v>
      </c>
      <c r="Q718" s="467"/>
      <c r="R718" s="1067"/>
      <c r="S718" s="451">
        <f t="shared" si="308"/>
        <v>845.13000000000011</v>
      </c>
      <c r="T718" s="1067">
        <f t="shared" si="309"/>
        <v>13454.870000000003</v>
      </c>
      <c r="U718" s="452">
        <v>100010330028774</v>
      </c>
      <c r="V718" s="478" t="s">
        <v>3499</v>
      </c>
      <c r="W718" s="863">
        <f t="shared" si="310"/>
        <v>13454.870000000003</v>
      </c>
      <c r="X718" s="454" t="s">
        <v>4201</v>
      </c>
      <c r="Y718" s="455"/>
      <c r="Z718" s="428">
        <v>0</v>
      </c>
      <c r="AA718" s="456">
        <v>0</v>
      </c>
      <c r="AB718" s="402">
        <f t="shared" si="311"/>
        <v>845.13000000000011</v>
      </c>
      <c r="AC718" s="402">
        <f t="shared" si="312"/>
        <v>13454.870000000003</v>
      </c>
      <c r="AD718" s="1067"/>
      <c r="AE718" s="428"/>
      <c r="AF718" s="428"/>
      <c r="AG718" s="402">
        <f t="shared" si="313"/>
        <v>0</v>
      </c>
      <c r="AH718" s="1067"/>
      <c r="AI718" s="402">
        <f t="shared" si="314"/>
        <v>0</v>
      </c>
      <c r="AJ718" s="457" t="e">
        <f>#REF!-#REF!</f>
        <v>#REF!</v>
      </c>
      <c r="AN718" s="6"/>
      <c r="AO718" s="6"/>
    </row>
    <row r="719" spans="1:41" ht="14.1" customHeight="1" x14ac:dyDescent="0.25">
      <c r="A719" s="444">
        <v>635</v>
      </c>
      <c r="B719" s="444" t="s">
        <v>2685</v>
      </c>
      <c r="C719" s="444" t="s">
        <v>3763</v>
      </c>
      <c r="D719" s="445">
        <v>32108</v>
      </c>
      <c r="E719" s="446">
        <v>41897</v>
      </c>
      <c r="F719" s="1066">
        <f t="shared" si="303"/>
        <v>26</v>
      </c>
      <c r="G719" s="429" t="s">
        <v>2686</v>
      </c>
      <c r="H719" s="447" t="s">
        <v>2868</v>
      </c>
      <c r="I719" s="429" t="s">
        <v>2670</v>
      </c>
      <c r="J719" s="429"/>
      <c r="K719" s="448">
        <f t="shared" si="315"/>
        <v>14300.000000000002</v>
      </c>
      <c r="L719" s="1067">
        <f t="shared" si="304"/>
        <v>1013.8700000000002</v>
      </c>
      <c r="M719" s="1067">
        <f t="shared" si="305"/>
        <v>14300.000000000002</v>
      </c>
      <c r="N719" s="402"/>
      <c r="O719" s="1068">
        <f t="shared" si="306"/>
        <v>434.72000000000008</v>
      </c>
      <c r="P719" s="1068">
        <f t="shared" si="307"/>
        <v>410.41000000000008</v>
      </c>
      <c r="Q719" s="467"/>
      <c r="R719" s="1067"/>
      <c r="S719" s="451">
        <f t="shared" si="308"/>
        <v>845.13000000000011</v>
      </c>
      <c r="T719" s="1067">
        <f t="shared" si="309"/>
        <v>13454.870000000003</v>
      </c>
      <c r="U719" s="452">
        <v>100010330028774</v>
      </c>
      <c r="V719" s="478" t="s">
        <v>3500</v>
      </c>
      <c r="W719" s="863">
        <f t="shared" si="310"/>
        <v>13454.870000000003</v>
      </c>
      <c r="X719" s="454">
        <v>22300684721</v>
      </c>
      <c r="Y719" s="455"/>
      <c r="Z719" s="428">
        <v>0</v>
      </c>
      <c r="AA719" s="456">
        <v>0</v>
      </c>
      <c r="AB719" s="402">
        <f t="shared" si="311"/>
        <v>845.13000000000011</v>
      </c>
      <c r="AC719" s="402">
        <f t="shared" si="312"/>
        <v>13454.870000000003</v>
      </c>
      <c r="AD719" s="1067"/>
      <c r="AE719" s="428"/>
      <c r="AF719" s="428"/>
      <c r="AG719" s="402">
        <f t="shared" si="313"/>
        <v>0</v>
      </c>
      <c r="AH719" s="1067"/>
      <c r="AI719" s="402">
        <f t="shared" si="314"/>
        <v>0</v>
      </c>
      <c r="AJ719" s="457"/>
      <c r="AN719" s="6"/>
      <c r="AO719" s="6"/>
    </row>
    <row r="720" spans="1:41" ht="14.1" customHeight="1" x14ac:dyDescent="0.25">
      <c r="A720" s="444">
        <v>636</v>
      </c>
      <c r="B720" s="444" t="s">
        <v>2687</v>
      </c>
      <c r="C720" s="444" t="s">
        <v>3764</v>
      </c>
      <c r="D720" s="445">
        <v>23261</v>
      </c>
      <c r="E720" s="446">
        <v>41897</v>
      </c>
      <c r="F720" s="1066">
        <f t="shared" si="303"/>
        <v>51</v>
      </c>
      <c r="G720" s="429" t="s">
        <v>2688</v>
      </c>
      <c r="H720" s="447" t="s">
        <v>2868</v>
      </c>
      <c r="I720" s="429" t="s">
        <v>2670</v>
      </c>
      <c r="J720" s="429"/>
      <c r="K720" s="448">
        <f t="shared" si="315"/>
        <v>14300.000000000002</v>
      </c>
      <c r="L720" s="1067">
        <f t="shared" si="304"/>
        <v>1013.8700000000002</v>
      </c>
      <c r="M720" s="1067">
        <f t="shared" si="305"/>
        <v>14300.000000000002</v>
      </c>
      <c r="N720" s="402"/>
      <c r="O720" s="1068">
        <f t="shared" si="306"/>
        <v>434.72000000000008</v>
      </c>
      <c r="P720" s="1068">
        <f t="shared" si="307"/>
        <v>410.41000000000008</v>
      </c>
      <c r="Q720" s="467"/>
      <c r="R720" s="1067"/>
      <c r="S720" s="451">
        <f t="shared" si="308"/>
        <v>845.13000000000011</v>
      </c>
      <c r="T720" s="1067">
        <f t="shared" si="309"/>
        <v>13454.870000000003</v>
      </c>
      <c r="U720" s="452">
        <v>100010330028774</v>
      </c>
      <c r="V720" s="478" t="s">
        <v>3501</v>
      </c>
      <c r="W720" s="863">
        <f t="shared" si="310"/>
        <v>13454.870000000003</v>
      </c>
      <c r="X720" s="454" t="s">
        <v>3862</v>
      </c>
      <c r="Y720" s="455"/>
      <c r="Z720" s="428">
        <v>0</v>
      </c>
      <c r="AA720" s="456">
        <v>0</v>
      </c>
      <c r="AB720" s="402">
        <f t="shared" si="311"/>
        <v>845.13000000000011</v>
      </c>
      <c r="AC720" s="402">
        <f t="shared" si="312"/>
        <v>13454.870000000003</v>
      </c>
      <c r="AD720" s="1067"/>
      <c r="AE720" s="428"/>
      <c r="AF720" s="428"/>
      <c r="AG720" s="402">
        <f t="shared" si="313"/>
        <v>0</v>
      </c>
      <c r="AH720" s="1067"/>
      <c r="AI720" s="402">
        <f t="shared" si="314"/>
        <v>0</v>
      </c>
      <c r="AJ720" s="457" t="e">
        <f>#REF!-#REF!</f>
        <v>#REF!</v>
      </c>
      <c r="AN720" s="6"/>
      <c r="AO720" s="6"/>
    </row>
    <row r="721" spans="1:41" ht="14.1" customHeight="1" x14ac:dyDescent="0.25">
      <c r="A721" s="444">
        <v>637</v>
      </c>
      <c r="B721" s="444" t="s">
        <v>2689</v>
      </c>
      <c r="C721" s="444" t="s">
        <v>3763</v>
      </c>
      <c r="D721" s="445">
        <v>25765</v>
      </c>
      <c r="E721" s="446">
        <v>41897</v>
      </c>
      <c r="F721" s="1066">
        <f t="shared" si="303"/>
        <v>44</v>
      </c>
      <c r="G721" s="429" t="s">
        <v>2690</v>
      </c>
      <c r="H721" s="447" t="s">
        <v>2868</v>
      </c>
      <c r="I721" s="429" t="s">
        <v>2670</v>
      </c>
      <c r="J721" s="429"/>
      <c r="K721" s="448">
        <f t="shared" si="315"/>
        <v>14300.000000000002</v>
      </c>
      <c r="L721" s="1067">
        <f t="shared" si="304"/>
        <v>1013.8700000000002</v>
      </c>
      <c r="M721" s="1067">
        <f t="shared" si="305"/>
        <v>14300.000000000002</v>
      </c>
      <c r="N721" s="402"/>
      <c r="O721" s="1068">
        <f t="shared" si="306"/>
        <v>434.72000000000008</v>
      </c>
      <c r="P721" s="1068">
        <f t="shared" si="307"/>
        <v>410.41000000000008</v>
      </c>
      <c r="Q721" s="467"/>
      <c r="R721" s="1067"/>
      <c r="S721" s="451">
        <f t="shared" si="308"/>
        <v>845.13000000000011</v>
      </c>
      <c r="T721" s="1067">
        <f t="shared" si="309"/>
        <v>13454.870000000003</v>
      </c>
      <c r="U721" s="452">
        <v>100010330028774</v>
      </c>
      <c r="V721" s="478" t="s">
        <v>3502</v>
      </c>
      <c r="W721" s="863">
        <f t="shared" si="310"/>
        <v>13454.870000000003</v>
      </c>
      <c r="X721" s="454" t="s">
        <v>3861</v>
      </c>
      <c r="Y721" s="455"/>
      <c r="Z721" s="428">
        <v>0</v>
      </c>
      <c r="AA721" s="456">
        <v>0</v>
      </c>
      <c r="AB721" s="402">
        <f t="shared" si="311"/>
        <v>845.13000000000011</v>
      </c>
      <c r="AC721" s="402">
        <f t="shared" si="312"/>
        <v>13454.870000000003</v>
      </c>
      <c r="AD721" s="1067"/>
      <c r="AE721" s="428"/>
      <c r="AF721" s="428"/>
      <c r="AG721" s="402">
        <f t="shared" si="313"/>
        <v>0</v>
      </c>
      <c r="AH721" s="1067"/>
      <c r="AI721" s="402">
        <f t="shared" si="314"/>
        <v>0</v>
      </c>
      <c r="AJ721" s="457">
        <f>AI218-N218</f>
        <v>0</v>
      </c>
      <c r="AN721" s="6"/>
      <c r="AO721" s="6"/>
    </row>
    <row r="722" spans="1:41" ht="14.1" customHeight="1" x14ac:dyDescent="0.25">
      <c r="A722" s="444">
        <v>638</v>
      </c>
      <c r="B722" s="444" t="s">
        <v>2691</v>
      </c>
      <c r="C722" s="444" t="s">
        <v>3763</v>
      </c>
      <c r="D722" s="445">
        <v>23730</v>
      </c>
      <c r="E722" s="446">
        <v>41897</v>
      </c>
      <c r="F722" s="1066">
        <f t="shared" si="303"/>
        <v>49</v>
      </c>
      <c r="G722" s="429" t="s">
        <v>3758</v>
      </c>
      <c r="H722" s="447" t="s">
        <v>2868</v>
      </c>
      <c r="I722" s="429" t="s">
        <v>3653</v>
      </c>
      <c r="J722" s="429"/>
      <c r="K722" s="448">
        <v>22000</v>
      </c>
      <c r="L722" s="1067">
        <f t="shared" si="304"/>
        <v>1559.8</v>
      </c>
      <c r="M722" s="1067">
        <f t="shared" si="305"/>
        <v>22000</v>
      </c>
      <c r="N722" s="402"/>
      <c r="O722" s="1068">
        <f t="shared" si="306"/>
        <v>668.8</v>
      </c>
      <c r="P722" s="1068">
        <f t="shared" si="307"/>
        <v>631.4</v>
      </c>
      <c r="Q722" s="467"/>
      <c r="R722" s="1067"/>
      <c r="S722" s="451">
        <f t="shared" si="308"/>
        <v>1300.1999999999998</v>
      </c>
      <c r="T722" s="1067">
        <f t="shared" si="309"/>
        <v>20699.8</v>
      </c>
      <c r="U722" s="452">
        <v>100010330028774</v>
      </c>
      <c r="V722" s="478" t="s">
        <v>3503</v>
      </c>
      <c r="W722" s="863">
        <f t="shared" si="310"/>
        <v>20699.8</v>
      </c>
      <c r="X722" s="454" t="s">
        <v>3860</v>
      </c>
      <c r="Y722" s="455"/>
      <c r="Z722" s="428">
        <v>0</v>
      </c>
      <c r="AA722" s="456">
        <v>0</v>
      </c>
      <c r="AB722" s="402">
        <f t="shared" si="311"/>
        <v>1300.1999999999998</v>
      </c>
      <c r="AC722" s="402">
        <f t="shared" si="312"/>
        <v>20699.8</v>
      </c>
      <c r="AD722" s="1067"/>
      <c r="AE722" s="428"/>
      <c r="AF722" s="428"/>
      <c r="AG722" s="402">
        <f t="shared" si="313"/>
        <v>0</v>
      </c>
      <c r="AH722" s="1067"/>
      <c r="AI722" s="402">
        <f t="shared" si="314"/>
        <v>0</v>
      </c>
      <c r="AJ722" s="457" t="e">
        <f>#REF!-#REF!</f>
        <v>#REF!</v>
      </c>
      <c r="AN722" s="6"/>
      <c r="AO722" s="6"/>
    </row>
    <row r="723" spans="1:41" ht="14.1" customHeight="1" x14ac:dyDescent="0.25">
      <c r="A723" s="444">
        <v>639</v>
      </c>
      <c r="B723" s="864" t="s">
        <v>2747</v>
      </c>
      <c r="C723" s="864" t="s">
        <v>3764</v>
      </c>
      <c r="D723" s="865">
        <v>32821</v>
      </c>
      <c r="E723" s="446">
        <v>41897</v>
      </c>
      <c r="F723" s="1066">
        <f t="shared" si="303"/>
        <v>24</v>
      </c>
      <c r="G723" s="866" t="s">
        <v>3766</v>
      </c>
      <c r="H723" s="447" t="s">
        <v>2868</v>
      </c>
      <c r="I723" s="429" t="s">
        <v>2670</v>
      </c>
      <c r="J723" s="429"/>
      <c r="K723" s="869">
        <v>14300</v>
      </c>
      <c r="L723" s="1067">
        <f t="shared" si="304"/>
        <v>1013.87</v>
      </c>
      <c r="M723" s="1067">
        <f t="shared" si="305"/>
        <v>14300</v>
      </c>
      <c r="N723" s="402"/>
      <c r="O723" s="1068">
        <f t="shared" si="306"/>
        <v>434.72</v>
      </c>
      <c r="P723" s="1068">
        <f t="shared" si="307"/>
        <v>410.41</v>
      </c>
      <c r="Q723" s="1068"/>
      <c r="R723" s="1067"/>
      <c r="S723" s="451">
        <f t="shared" si="308"/>
        <v>845.13000000000011</v>
      </c>
      <c r="T723" s="1067">
        <f t="shared" si="309"/>
        <v>13454.869999999999</v>
      </c>
      <c r="U723" s="452">
        <v>100010330028774</v>
      </c>
      <c r="V723" s="478" t="s">
        <v>3527</v>
      </c>
      <c r="W723" s="863">
        <f t="shared" si="310"/>
        <v>13454.869999999999</v>
      </c>
      <c r="X723" s="1215" t="s">
        <v>4202</v>
      </c>
      <c r="Y723" s="455"/>
      <c r="Z723" s="428">
        <v>0</v>
      </c>
      <c r="AA723" s="456">
        <v>0</v>
      </c>
      <c r="AB723" s="402">
        <f t="shared" si="311"/>
        <v>845.13000000000011</v>
      </c>
      <c r="AC723" s="402">
        <f t="shared" si="312"/>
        <v>13454.869999999999</v>
      </c>
      <c r="AD723" s="1067"/>
      <c r="AE723" s="428"/>
      <c r="AF723" s="428"/>
      <c r="AG723" s="402">
        <f t="shared" si="313"/>
        <v>0</v>
      </c>
      <c r="AH723" s="1067"/>
      <c r="AI723" s="402">
        <f t="shared" si="314"/>
        <v>0</v>
      </c>
      <c r="AJ723" s="457" t="e">
        <f>#REF!-#REF!</f>
        <v>#REF!</v>
      </c>
      <c r="AN723" s="6"/>
      <c r="AO723" s="6"/>
    </row>
    <row r="724" spans="1:41" ht="14.1" customHeight="1" x14ac:dyDescent="0.25">
      <c r="A724" s="444">
        <v>640</v>
      </c>
      <c r="B724" s="444" t="s">
        <v>2818</v>
      </c>
      <c r="C724" s="444" t="s">
        <v>3763</v>
      </c>
      <c r="D724" s="445">
        <v>31113</v>
      </c>
      <c r="E724" s="446">
        <v>41897</v>
      </c>
      <c r="F724" s="1066">
        <f t="shared" si="303"/>
        <v>29</v>
      </c>
      <c r="G724" s="429" t="s">
        <v>2819</v>
      </c>
      <c r="H724" s="447" t="s">
        <v>2868</v>
      </c>
      <c r="I724" s="428" t="s">
        <v>2670</v>
      </c>
      <c r="J724" s="428"/>
      <c r="K724" s="1067">
        <v>14300</v>
      </c>
      <c r="L724" s="1067">
        <f t="shared" si="304"/>
        <v>1013.87</v>
      </c>
      <c r="M724" s="1067">
        <f t="shared" si="305"/>
        <v>14300</v>
      </c>
      <c r="N724" s="402"/>
      <c r="O724" s="1068">
        <f t="shared" si="306"/>
        <v>434.72</v>
      </c>
      <c r="P724" s="1068">
        <f t="shared" si="307"/>
        <v>410.41</v>
      </c>
      <c r="Q724" s="1068"/>
      <c r="R724" s="1067"/>
      <c r="S724" s="451">
        <f>N724+O724+P724+Q724+R724</f>
        <v>845.13000000000011</v>
      </c>
      <c r="T724" s="1067">
        <f t="shared" si="309"/>
        <v>13454.869999999999</v>
      </c>
      <c r="U724" s="452">
        <v>100010330028774</v>
      </c>
      <c r="V724" s="478" t="s">
        <v>3558</v>
      </c>
      <c r="W724" s="863">
        <f t="shared" si="310"/>
        <v>13454.869999999999</v>
      </c>
      <c r="X724" s="454" t="s">
        <v>4187</v>
      </c>
      <c r="Y724" s="455"/>
      <c r="Z724" s="428">
        <v>0</v>
      </c>
      <c r="AA724" s="456">
        <v>0</v>
      </c>
      <c r="AB724" s="402">
        <f t="shared" si="311"/>
        <v>845.13000000000011</v>
      </c>
      <c r="AC724" s="402">
        <f t="shared" si="312"/>
        <v>13454.869999999999</v>
      </c>
      <c r="AD724" s="1067"/>
      <c r="AE724" s="428"/>
      <c r="AF724" s="428"/>
      <c r="AG724" s="402">
        <f t="shared" si="313"/>
        <v>0</v>
      </c>
      <c r="AH724" s="1067"/>
      <c r="AI724" s="402">
        <f t="shared" si="314"/>
        <v>0</v>
      </c>
      <c r="AJ724" s="457">
        <f>AI800-N800</f>
        <v>0</v>
      </c>
      <c r="AN724" s="6"/>
      <c r="AO724" s="6"/>
    </row>
    <row r="725" spans="1:41" ht="14.1" customHeight="1" x14ac:dyDescent="0.25">
      <c r="A725" s="444">
        <v>641</v>
      </c>
      <c r="B725" s="1066" t="s">
        <v>2752</v>
      </c>
      <c r="C725" s="1066" t="s">
        <v>3764</v>
      </c>
      <c r="D725" s="446">
        <v>24917</v>
      </c>
      <c r="E725" s="446">
        <v>41897</v>
      </c>
      <c r="F725" s="1066">
        <f t="shared" si="303"/>
        <v>46</v>
      </c>
      <c r="G725" s="428" t="s">
        <v>4331</v>
      </c>
      <c r="H725" s="447" t="s">
        <v>2868</v>
      </c>
      <c r="I725" s="428" t="s">
        <v>2670</v>
      </c>
      <c r="J725" s="428"/>
      <c r="K725" s="1067">
        <v>14300</v>
      </c>
      <c r="L725" s="1067">
        <f t="shared" si="304"/>
        <v>1013.87</v>
      </c>
      <c r="M725" s="1067">
        <f t="shared" si="305"/>
        <v>14300</v>
      </c>
      <c r="N725" s="402"/>
      <c r="O725" s="1068">
        <f t="shared" si="306"/>
        <v>434.72</v>
      </c>
      <c r="P725" s="1068">
        <f t="shared" si="307"/>
        <v>410.41</v>
      </c>
      <c r="Q725" s="1068"/>
      <c r="R725" s="1067"/>
      <c r="S725" s="451">
        <f>N725+O725+P725+Q725+R725</f>
        <v>845.13000000000011</v>
      </c>
      <c r="T725" s="1067">
        <f t="shared" si="309"/>
        <v>13454.869999999999</v>
      </c>
      <c r="U725" s="452">
        <v>100010330028774</v>
      </c>
      <c r="V725" s="523" t="s">
        <v>4332</v>
      </c>
      <c r="W725" s="863">
        <f t="shared" si="310"/>
        <v>13454.869999999999</v>
      </c>
      <c r="X725" s="463" t="s">
        <v>4333</v>
      </c>
      <c r="Y725" s="455"/>
      <c r="Z725" s="428"/>
      <c r="AA725" s="456"/>
      <c r="AB725" s="402">
        <f t="shared" si="311"/>
        <v>845.13000000000011</v>
      </c>
      <c r="AC725" s="402">
        <f t="shared" si="312"/>
        <v>13454.869999999999</v>
      </c>
      <c r="AD725" s="1067"/>
      <c r="AE725" s="428"/>
      <c r="AF725" s="428"/>
      <c r="AG725" s="402"/>
      <c r="AH725" s="1067"/>
      <c r="AI725" s="402"/>
      <c r="AJ725" s="457"/>
      <c r="AN725" s="6"/>
      <c r="AO725" s="6"/>
    </row>
    <row r="726" spans="1:41" ht="14.1" customHeight="1" x14ac:dyDescent="0.25">
      <c r="A726" s="444">
        <v>642</v>
      </c>
      <c r="B726" s="444" t="s">
        <v>2812</v>
      </c>
      <c r="C726" s="444" t="s">
        <v>3763</v>
      </c>
      <c r="D726" s="445">
        <v>26922</v>
      </c>
      <c r="E726" s="446">
        <v>41897</v>
      </c>
      <c r="F726" s="1066">
        <f t="shared" si="303"/>
        <v>41</v>
      </c>
      <c r="G726" s="429" t="s">
        <v>2813</v>
      </c>
      <c r="H726" s="447" t="s">
        <v>2868</v>
      </c>
      <c r="I726" s="428" t="s">
        <v>2670</v>
      </c>
      <c r="J726" s="428"/>
      <c r="K726" s="1067">
        <v>14300</v>
      </c>
      <c r="L726" s="1067">
        <f t="shared" si="304"/>
        <v>1013.87</v>
      </c>
      <c r="M726" s="1067">
        <f t="shared" si="305"/>
        <v>14300</v>
      </c>
      <c r="N726" s="402"/>
      <c r="O726" s="1068">
        <f t="shared" si="306"/>
        <v>434.72</v>
      </c>
      <c r="P726" s="1068">
        <f t="shared" si="307"/>
        <v>410.41</v>
      </c>
      <c r="Q726" s="1068"/>
      <c r="R726" s="1067"/>
      <c r="S726" s="451">
        <f>N726+O726+P726+Q726+R726</f>
        <v>845.13000000000011</v>
      </c>
      <c r="T726" s="1067">
        <f t="shared" si="309"/>
        <v>13454.869999999999</v>
      </c>
      <c r="U726" s="452">
        <v>100010330028774</v>
      </c>
      <c r="V726" s="478" t="s">
        <v>3556</v>
      </c>
      <c r="W726" s="863">
        <f t="shared" si="310"/>
        <v>13454.869999999999</v>
      </c>
      <c r="X726" s="454" t="s">
        <v>3829</v>
      </c>
      <c r="Y726" s="455"/>
      <c r="Z726" s="428">
        <v>0</v>
      </c>
      <c r="AA726" s="456">
        <v>0</v>
      </c>
      <c r="AB726" s="402">
        <f t="shared" si="311"/>
        <v>845.13000000000011</v>
      </c>
      <c r="AC726" s="402">
        <f t="shared" si="312"/>
        <v>13454.869999999999</v>
      </c>
      <c r="AD726" s="1067"/>
      <c r="AE726" s="428"/>
      <c r="AF726" s="428"/>
      <c r="AG726" s="402">
        <f>AE726*15%</f>
        <v>0</v>
      </c>
      <c r="AH726" s="1067"/>
      <c r="AI726" s="402">
        <f>AG726+AH726</f>
        <v>0</v>
      </c>
      <c r="AJ726" s="457">
        <f>AI797-N797</f>
        <v>0</v>
      </c>
      <c r="AN726" s="6"/>
      <c r="AO726" s="6"/>
    </row>
    <row r="727" spans="1:41" s="458" customFormat="1" ht="14.1" customHeight="1" x14ac:dyDescent="0.25">
      <c r="A727" s="444">
        <v>643</v>
      </c>
      <c r="B727" s="613" t="s">
        <v>3696</v>
      </c>
      <c r="C727" s="613" t="s">
        <v>3763</v>
      </c>
      <c r="D727" s="614">
        <v>29252</v>
      </c>
      <c r="E727" s="446">
        <v>41897</v>
      </c>
      <c r="F727" s="1066">
        <f>DATEDIF(D727,E727,"Y")</f>
        <v>34</v>
      </c>
      <c r="G727" s="615" t="s">
        <v>3697</v>
      </c>
      <c r="H727" s="447" t="s">
        <v>2868</v>
      </c>
      <c r="I727" s="429" t="s">
        <v>2670</v>
      </c>
      <c r="J727" s="429"/>
      <c r="K727" s="402">
        <v>14300</v>
      </c>
      <c r="L727" s="1067">
        <f t="shared" si="304"/>
        <v>1013.87</v>
      </c>
      <c r="M727" s="402">
        <f t="shared" si="305"/>
        <v>14300</v>
      </c>
      <c r="N727" s="616"/>
      <c r="O727" s="617">
        <f t="shared" si="306"/>
        <v>434.72</v>
      </c>
      <c r="P727" s="617">
        <f t="shared" si="307"/>
        <v>410.41</v>
      </c>
      <c r="Q727" s="617"/>
      <c r="R727" s="402"/>
      <c r="S727" s="451">
        <f>N727+O727+P727+Q727+R727</f>
        <v>845.13000000000011</v>
      </c>
      <c r="T727" s="616">
        <f t="shared" si="309"/>
        <v>13454.869999999999</v>
      </c>
      <c r="U727" s="452">
        <v>100010330028774</v>
      </c>
      <c r="V727" s="605" t="s">
        <v>4290</v>
      </c>
      <c r="W727" s="863">
        <f t="shared" si="310"/>
        <v>13454.869999999999</v>
      </c>
      <c r="X727" s="454" t="s">
        <v>4280</v>
      </c>
      <c r="Y727" s="504"/>
      <c r="Z727" s="429"/>
      <c r="AA727" s="505"/>
      <c r="AB727" s="402">
        <f t="shared" si="311"/>
        <v>845.13000000000011</v>
      </c>
      <c r="AC727" s="402">
        <f t="shared" si="312"/>
        <v>13454.869999999999</v>
      </c>
      <c r="AD727" s="402"/>
      <c r="AE727" s="429"/>
      <c r="AF727" s="429"/>
      <c r="AG727" s="402"/>
      <c r="AH727" s="402"/>
      <c r="AI727" s="402"/>
      <c r="AJ727" s="513"/>
      <c r="AL727" s="539"/>
      <c r="AM727" s="539"/>
    </row>
    <row r="728" spans="1:41" ht="14.1" customHeight="1" x14ac:dyDescent="0.25">
      <c r="A728" s="1712" t="s">
        <v>3656</v>
      </c>
      <c r="B728" s="1713"/>
      <c r="C728" s="1713"/>
      <c r="D728" s="1713"/>
      <c r="E728" s="1713"/>
      <c r="F728" s="1713"/>
      <c r="G728" s="1713"/>
      <c r="H728" s="1713"/>
      <c r="I728" s="1714"/>
      <c r="J728" s="1175"/>
      <c r="K728" s="407">
        <f>SUM(K709:K727)</f>
        <v>294800</v>
      </c>
      <c r="L728" s="407">
        <v>0</v>
      </c>
      <c r="M728" s="407">
        <v>0</v>
      </c>
      <c r="N728" s="407">
        <f t="shared" ref="N728:T728" si="316">SUM(N709:N723)</f>
        <v>0</v>
      </c>
      <c r="O728" s="407">
        <f t="shared" si="316"/>
        <v>6788.3200000000024</v>
      </c>
      <c r="P728" s="407">
        <f t="shared" si="316"/>
        <v>6408.7099999999982</v>
      </c>
      <c r="Q728" s="407">
        <f t="shared" si="316"/>
        <v>0</v>
      </c>
      <c r="R728" s="407">
        <f t="shared" si="316"/>
        <v>0</v>
      </c>
      <c r="S728" s="407">
        <f t="shared" si="316"/>
        <v>13197.030000000006</v>
      </c>
      <c r="T728" s="407">
        <f t="shared" si="316"/>
        <v>210102.96999999994</v>
      </c>
      <c r="U728" s="452"/>
      <c r="V728" s="523"/>
      <c r="W728" s="863"/>
      <c r="X728" s="463"/>
      <c r="Y728" s="455"/>
      <c r="Z728" s="428"/>
      <c r="AA728" s="456"/>
      <c r="AB728" s="402"/>
      <c r="AC728" s="402"/>
      <c r="AD728" s="1067"/>
      <c r="AE728" s="428"/>
      <c r="AF728" s="428"/>
      <c r="AG728" s="402"/>
      <c r="AH728" s="1067"/>
      <c r="AI728" s="402"/>
      <c r="AJ728" s="457" t="e">
        <f>#REF!-#REF!</f>
        <v>#REF!</v>
      </c>
      <c r="AN728" s="6"/>
      <c r="AO728" s="6"/>
    </row>
    <row r="729" spans="1:41" ht="14.1" customHeight="1" x14ac:dyDescent="0.25">
      <c r="A729" s="1715" t="s">
        <v>3686</v>
      </c>
      <c r="B729" s="1716"/>
      <c r="C729" s="1716"/>
      <c r="D729" s="1716"/>
      <c r="E729" s="1716"/>
      <c r="F729" s="1716"/>
      <c r="G729" s="1716"/>
      <c r="H729" s="1716"/>
      <c r="I729" s="1717"/>
      <c r="J729" s="1176"/>
      <c r="K729" s="407"/>
      <c r="L729" s="1067"/>
      <c r="M729" s="1067"/>
      <c r="N729" s="405"/>
      <c r="O729" s="565"/>
      <c r="P729" s="565"/>
      <c r="Q729" s="565"/>
      <c r="R729" s="407"/>
      <c r="S729" s="566"/>
      <c r="T729" s="407"/>
      <c r="U729" s="452"/>
      <c r="V729" s="523"/>
      <c r="W729" s="863"/>
      <c r="X729" s="463"/>
      <c r="Y729" s="455"/>
      <c r="Z729" s="428"/>
      <c r="AA729" s="456"/>
      <c r="AB729" s="402"/>
      <c r="AC729" s="402"/>
      <c r="AD729" s="1067"/>
      <c r="AE729" s="428"/>
      <c r="AF729" s="428"/>
      <c r="AG729" s="402"/>
      <c r="AH729" s="1067"/>
      <c r="AI729" s="402"/>
      <c r="AJ729" s="457"/>
      <c r="AN729" s="6"/>
      <c r="AO729" s="6"/>
    </row>
    <row r="730" spans="1:41" ht="14.1" customHeight="1" x14ac:dyDescent="0.25">
      <c r="A730" s="1066">
        <v>644</v>
      </c>
      <c r="B730" s="1066" t="s">
        <v>2700</v>
      </c>
      <c r="C730" s="1066" t="s">
        <v>3764</v>
      </c>
      <c r="D730" s="446">
        <v>22179</v>
      </c>
      <c r="E730" s="446">
        <v>41897</v>
      </c>
      <c r="F730" s="1066">
        <f t="shared" ref="F730:F740" si="317">DATEDIF(D730,E730,"Y")</f>
        <v>53</v>
      </c>
      <c r="G730" s="428" t="s">
        <v>2701</v>
      </c>
      <c r="H730" s="447" t="s">
        <v>2868</v>
      </c>
      <c r="I730" s="428" t="s">
        <v>4744</v>
      </c>
      <c r="J730" s="428"/>
      <c r="K730" s="1067">
        <v>33000</v>
      </c>
      <c r="L730" s="1067">
        <f t="shared" ref="L730:L744" si="318">K730/100*7.09</f>
        <v>2339.6999999999998</v>
      </c>
      <c r="M730" s="1067">
        <f t="shared" ref="M730:M744" si="319">K730</f>
        <v>33000</v>
      </c>
      <c r="N730" s="402"/>
      <c r="O730" s="1068">
        <f t="shared" ref="O730:O742" si="320">K730/100*3.04</f>
        <v>1003.2</v>
      </c>
      <c r="P730" s="1068">
        <f t="shared" ref="P730:P742" si="321">K730/100*2.87</f>
        <v>947.1</v>
      </c>
      <c r="Q730" s="1068"/>
      <c r="R730" s="1067"/>
      <c r="S730" s="451">
        <f>N730+O730+P730+Q730+R730</f>
        <v>1950.3000000000002</v>
      </c>
      <c r="T730" s="1067">
        <f t="shared" ref="T730:T742" si="322">K730-S730</f>
        <v>31049.7</v>
      </c>
      <c r="U730" s="452">
        <v>100010330028774</v>
      </c>
      <c r="V730" s="478" t="s">
        <v>3508</v>
      </c>
      <c r="W730" s="863">
        <f t="shared" ref="W730:W742" si="323">+T730</f>
        <v>31049.7</v>
      </c>
      <c r="X730" s="463">
        <v>40221829811</v>
      </c>
      <c r="Y730" s="455"/>
      <c r="Z730" s="428">
        <v>0</v>
      </c>
      <c r="AA730" s="456">
        <v>0</v>
      </c>
      <c r="AB730" s="402">
        <f t="shared" ref="AB730:AB742" si="324">O730+P730+Q730</f>
        <v>1950.3000000000002</v>
      </c>
      <c r="AC730" s="402">
        <f t="shared" ref="AC730:AC742" si="325">K730-AB730</f>
        <v>31049.7</v>
      </c>
      <c r="AD730" s="1067"/>
      <c r="AE730" s="428"/>
      <c r="AF730" s="428"/>
      <c r="AG730" s="402">
        <f t="shared" ref="AG730:AG740" si="326">AE730*15%</f>
        <v>0</v>
      </c>
      <c r="AH730" s="1067"/>
      <c r="AI730" s="402">
        <f t="shared" ref="AI730:AI740" si="327">AG730+AH730</f>
        <v>0</v>
      </c>
      <c r="AJ730" s="457">
        <f>AI734-N734</f>
        <v>0</v>
      </c>
      <c r="AN730" s="6"/>
      <c r="AO730" s="6"/>
    </row>
    <row r="731" spans="1:41" ht="14.1" customHeight="1" x14ac:dyDescent="0.25">
      <c r="A731" s="1066">
        <v>645</v>
      </c>
      <c r="B731" s="1066" t="s">
        <v>2703</v>
      </c>
      <c r="C731" s="1066" t="s">
        <v>3764</v>
      </c>
      <c r="D731" s="446">
        <v>25690</v>
      </c>
      <c r="E731" s="446">
        <v>41897</v>
      </c>
      <c r="F731" s="1066">
        <f t="shared" si="317"/>
        <v>44</v>
      </c>
      <c r="G731" s="428" t="s">
        <v>2704</v>
      </c>
      <c r="H731" s="447" t="s">
        <v>2868</v>
      </c>
      <c r="I731" s="428" t="s">
        <v>2705</v>
      </c>
      <c r="J731" s="428"/>
      <c r="K731" s="1067">
        <f>15000*1.1</f>
        <v>16500</v>
      </c>
      <c r="L731" s="1067">
        <f t="shared" si="318"/>
        <v>1169.8499999999999</v>
      </c>
      <c r="M731" s="1067">
        <f t="shared" si="319"/>
        <v>16500</v>
      </c>
      <c r="N731" s="402"/>
      <c r="O731" s="1068">
        <f t="shared" si="320"/>
        <v>501.6</v>
      </c>
      <c r="P731" s="1068">
        <f t="shared" si="321"/>
        <v>473.55</v>
      </c>
      <c r="Q731" s="1068"/>
      <c r="R731" s="1067"/>
      <c r="S731" s="451">
        <f t="shared" ref="S731:S742" si="328">N731+O731+P731+Q731</f>
        <v>975.15000000000009</v>
      </c>
      <c r="T731" s="1067">
        <f t="shared" si="322"/>
        <v>15524.85</v>
      </c>
      <c r="U731" s="452">
        <v>100010330028774</v>
      </c>
      <c r="V731" s="485" t="s">
        <v>3509</v>
      </c>
      <c r="W731" s="863">
        <f t="shared" si="323"/>
        <v>15524.85</v>
      </c>
      <c r="X731" s="463" t="s">
        <v>3858</v>
      </c>
      <c r="Y731" s="455"/>
      <c r="Z731" s="428">
        <v>0</v>
      </c>
      <c r="AA731" s="456">
        <v>0</v>
      </c>
      <c r="AB731" s="402">
        <f t="shared" si="324"/>
        <v>975.15000000000009</v>
      </c>
      <c r="AC731" s="402">
        <f t="shared" si="325"/>
        <v>15524.85</v>
      </c>
      <c r="AD731" s="1067"/>
      <c r="AE731" s="428"/>
      <c r="AF731" s="428"/>
      <c r="AG731" s="402">
        <f t="shared" si="326"/>
        <v>0</v>
      </c>
      <c r="AH731" s="1067"/>
      <c r="AI731" s="402">
        <f t="shared" si="327"/>
        <v>0</v>
      </c>
      <c r="AJ731" s="457">
        <f>AI736-N736</f>
        <v>0</v>
      </c>
      <c r="AN731" s="6"/>
      <c r="AO731" s="6"/>
    </row>
    <row r="732" spans="1:41" ht="14.1" customHeight="1" x14ac:dyDescent="0.25">
      <c r="A732" s="1066">
        <v>646</v>
      </c>
      <c r="B732" s="1066" t="s">
        <v>2706</v>
      </c>
      <c r="C732" s="1066" t="s">
        <v>3764</v>
      </c>
      <c r="D732" s="446">
        <v>26805</v>
      </c>
      <c r="E732" s="446">
        <v>41897</v>
      </c>
      <c r="F732" s="1066">
        <f t="shared" si="317"/>
        <v>41</v>
      </c>
      <c r="G732" s="428" t="s">
        <v>2707</v>
      </c>
      <c r="H732" s="447" t="s">
        <v>2868</v>
      </c>
      <c r="I732" s="428" t="s">
        <v>2708</v>
      </c>
      <c r="J732" s="428"/>
      <c r="K732" s="1067">
        <f>15000*1.1</f>
        <v>16500</v>
      </c>
      <c r="L732" s="1067">
        <f t="shared" si="318"/>
        <v>1169.8499999999999</v>
      </c>
      <c r="M732" s="1067">
        <f t="shared" si="319"/>
        <v>16500</v>
      </c>
      <c r="N732" s="402"/>
      <c r="O732" s="1068">
        <f t="shared" si="320"/>
        <v>501.6</v>
      </c>
      <c r="P732" s="1068">
        <f t="shared" si="321"/>
        <v>473.55</v>
      </c>
      <c r="Q732" s="1068"/>
      <c r="R732" s="1067"/>
      <c r="S732" s="451">
        <f t="shared" si="328"/>
        <v>975.15000000000009</v>
      </c>
      <c r="T732" s="1067">
        <f t="shared" si="322"/>
        <v>15524.85</v>
      </c>
      <c r="U732" s="452">
        <v>100010330028774</v>
      </c>
      <c r="V732" s="461" t="s">
        <v>3510</v>
      </c>
      <c r="W732" s="863">
        <f t="shared" si="323"/>
        <v>15524.85</v>
      </c>
      <c r="X732" s="463" t="s">
        <v>3857</v>
      </c>
      <c r="Y732" s="455"/>
      <c r="Z732" s="428">
        <v>0</v>
      </c>
      <c r="AA732" s="456">
        <v>0</v>
      </c>
      <c r="AB732" s="402">
        <f t="shared" si="324"/>
        <v>975.15000000000009</v>
      </c>
      <c r="AC732" s="402">
        <f t="shared" si="325"/>
        <v>15524.85</v>
      </c>
      <c r="AD732" s="1067"/>
      <c r="AE732" s="428"/>
      <c r="AF732" s="428"/>
      <c r="AG732" s="402">
        <f t="shared" si="326"/>
        <v>0</v>
      </c>
      <c r="AH732" s="1067"/>
      <c r="AI732" s="402">
        <f t="shared" si="327"/>
        <v>0</v>
      </c>
      <c r="AJ732" s="457" t="e">
        <f>#REF!-#REF!</f>
        <v>#REF!</v>
      </c>
      <c r="AN732" s="6"/>
      <c r="AO732" s="6"/>
    </row>
    <row r="733" spans="1:41" ht="14.1" customHeight="1" x14ac:dyDescent="0.25">
      <c r="A733" s="1066">
        <v>647</v>
      </c>
      <c r="B733" s="1066" t="s">
        <v>2709</v>
      </c>
      <c r="C733" s="1066" t="s">
        <v>3764</v>
      </c>
      <c r="D733" s="446">
        <v>33432</v>
      </c>
      <c r="E733" s="446">
        <v>41897</v>
      </c>
      <c r="F733" s="1066">
        <f t="shared" si="317"/>
        <v>23</v>
      </c>
      <c r="G733" s="428" t="s">
        <v>2710</v>
      </c>
      <c r="H733" s="447" t="s">
        <v>2868</v>
      </c>
      <c r="I733" s="428" t="s">
        <v>2708</v>
      </c>
      <c r="J733" s="428"/>
      <c r="K733" s="1067">
        <f>15000*1.1</f>
        <v>16500</v>
      </c>
      <c r="L733" s="1067">
        <f t="shared" si="318"/>
        <v>1169.8499999999999</v>
      </c>
      <c r="M733" s="1067">
        <f t="shared" si="319"/>
        <v>16500</v>
      </c>
      <c r="N733" s="402"/>
      <c r="O733" s="1068">
        <f t="shared" si="320"/>
        <v>501.6</v>
      </c>
      <c r="P733" s="1068">
        <f t="shared" si="321"/>
        <v>473.55</v>
      </c>
      <c r="Q733" s="1068"/>
      <c r="R733" s="1067"/>
      <c r="S733" s="451">
        <f t="shared" si="328"/>
        <v>975.15000000000009</v>
      </c>
      <c r="T733" s="1067">
        <f t="shared" si="322"/>
        <v>15524.85</v>
      </c>
      <c r="U733" s="452">
        <v>100010330028774</v>
      </c>
      <c r="V733" s="461" t="s">
        <v>3511</v>
      </c>
      <c r="W733" s="863">
        <f t="shared" si="323"/>
        <v>15524.85</v>
      </c>
      <c r="X733" s="463">
        <v>40222101756</v>
      </c>
      <c r="Y733" s="455"/>
      <c r="Z733" s="428">
        <v>0</v>
      </c>
      <c r="AA733" s="456">
        <v>0</v>
      </c>
      <c r="AB733" s="402">
        <f t="shared" si="324"/>
        <v>975.15000000000009</v>
      </c>
      <c r="AC733" s="402">
        <f t="shared" si="325"/>
        <v>15524.85</v>
      </c>
      <c r="AD733" s="1067"/>
      <c r="AE733" s="428"/>
      <c r="AF733" s="428"/>
      <c r="AG733" s="402">
        <f t="shared" si="326"/>
        <v>0</v>
      </c>
      <c r="AH733" s="1067"/>
      <c r="AI733" s="402">
        <f t="shared" si="327"/>
        <v>0</v>
      </c>
      <c r="AJ733" s="457">
        <f>AI737-N737</f>
        <v>0</v>
      </c>
    </row>
    <row r="734" spans="1:41" ht="14.1" customHeight="1" x14ac:dyDescent="0.25">
      <c r="A734" s="1066">
        <v>648</v>
      </c>
      <c r="B734" s="1066" t="s">
        <v>2711</v>
      </c>
      <c r="C734" s="1066" t="s">
        <v>3764</v>
      </c>
      <c r="D734" s="446">
        <v>25877</v>
      </c>
      <c r="E734" s="446">
        <v>41897</v>
      </c>
      <c r="F734" s="1066">
        <f t="shared" si="317"/>
        <v>43</v>
      </c>
      <c r="G734" s="428" t="s">
        <v>2712</v>
      </c>
      <c r="H734" s="447" t="s">
        <v>2868</v>
      </c>
      <c r="I734" s="428" t="s">
        <v>2713</v>
      </c>
      <c r="J734" s="428"/>
      <c r="K734" s="1067">
        <v>18700</v>
      </c>
      <c r="L734" s="1067">
        <f t="shared" si="318"/>
        <v>1325.83</v>
      </c>
      <c r="M734" s="1067">
        <f t="shared" si="319"/>
        <v>18700</v>
      </c>
      <c r="N734" s="402"/>
      <c r="O734" s="1068">
        <f t="shared" si="320"/>
        <v>568.48</v>
      </c>
      <c r="P734" s="1068">
        <f t="shared" si="321"/>
        <v>536.69000000000005</v>
      </c>
      <c r="Q734" s="1068"/>
      <c r="R734" s="1067"/>
      <c r="S734" s="451">
        <f t="shared" si="328"/>
        <v>1105.17</v>
      </c>
      <c r="T734" s="1067">
        <f t="shared" si="322"/>
        <v>17594.830000000002</v>
      </c>
      <c r="U734" s="452">
        <v>100010330028774</v>
      </c>
      <c r="V734" s="461" t="s">
        <v>3512</v>
      </c>
      <c r="W734" s="863">
        <f t="shared" si="323"/>
        <v>17594.830000000002</v>
      </c>
      <c r="X734" s="463" t="s">
        <v>3856</v>
      </c>
      <c r="Y734" s="455"/>
      <c r="Z734" s="428">
        <v>0</v>
      </c>
      <c r="AA734" s="456">
        <v>0</v>
      </c>
      <c r="AB734" s="402">
        <f t="shared" si="324"/>
        <v>1105.17</v>
      </c>
      <c r="AC734" s="402">
        <f t="shared" si="325"/>
        <v>17594.830000000002</v>
      </c>
      <c r="AD734" s="1067"/>
      <c r="AE734" s="428"/>
      <c r="AF734" s="428"/>
      <c r="AG734" s="402">
        <f t="shared" si="326"/>
        <v>0</v>
      </c>
      <c r="AH734" s="1067"/>
      <c r="AI734" s="402">
        <f t="shared" si="327"/>
        <v>0</v>
      </c>
      <c r="AJ734" s="457" t="e">
        <f>#REF!-#REF!</f>
        <v>#REF!</v>
      </c>
    </row>
    <row r="735" spans="1:41" ht="14.1" customHeight="1" x14ac:dyDescent="0.25">
      <c r="A735" s="1066">
        <v>649</v>
      </c>
      <c r="B735" s="1066" t="s">
        <v>2714</v>
      </c>
      <c r="C735" s="1066" t="s">
        <v>3764</v>
      </c>
      <c r="D735" s="446">
        <v>30247</v>
      </c>
      <c r="E735" s="446">
        <v>41897</v>
      </c>
      <c r="F735" s="1066">
        <f t="shared" si="317"/>
        <v>31</v>
      </c>
      <c r="G735" s="428" t="s">
        <v>2715</v>
      </c>
      <c r="H735" s="447" t="s">
        <v>2868</v>
      </c>
      <c r="I735" s="428" t="s">
        <v>4830</v>
      </c>
      <c r="J735" s="428"/>
      <c r="K735" s="1067">
        <v>27500</v>
      </c>
      <c r="L735" s="1067">
        <f t="shared" si="318"/>
        <v>1949.75</v>
      </c>
      <c r="M735" s="1067">
        <f t="shared" si="319"/>
        <v>27500</v>
      </c>
      <c r="N735" s="402"/>
      <c r="O735" s="1068">
        <f t="shared" si="320"/>
        <v>836</v>
      </c>
      <c r="P735" s="1068">
        <f t="shared" si="321"/>
        <v>789.25</v>
      </c>
      <c r="Q735" s="1068"/>
      <c r="R735" s="1067"/>
      <c r="S735" s="451">
        <f t="shared" si="328"/>
        <v>1625.25</v>
      </c>
      <c r="T735" s="1067">
        <f t="shared" si="322"/>
        <v>25874.75</v>
      </c>
      <c r="U735" s="452">
        <v>100010330028774</v>
      </c>
      <c r="V735" s="478" t="s">
        <v>3513</v>
      </c>
      <c r="W735" s="863">
        <f t="shared" si="323"/>
        <v>25874.75</v>
      </c>
      <c r="X735" s="463" t="s">
        <v>3855</v>
      </c>
      <c r="Y735" s="455"/>
      <c r="Z735" s="428">
        <v>0</v>
      </c>
      <c r="AA735" s="456">
        <v>0</v>
      </c>
      <c r="AB735" s="402">
        <f t="shared" si="324"/>
        <v>1625.25</v>
      </c>
      <c r="AC735" s="402">
        <f t="shared" si="325"/>
        <v>25874.75</v>
      </c>
      <c r="AD735" s="1067"/>
      <c r="AE735" s="428"/>
      <c r="AF735" s="428"/>
      <c r="AG735" s="402">
        <f t="shared" si="326"/>
        <v>0</v>
      </c>
      <c r="AH735" s="1067"/>
      <c r="AI735" s="402">
        <f t="shared" si="327"/>
        <v>0</v>
      </c>
      <c r="AJ735" s="457">
        <f>AI738-N738</f>
        <v>0</v>
      </c>
    </row>
    <row r="736" spans="1:41" ht="14.1" customHeight="1" x14ac:dyDescent="0.25">
      <c r="A736" s="1066">
        <v>650</v>
      </c>
      <c r="B736" s="1066" t="s">
        <v>2716</v>
      </c>
      <c r="C736" s="1066" t="s">
        <v>3764</v>
      </c>
      <c r="D736" s="446">
        <v>30786</v>
      </c>
      <c r="E736" s="446">
        <v>41897</v>
      </c>
      <c r="F736" s="1066">
        <f t="shared" si="317"/>
        <v>30</v>
      </c>
      <c r="G736" s="428" t="s">
        <v>2717</v>
      </c>
      <c r="H736" s="447" t="s">
        <v>2868</v>
      </c>
      <c r="I736" s="429" t="s">
        <v>4831</v>
      </c>
      <c r="J736" s="429"/>
      <c r="K736" s="1067">
        <v>18700</v>
      </c>
      <c r="L736" s="1067">
        <f t="shared" si="318"/>
        <v>1325.83</v>
      </c>
      <c r="M736" s="1067">
        <f t="shared" si="319"/>
        <v>18700</v>
      </c>
      <c r="N736" s="402"/>
      <c r="O736" s="1068">
        <f t="shared" si="320"/>
        <v>568.48</v>
      </c>
      <c r="P736" s="1068">
        <f t="shared" si="321"/>
        <v>536.69000000000005</v>
      </c>
      <c r="Q736" s="1068"/>
      <c r="R736" s="1067"/>
      <c r="S736" s="451">
        <f t="shared" si="328"/>
        <v>1105.17</v>
      </c>
      <c r="T736" s="1067">
        <f t="shared" si="322"/>
        <v>17594.830000000002</v>
      </c>
      <c r="U736" s="452">
        <v>100010330028774</v>
      </c>
      <c r="V736" s="461" t="s">
        <v>3514</v>
      </c>
      <c r="W736" s="863">
        <f t="shared" si="323"/>
        <v>17594.830000000002</v>
      </c>
      <c r="X736" s="463">
        <v>22500467810</v>
      </c>
      <c r="Y736" s="455"/>
      <c r="Z736" s="428">
        <v>0</v>
      </c>
      <c r="AA736" s="456">
        <v>0</v>
      </c>
      <c r="AB736" s="402">
        <f t="shared" si="324"/>
        <v>1105.17</v>
      </c>
      <c r="AC736" s="402">
        <f t="shared" si="325"/>
        <v>17594.830000000002</v>
      </c>
      <c r="AD736" s="1067"/>
      <c r="AE736" s="428"/>
      <c r="AF736" s="428"/>
      <c r="AG736" s="402">
        <f t="shared" si="326"/>
        <v>0</v>
      </c>
      <c r="AH736" s="1067"/>
      <c r="AI736" s="402">
        <f t="shared" si="327"/>
        <v>0</v>
      </c>
      <c r="AJ736" s="457">
        <f>AI739-N739</f>
        <v>0</v>
      </c>
    </row>
    <row r="737" spans="1:110" ht="14.1" customHeight="1" x14ac:dyDescent="0.25">
      <c r="A737" s="1066">
        <v>651</v>
      </c>
      <c r="B737" s="1066" t="s">
        <v>2723</v>
      </c>
      <c r="C737" s="1066" t="s">
        <v>3764</v>
      </c>
      <c r="D737" s="446">
        <v>26003</v>
      </c>
      <c r="E737" s="446">
        <v>41897</v>
      </c>
      <c r="F737" s="1066">
        <f t="shared" si="317"/>
        <v>43</v>
      </c>
      <c r="G737" s="428" t="s">
        <v>2724</v>
      </c>
      <c r="H737" s="447" t="s">
        <v>2868</v>
      </c>
      <c r="I737" s="429" t="s">
        <v>4832</v>
      </c>
      <c r="J737" s="429"/>
      <c r="K737" s="1067">
        <v>16500</v>
      </c>
      <c r="L737" s="1067">
        <f t="shared" si="318"/>
        <v>1169.8499999999999</v>
      </c>
      <c r="M737" s="1067">
        <f t="shared" si="319"/>
        <v>16500</v>
      </c>
      <c r="N737" s="402"/>
      <c r="O737" s="1068">
        <f t="shared" si="320"/>
        <v>501.6</v>
      </c>
      <c r="P737" s="1068">
        <f t="shared" si="321"/>
        <v>473.55</v>
      </c>
      <c r="Q737" s="1068"/>
      <c r="R737" s="1067"/>
      <c r="S737" s="451">
        <f t="shared" si="328"/>
        <v>975.15000000000009</v>
      </c>
      <c r="T737" s="1067">
        <f t="shared" si="322"/>
        <v>15524.85</v>
      </c>
      <c r="U737" s="452">
        <v>100010330028774</v>
      </c>
      <c r="V737" s="461" t="s">
        <v>3516</v>
      </c>
      <c r="W737" s="863">
        <f t="shared" si="323"/>
        <v>15524.85</v>
      </c>
      <c r="X737" s="463" t="s">
        <v>3854</v>
      </c>
      <c r="Y737" s="455"/>
      <c r="Z737" s="428">
        <v>0</v>
      </c>
      <c r="AA737" s="456">
        <v>0</v>
      </c>
      <c r="AB737" s="402">
        <f t="shared" si="324"/>
        <v>975.15000000000009</v>
      </c>
      <c r="AC737" s="402">
        <f t="shared" si="325"/>
        <v>15524.85</v>
      </c>
      <c r="AD737" s="1067"/>
      <c r="AE737" s="428"/>
      <c r="AF737" s="428"/>
      <c r="AG737" s="402">
        <f t="shared" si="326"/>
        <v>0</v>
      </c>
      <c r="AH737" s="1067"/>
      <c r="AI737" s="402">
        <f t="shared" si="327"/>
        <v>0</v>
      </c>
    </row>
    <row r="738" spans="1:110" ht="14.1" customHeight="1" x14ac:dyDescent="0.25">
      <c r="A738" s="1066">
        <v>652</v>
      </c>
      <c r="B738" s="1066" t="s">
        <v>2725</v>
      </c>
      <c r="C738" s="1066" t="s">
        <v>3764</v>
      </c>
      <c r="D738" s="446">
        <v>19759</v>
      </c>
      <c r="E738" s="446">
        <v>41897</v>
      </c>
      <c r="F738" s="1066">
        <f t="shared" si="317"/>
        <v>60</v>
      </c>
      <c r="G738" s="428" t="s">
        <v>2726</v>
      </c>
      <c r="H738" s="447" t="s">
        <v>2868</v>
      </c>
      <c r="I738" s="429" t="s">
        <v>2718</v>
      </c>
      <c r="J738" s="429"/>
      <c r="K738" s="1067">
        <v>14300</v>
      </c>
      <c r="L738" s="1067">
        <f t="shared" si="318"/>
        <v>1013.87</v>
      </c>
      <c r="M738" s="1067">
        <f t="shared" si="319"/>
        <v>14300</v>
      </c>
      <c r="N738" s="402"/>
      <c r="O738" s="1068">
        <f t="shared" si="320"/>
        <v>434.72</v>
      </c>
      <c r="P738" s="1068">
        <f t="shared" si="321"/>
        <v>410.41</v>
      </c>
      <c r="Q738" s="1068"/>
      <c r="R738" s="1067"/>
      <c r="S738" s="451">
        <f t="shared" si="328"/>
        <v>845.13000000000011</v>
      </c>
      <c r="T738" s="1067">
        <f t="shared" si="322"/>
        <v>13454.869999999999</v>
      </c>
      <c r="U738" s="452">
        <v>100010330028774</v>
      </c>
      <c r="V738" s="485" t="s">
        <v>3517</v>
      </c>
      <c r="W738" s="863">
        <f t="shared" si="323"/>
        <v>13454.869999999999</v>
      </c>
      <c r="X738" s="463" t="s">
        <v>3853</v>
      </c>
      <c r="Y738" s="455"/>
      <c r="Z738" s="428">
        <v>0</v>
      </c>
      <c r="AA738" s="456">
        <v>0</v>
      </c>
      <c r="AB738" s="402">
        <f t="shared" si="324"/>
        <v>845.13000000000011</v>
      </c>
      <c r="AC738" s="402">
        <f t="shared" si="325"/>
        <v>13454.869999999999</v>
      </c>
      <c r="AD738" s="1067"/>
      <c r="AE738" s="428"/>
      <c r="AF738" s="428"/>
      <c r="AG738" s="402">
        <f t="shared" si="326"/>
        <v>0</v>
      </c>
      <c r="AH738" s="1067"/>
      <c r="AI738" s="402">
        <f t="shared" si="327"/>
        <v>0</v>
      </c>
      <c r="AJ738" s="457"/>
    </row>
    <row r="739" spans="1:110" ht="14.1" customHeight="1" x14ac:dyDescent="0.25">
      <c r="A739" s="1066">
        <v>653</v>
      </c>
      <c r="B739" s="1066" t="s">
        <v>2728</v>
      </c>
      <c r="C739" s="1066" t="s">
        <v>3764</v>
      </c>
      <c r="D739" s="446">
        <v>30938</v>
      </c>
      <c r="E739" s="446">
        <v>41897</v>
      </c>
      <c r="F739" s="1066">
        <f t="shared" si="317"/>
        <v>30</v>
      </c>
      <c r="G739" s="428" t="s">
        <v>2729</v>
      </c>
      <c r="H739" s="447" t="s">
        <v>2868</v>
      </c>
      <c r="I739" s="429" t="s">
        <v>2718</v>
      </c>
      <c r="J739" s="429"/>
      <c r="K739" s="1067">
        <v>16500</v>
      </c>
      <c r="L739" s="1067">
        <f t="shared" si="318"/>
        <v>1169.8499999999999</v>
      </c>
      <c r="M739" s="1067">
        <f t="shared" si="319"/>
        <v>16500</v>
      </c>
      <c r="N739" s="402"/>
      <c r="O739" s="1068">
        <f t="shared" si="320"/>
        <v>501.6</v>
      </c>
      <c r="P739" s="1068">
        <f t="shared" si="321"/>
        <v>473.55</v>
      </c>
      <c r="Q739" s="1068"/>
      <c r="R739" s="1067"/>
      <c r="S739" s="451">
        <f t="shared" si="328"/>
        <v>975.15000000000009</v>
      </c>
      <c r="T739" s="1067">
        <f t="shared" si="322"/>
        <v>15524.85</v>
      </c>
      <c r="U739" s="452">
        <v>100010330028774</v>
      </c>
      <c r="V739" s="461" t="s">
        <v>3519</v>
      </c>
      <c r="W739" s="863">
        <f t="shared" si="323"/>
        <v>15524.85</v>
      </c>
      <c r="X739" s="463">
        <v>22500024561</v>
      </c>
      <c r="Y739" s="455"/>
      <c r="Z739" s="428">
        <v>0</v>
      </c>
      <c r="AA739" s="456">
        <v>0</v>
      </c>
      <c r="AB739" s="402">
        <f t="shared" si="324"/>
        <v>975.15000000000009</v>
      </c>
      <c r="AC739" s="402">
        <f t="shared" si="325"/>
        <v>15524.85</v>
      </c>
      <c r="AD739" s="1067"/>
      <c r="AE739" s="428"/>
      <c r="AF739" s="428"/>
      <c r="AG739" s="402">
        <f t="shared" si="326"/>
        <v>0</v>
      </c>
      <c r="AH739" s="1067"/>
      <c r="AI739" s="402">
        <f t="shared" si="327"/>
        <v>0</v>
      </c>
      <c r="AJ739" s="457" t="e">
        <f>#REF!-#REF!</f>
        <v>#REF!</v>
      </c>
    </row>
    <row r="740" spans="1:110" ht="14.1" customHeight="1" x14ac:dyDescent="0.25">
      <c r="A740" s="1066">
        <v>654</v>
      </c>
      <c r="B740" s="444" t="s">
        <v>2719</v>
      </c>
      <c r="C740" s="444" t="s">
        <v>3764</v>
      </c>
      <c r="D740" s="445">
        <v>29731</v>
      </c>
      <c r="E740" s="446">
        <v>41897</v>
      </c>
      <c r="F740" s="1066">
        <f t="shared" si="317"/>
        <v>33</v>
      </c>
      <c r="G740" s="429" t="s">
        <v>2720</v>
      </c>
      <c r="H740" s="447" t="s">
        <v>2868</v>
      </c>
      <c r="I740" s="429" t="s">
        <v>2702</v>
      </c>
      <c r="J740" s="429"/>
      <c r="K740" s="1067">
        <v>16500</v>
      </c>
      <c r="L740" s="1067">
        <f t="shared" si="318"/>
        <v>1169.8499999999999</v>
      </c>
      <c r="M740" s="1067">
        <f t="shared" si="319"/>
        <v>16500</v>
      </c>
      <c r="N740" s="402"/>
      <c r="O740" s="1068">
        <f t="shared" si="320"/>
        <v>501.6</v>
      </c>
      <c r="P740" s="1068">
        <f t="shared" si="321"/>
        <v>473.55</v>
      </c>
      <c r="Q740" s="1068"/>
      <c r="R740" s="1067"/>
      <c r="S740" s="451">
        <f t="shared" si="328"/>
        <v>975.15000000000009</v>
      </c>
      <c r="T740" s="1067">
        <f t="shared" si="322"/>
        <v>15524.85</v>
      </c>
      <c r="U740" s="452">
        <v>100010330028774</v>
      </c>
      <c r="V740" s="490" t="s">
        <v>3520</v>
      </c>
      <c r="W740" s="863">
        <f t="shared" si="323"/>
        <v>15524.85</v>
      </c>
      <c r="X740" s="454" t="s">
        <v>3851</v>
      </c>
      <c r="Y740" s="455"/>
      <c r="Z740" s="428">
        <v>0</v>
      </c>
      <c r="AA740" s="456">
        <v>0</v>
      </c>
      <c r="AB740" s="402">
        <f t="shared" si="324"/>
        <v>975.15000000000009</v>
      </c>
      <c r="AC740" s="402">
        <f t="shared" si="325"/>
        <v>15524.85</v>
      </c>
      <c r="AD740" s="1067"/>
      <c r="AE740" s="428"/>
      <c r="AF740" s="428"/>
      <c r="AG740" s="402">
        <f t="shared" si="326"/>
        <v>0</v>
      </c>
      <c r="AH740" s="1067"/>
      <c r="AI740" s="402">
        <f t="shared" si="327"/>
        <v>0</v>
      </c>
      <c r="AJ740" s="457">
        <f>AI754-N754</f>
        <v>0</v>
      </c>
    </row>
    <row r="741" spans="1:110" ht="14.1" customHeight="1" x14ac:dyDescent="0.25">
      <c r="A741" s="1066">
        <v>655</v>
      </c>
      <c r="B741" s="444" t="s">
        <v>3710</v>
      </c>
      <c r="C741" s="444" t="s">
        <v>3764</v>
      </c>
      <c r="D741" s="445"/>
      <c r="E741" s="446">
        <v>41897</v>
      </c>
      <c r="F741" s="1066"/>
      <c r="G741" s="429" t="s">
        <v>3711</v>
      </c>
      <c r="H741" s="447" t="s">
        <v>2868</v>
      </c>
      <c r="I741" s="429" t="s">
        <v>4834</v>
      </c>
      <c r="J741" s="429"/>
      <c r="K741" s="1067">
        <v>18700</v>
      </c>
      <c r="L741" s="1067">
        <f t="shared" si="318"/>
        <v>1325.83</v>
      </c>
      <c r="M741" s="1067">
        <f t="shared" si="319"/>
        <v>18700</v>
      </c>
      <c r="N741" s="402"/>
      <c r="O741" s="1068">
        <f t="shared" si="320"/>
        <v>568.48</v>
      </c>
      <c r="P741" s="1068">
        <f t="shared" si="321"/>
        <v>536.69000000000005</v>
      </c>
      <c r="Q741" s="1068"/>
      <c r="R741" s="1067"/>
      <c r="S741" s="451">
        <f t="shared" si="328"/>
        <v>1105.17</v>
      </c>
      <c r="T741" s="1067">
        <f t="shared" si="322"/>
        <v>17594.830000000002</v>
      </c>
      <c r="U741" s="452">
        <v>100010330028774</v>
      </c>
      <c r="V741" s="605" t="s">
        <v>4273</v>
      </c>
      <c r="W741" s="863">
        <f t="shared" si="323"/>
        <v>17594.830000000002</v>
      </c>
      <c r="X741" s="454" t="s">
        <v>4270</v>
      </c>
      <c r="Y741" s="455"/>
      <c r="Z741" s="428"/>
      <c r="AA741" s="456"/>
      <c r="AB741" s="402">
        <f t="shared" si="324"/>
        <v>1105.17</v>
      </c>
      <c r="AC741" s="402">
        <f t="shared" si="325"/>
        <v>17594.830000000002</v>
      </c>
      <c r="AD741" s="1067"/>
      <c r="AE741" s="428"/>
      <c r="AF741" s="428"/>
      <c r="AG741" s="402"/>
      <c r="AH741" s="1067"/>
      <c r="AI741" s="402"/>
      <c r="AJ741" s="457"/>
    </row>
    <row r="742" spans="1:110" ht="14.1" customHeight="1" x14ac:dyDescent="0.25">
      <c r="A742" s="1066">
        <v>656</v>
      </c>
      <c r="B742" s="1066" t="s">
        <v>4477</v>
      </c>
      <c r="C742" s="1066" t="s">
        <v>3764</v>
      </c>
      <c r="D742" s="446"/>
      <c r="E742" s="446"/>
      <c r="F742" s="1066"/>
      <c r="G742" s="428" t="s">
        <v>4478</v>
      </c>
      <c r="H742" s="447" t="s">
        <v>2868</v>
      </c>
      <c r="I742" s="429" t="s">
        <v>4606</v>
      </c>
      <c r="J742" s="429"/>
      <c r="K742" s="1067">
        <v>16500</v>
      </c>
      <c r="L742" s="1067">
        <f t="shared" si="318"/>
        <v>1169.8499999999999</v>
      </c>
      <c r="M742" s="1067">
        <f t="shared" si="319"/>
        <v>16500</v>
      </c>
      <c r="N742" s="402"/>
      <c r="O742" s="1068">
        <f t="shared" si="320"/>
        <v>501.6</v>
      </c>
      <c r="P742" s="1068">
        <f t="shared" si="321"/>
        <v>473.55</v>
      </c>
      <c r="Q742" s="1068"/>
      <c r="R742" s="1067"/>
      <c r="S742" s="451">
        <f t="shared" si="328"/>
        <v>975.15000000000009</v>
      </c>
      <c r="T742" s="1067">
        <f t="shared" si="322"/>
        <v>15524.85</v>
      </c>
      <c r="U742" s="452">
        <v>100010330028774</v>
      </c>
      <c r="V742" s="461">
        <v>200010330800404</v>
      </c>
      <c r="W742" s="1266">
        <f t="shared" si="323"/>
        <v>15524.85</v>
      </c>
      <c r="X742" s="463" t="s">
        <v>4479</v>
      </c>
      <c r="Y742" s="455"/>
      <c r="Z742" s="428">
        <v>0</v>
      </c>
      <c r="AA742" s="456">
        <v>0</v>
      </c>
      <c r="AB742" s="402">
        <f t="shared" si="324"/>
        <v>975.15000000000009</v>
      </c>
      <c r="AC742" s="402">
        <f t="shared" si="325"/>
        <v>15524.85</v>
      </c>
      <c r="AD742" s="1067"/>
      <c r="AE742" s="428"/>
      <c r="AF742" s="428"/>
      <c r="AG742" s="402">
        <f>AE742*15%</f>
        <v>0</v>
      </c>
      <c r="AH742" s="1067"/>
      <c r="AI742" s="402">
        <f>AG742+AH742</f>
        <v>0</v>
      </c>
      <c r="AJ742" s="457">
        <f>AI725-N725</f>
        <v>0</v>
      </c>
    </row>
    <row r="743" spans="1:110" ht="14.1" customHeight="1" x14ac:dyDescent="0.25">
      <c r="A743" s="1066">
        <v>657</v>
      </c>
      <c r="B743" s="444" t="s">
        <v>4502</v>
      </c>
      <c r="C743" s="444" t="s">
        <v>3764</v>
      </c>
      <c r="D743" s="445"/>
      <c r="E743" s="446">
        <v>41897</v>
      </c>
      <c r="F743" s="1066"/>
      <c r="G743" s="429" t="s">
        <v>4503</v>
      </c>
      <c r="H743" s="447" t="s">
        <v>2868</v>
      </c>
      <c r="I743" s="429" t="s">
        <v>2718</v>
      </c>
      <c r="J743" s="429"/>
      <c r="K743" s="1067">
        <v>14300</v>
      </c>
      <c r="L743" s="1067">
        <f t="shared" si="318"/>
        <v>1013.87</v>
      </c>
      <c r="M743" s="1067">
        <f t="shared" si="319"/>
        <v>14300</v>
      </c>
      <c r="N743" s="1067"/>
      <c r="O743" s="402"/>
      <c r="P743" s="1068">
        <f t="shared" ref="P743:P749" si="329">K743/100*3.04</f>
        <v>434.72</v>
      </c>
      <c r="Q743" s="1068">
        <f t="shared" ref="Q743:Q749" si="330">K743/100*2.87</f>
        <v>410.41</v>
      </c>
      <c r="R743" s="1068"/>
      <c r="S743" s="1067"/>
      <c r="T743" s="451">
        <f>O743+P743+Q743+R743</f>
        <v>845.13000000000011</v>
      </c>
      <c r="U743" s="1067">
        <f>K743-T743</f>
        <v>13454.869999999999</v>
      </c>
      <c r="V743" s="452">
        <v>100010330028774</v>
      </c>
      <c r="W743" s="461">
        <v>200010330813899</v>
      </c>
      <c r="X743" s="545">
        <f>+U743</f>
        <v>13454.869999999999</v>
      </c>
      <c r="Y743" s="518">
        <v>111944096</v>
      </c>
      <c r="Z743" s="455"/>
      <c r="AA743" s="428"/>
      <c r="AB743" s="456"/>
      <c r="AC743" s="402">
        <f>P743+Q743+R743</f>
        <v>845.13000000000011</v>
      </c>
      <c r="AD743" s="402">
        <f>K743-AC743</f>
        <v>13454.869999999999</v>
      </c>
      <c r="AE743" s="1067"/>
      <c r="AF743" s="428"/>
      <c r="AG743" s="428"/>
      <c r="AH743" s="402"/>
      <c r="AI743" s="1067"/>
      <c r="AJ743" s="402"/>
      <c r="AK743" s="457"/>
    </row>
    <row r="744" spans="1:110" ht="14.1" customHeight="1" x14ac:dyDescent="0.25">
      <c r="A744" s="1066">
        <v>658</v>
      </c>
      <c r="B744" s="444" t="s">
        <v>4952</v>
      </c>
      <c r="C744" s="444" t="s">
        <v>3764</v>
      </c>
      <c r="D744" s="445"/>
      <c r="E744" s="446">
        <v>41897</v>
      </c>
      <c r="F744" s="1066"/>
      <c r="G744" s="429" t="s">
        <v>4611</v>
      </c>
      <c r="H744" s="447" t="s">
        <v>2868</v>
      </c>
      <c r="I744" s="429" t="s">
        <v>5347</v>
      </c>
      <c r="J744" s="429"/>
      <c r="K744" s="1067">
        <v>22000</v>
      </c>
      <c r="L744" s="1067">
        <f t="shared" si="318"/>
        <v>1559.8</v>
      </c>
      <c r="M744" s="1067">
        <f t="shared" si="319"/>
        <v>22000</v>
      </c>
      <c r="N744" s="1067"/>
      <c r="O744" s="402"/>
      <c r="P744" s="1068">
        <f t="shared" si="329"/>
        <v>668.8</v>
      </c>
      <c r="Q744" s="1068">
        <f t="shared" si="330"/>
        <v>631.4</v>
      </c>
      <c r="R744" s="1068"/>
      <c r="S744" s="1067"/>
      <c r="T744" s="451">
        <f>O744+P744+Q744+R744</f>
        <v>1300.1999999999998</v>
      </c>
      <c r="U744" s="1067">
        <f>K744-T744</f>
        <v>20699.8</v>
      </c>
      <c r="V744" s="452">
        <v>100010330028774</v>
      </c>
      <c r="W744" s="461"/>
      <c r="X744" s="545">
        <f>+U744</f>
        <v>20699.8</v>
      </c>
      <c r="Y744" s="518">
        <v>100629575</v>
      </c>
      <c r="Z744" s="455"/>
      <c r="AA744" s="428"/>
      <c r="AB744" s="456"/>
      <c r="AC744" s="402">
        <f>P744+Q744+R744</f>
        <v>1300.1999999999998</v>
      </c>
      <c r="AD744" s="402">
        <f>K744-AC744</f>
        <v>20699.8</v>
      </c>
      <c r="AE744" s="1067"/>
      <c r="AF744" s="428"/>
      <c r="AG744" s="428"/>
      <c r="AH744" s="402"/>
      <c r="AI744" s="1067"/>
      <c r="AJ744" s="402"/>
      <c r="AK744" s="457"/>
      <c r="AM744" s="6"/>
      <c r="AN744" s="6"/>
      <c r="AO744" s="6"/>
    </row>
    <row r="745" spans="1:110" ht="14.1" customHeight="1" x14ac:dyDescent="0.25">
      <c r="A745" s="1066">
        <v>659</v>
      </c>
      <c r="B745" s="444" t="s">
        <v>4680</v>
      </c>
      <c r="C745" s="444" t="s">
        <v>3764</v>
      </c>
      <c r="D745" s="445"/>
      <c r="E745" s="446"/>
      <c r="F745" s="1066"/>
      <c r="G745" s="429" t="s">
        <v>4681</v>
      </c>
      <c r="H745" s="447" t="s">
        <v>2868</v>
      </c>
      <c r="I745" s="429" t="s">
        <v>4603</v>
      </c>
      <c r="J745" s="429"/>
      <c r="K745" s="1067">
        <v>16500</v>
      </c>
      <c r="L745" s="1067"/>
      <c r="M745" s="1067"/>
      <c r="N745" s="1067"/>
      <c r="O745" s="402"/>
      <c r="P745" s="1068">
        <f t="shared" si="329"/>
        <v>501.6</v>
      </c>
      <c r="Q745" s="1068">
        <f t="shared" si="330"/>
        <v>473.55</v>
      </c>
      <c r="R745" s="1067"/>
      <c r="S745" s="451"/>
      <c r="T745" s="451">
        <f>O745+P745+Q745+R745</f>
        <v>975.15000000000009</v>
      </c>
      <c r="U745" s="1067">
        <f>K745-T745</f>
        <v>15524.85</v>
      </c>
      <c r="V745" s="452">
        <v>100010330028774</v>
      </c>
      <c r="W745" s="461"/>
      <c r="X745" s="545">
        <f>+U745</f>
        <v>15524.85</v>
      </c>
      <c r="Y745" s="518"/>
      <c r="Z745" s="455"/>
      <c r="AA745" s="428"/>
      <c r="AB745" s="456"/>
      <c r="AC745" s="402"/>
      <c r="AD745" s="402"/>
      <c r="AE745" s="1067"/>
      <c r="AF745" s="428"/>
      <c r="AG745" s="428"/>
      <c r="AH745" s="402"/>
      <c r="AI745" s="1067"/>
      <c r="AJ745" s="402"/>
      <c r="AK745" s="457"/>
      <c r="AM745" s="6"/>
      <c r="AN745" s="6"/>
      <c r="AO745" s="6"/>
    </row>
    <row r="746" spans="1:110" ht="14.1" customHeight="1" x14ac:dyDescent="0.25">
      <c r="A746" s="1066">
        <v>660</v>
      </c>
      <c r="B746" s="444" t="s">
        <v>4729</v>
      </c>
      <c r="C746" s="444" t="s">
        <v>3764</v>
      </c>
      <c r="D746" s="445"/>
      <c r="E746" s="446"/>
      <c r="F746" s="1066"/>
      <c r="G746" s="429" t="s">
        <v>4730</v>
      </c>
      <c r="H746" s="447" t="s">
        <v>2868</v>
      </c>
      <c r="I746" s="429" t="s">
        <v>4731</v>
      </c>
      <c r="J746" s="429"/>
      <c r="K746" s="1067">
        <v>22000</v>
      </c>
      <c r="L746" s="1067"/>
      <c r="M746" s="1067"/>
      <c r="N746" s="1067"/>
      <c r="O746" s="402"/>
      <c r="P746" s="1068">
        <f t="shared" si="329"/>
        <v>668.8</v>
      </c>
      <c r="Q746" s="1068">
        <f t="shared" si="330"/>
        <v>631.4</v>
      </c>
      <c r="R746" s="1067"/>
      <c r="S746" s="451"/>
      <c r="T746" s="451">
        <f>O746+P746+Q746+R746</f>
        <v>1300.1999999999998</v>
      </c>
      <c r="U746" s="1067">
        <f>K746-T746</f>
        <v>20699.8</v>
      </c>
      <c r="V746" s="452">
        <v>100010330028774</v>
      </c>
      <c r="W746" s="461"/>
      <c r="X746" s="545">
        <f>+U746</f>
        <v>20699.8</v>
      </c>
      <c r="Y746" s="518"/>
      <c r="Z746" s="455"/>
      <c r="AA746" s="428"/>
      <c r="AB746" s="456"/>
      <c r="AC746" s="402"/>
      <c r="AD746" s="402"/>
      <c r="AE746" s="1067"/>
      <c r="AF746" s="428"/>
      <c r="AG746" s="428"/>
      <c r="AH746" s="402"/>
      <c r="AI746" s="1067"/>
      <c r="AJ746" s="402"/>
      <c r="AK746" s="457"/>
      <c r="AM746" s="6"/>
      <c r="AN746" s="6"/>
      <c r="AO746" s="6"/>
    </row>
    <row r="747" spans="1:110" ht="14.1" customHeight="1" x14ac:dyDescent="0.25">
      <c r="A747" s="1066">
        <v>661</v>
      </c>
      <c r="B747" s="1066" t="s">
        <v>4628</v>
      </c>
      <c r="C747" s="444"/>
      <c r="D747" s="445"/>
      <c r="E747" s="446"/>
      <c r="F747" s="1066"/>
      <c r="G747" s="428" t="s">
        <v>3576</v>
      </c>
      <c r="H747" s="447" t="s">
        <v>2868</v>
      </c>
      <c r="I747" s="428" t="s">
        <v>2702</v>
      </c>
      <c r="J747" s="428"/>
      <c r="K747" s="1067">
        <v>16500</v>
      </c>
      <c r="L747" s="1067">
        <f>K747/100*7.09</f>
        <v>1169.8499999999999</v>
      </c>
      <c r="M747" s="1067">
        <f>K747</f>
        <v>16500</v>
      </c>
      <c r="N747" s="1067"/>
      <c r="O747" s="402"/>
      <c r="P747" s="1068">
        <f t="shared" si="329"/>
        <v>501.6</v>
      </c>
      <c r="Q747" s="1067">
        <f t="shared" si="330"/>
        <v>473.55</v>
      </c>
      <c r="R747" s="1067"/>
      <c r="S747" s="451"/>
      <c r="T747" s="451"/>
      <c r="U747" s="451">
        <f>O747+P747+Q747+R747</f>
        <v>975.15000000000009</v>
      </c>
      <c r="V747" s="1067">
        <f>K747-U747</f>
        <v>15524.85</v>
      </c>
      <c r="W747" s="452">
        <v>100010330028774</v>
      </c>
      <c r="X747" s="732" t="s">
        <v>5348</v>
      </c>
      <c r="Y747" s="545">
        <f>+V747</f>
        <v>15524.85</v>
      </c>
      <c r="Z747" s="454" t="s">
        <v>5349</v>
      </c>
      <c r="AA747" s="455"/>
      <c r="AB747" s="428"/>
      <c r="AC747" s="456"/>
      <c r="AD747" s="402"/>
      <c r="AE747" s="402"/>
      <c r="AF747" s="1067"/>
      <c r="AG747" s="428"/>
      <c r="AH747" s="428"/>
      <c r="AI747" s="402"/>
      <c r="AJ747" s="1067"/>
      <c r="AK747" s="467"/>
      <c r="AL747" s="457"/>
      <c r="AP747" s="537"/>
      <c r="AQ747" s="537"/>
      <c r="AR747" s="537"/>
      <c r="AS747" s="537"/>
      <c r="AT747" s="537"/>
      <c r="AU747" s="537"/>
      <c r="AV747" s="537"/>
      <c r="AW747" s="537"/>
      <c r="AX747" s="537"/>
      <c r="AY747" s="537"/>
      <c r="AZ747" s="537"/>
      <c r="BA747" s="537"/>
      <c r="BB747" s="537"/>
      <c r="BC747" s="537"/>
      <c r="BD747" s="537"/>
      <c r="BE747" s="537"/>
      <c r="BF747" s="537"/>
      <c r="BG747" s="537"/>
      <c r="BH747" s="537"/>
      <c r="BI747" s="537"/>
      <c r="BJ747" s="537"/>
      <c r="BK747" s="537"/>
      <c r="BL747" s="537"/>
      <c r="BM747" s="537"/>
      <c r="BN747" s="537"/>
      <c r="BO747" s="537"/>
      <c r="BP747" s="537"/>
      <c r="BQ747" s="537"/>
      <c r="BR747" s="537"/>
      <c r="BS747" s="537"/>
      <c r="BT747" s="537"/>
      <c r="BU747" s="537"/>
      <c r="BV747" s="537"/>
      <c r="BW747" s="537"/>
      <c r="BX747" s="537"/>
      <c r="BY747" s="537"/>
      <c r="BZ747" s="537"/>
      <c r="CA747" s="537"/>
      <c r="CB747" s="537"/>
      <c r="CC747" s="537"/>
      <c r="CD747" s="537"/>
      <c r="CE747" s="537"/>
      <c r="CF747" s="537"/>
      <c r="CG747" s="537"/>
      <c r="CH747" s="537"/>
      <c r="CI747" s="537"/>
      <c r="CJ747" s="537"/>
      <c r="CK747" s="537"/>
      <c r="CL747" s="537"/>
      <c r="CM747" s="537"/>
      <c r="CN747" s="537"/>
      <c r="CO747" s="537"/>
      <c r="CP747" s="537"/>
      <c r="CQ747" s="537"/>
      <c r="CR747" s="537"/>
      <c r="CS747" s="537"/>
      <c r="CT747" s="537"/>
      <c r="CU747" s="537"/>
      <c r="CV747" s="537"/>
      <c r="CW747" s="537"/>
      <c r="CX747" s="537"/>
      <c r="CY747" s="537"/>
      <c r="CZ747" s="537"/>
      <c r="DA747" s="537"/>
      <c r="DB747" s="537"/>
      <c r="DC747" s="537"/>
      <c r="DD747" s="537"/>
      <c r="DE747" s="537"/>
      <c r="DF747" s="537"/>
    </row>
    <row r="748" spans="1:110" ht="14.1" customHeight="1" x14ac:dyDescent="0.25">
      <c r="A748" s="1066">
        <v>662</v>
      </c>
      <c r="B748" s="1066" t="s">
        <v>5005</v>
      </c>
      <c r="C748" s="444"/>
      <c r="D748" s="445"/>
      <c r="E748" s="446"/>
      <c r="F748" s="1066"/>
      <c r="G748" s="428" t="s">
        <v>5006</v>
      </c>
      <c r="H748" s="447" t="s">
        <v>2868</v>
      </c>
      <c r="I748" s="428" t="s">
        <v>2702</v>
      </c>
      <c r="J748" s="428"/>
      <c r="K748" s="1067">
        <v>16500</v>
      </c>
      <c r="L748" s="1067">
        <f>K748/100*7.09</f>
        <v>1169.8499999999999</v>
      </c>
      <c r="M748" s="1067">
        <f>K748</f>
        <v>16500</v>
      </c>
      <c r="N748" s="1067"/>
      <c r="O748" s="402"/>
      <c r="P748" s="1068">
        <f t="shared" si="329"/>
        <v>501.6</v>
      </c>
      <c r="Q748" s="1067">
        <f t="shared" si="330"/>
        <v>473.55</v>
      </c>
      <c r="R748" s="1067"/>
      <c r="S748" s="451"/>
      <c r="T748" s="451"/>
      <c r="U748" s="451">
        <f>O748+P748+Q748+R748</f>
        <v>975.15000000000009</v>
      </c>
      <c r="V748" s="1067">
        <f>K748-U748</f>
        <v>15524.85</v>
      </c>
      <c r="W748" s="452">
        <v>100010330028774</v>
      </c>
      <c r="X748" s="732"/>
      <c r="Y748" s="545">
        <f>+V748</f>
        <v>15524.85</v>
      </c>
      <c r="Z748" s="454"/>
      <c r="AA748" s="455"/>
      <c r="AB748" s="428"/>
      <c r="AC748" s="456"/>
      <c r="AD748" s="402"/>
      <c r="AE748" s="402"/>
      <c r="AF748" s="1067"/>
      <c r="AG748" s="428"/>
      <c r="AH748" s="428"/>
      <c r="AI748" s="402"/>
      <c r="AJ748" s="1067"/>
      <c r="AK748" s="467"/>
      <c r="AP748" s="537"/>
      <c r="AQ748" s="537"/>
      <c r="AR748" s="537"/>
      <c r="AS748" s="537"/>
      <c r="AT748" s="537"/>
      <c r="AU748" s="537"/>
      <c r="AV748" s="537"/>
      <c r="AW748" s="537"/>
      <c r="AX748" s="537"/>
      <c r="AY748" s="537"/>
      <c r="AZ748" s="537"/>
      <c r="BA748" s="537"/>
      <c r="BB748" s="537"/>
      <c r="BC748" s="537"/>
      <c r="BD748" s="537"/>
      <c r="BE748" s="537"/>
      <c r="BF748" s="537"/>
      <c r="BG748" s="537"/>
      <c r="BH748" s="537"/>
      <c r="BI748" s="537"/>
      <c r="BJ748" s="537"/>
      <c r="BK748" s="537"/>
      <c r="BL748" s="537"/>
      <c r="BM748" s="537"/>
      <c r="BN748" s="537"/>
      <c r="BO748" s="537"/>
      <c r="BP748" s="537"/>
      <c r="BQ748" s="537"/>
      <c r="BR748" s="537"/>
      <c r="BS748" s="537"/>
      <c r="BT748" s="537"/>
      <c r="BU748" s="537"/>
      <c r="BV748" s="537"/>
      <c r="BW748" s="537"/>
      <c r="BX748" s="537"/>
      <c r="BY748" s="537"/>
      <c r="BZ748" s="537"/>
      <c r="CA748" s="537"/>
      <c r="CB748" s="537"/>
      <c r="CC748" s="537"/>
      <c r="CD748" s="537"/>
      <c r="CE748" s="537"/>
      <c r="CF748" s="537"/>
      <c r="CG748" s="537"/>
      <c r="CH748" s="537"/>
      <c r="CI748" s="537"/>
      <c r="CJ748" s="537"/>
      <c r="CK748" s="537"/>
      <c r="CL748" s="537"/>
      <c r="CM748" s="537"/>
      <c r="CN748" s="537"/>
      <c r="CO748" s="537"/>
      <c r="CP748" s="537"/>
      <c r="CQ748" s="537"/>
      <c r="CR748" s="537"/>
      <c r="CS748" s="537"/>
      <c r="CT748" s="537"/>
      <c r="CU748" s="537"/>
      <c r="CV748" s="537"/>
      <c r="CW748" s="537"/>
      <c r="CX748" s="537"/>
      <c r="CY748" s="537"/>
      <c r="CZ748" s="537"/>
      <c r="DA748" s="537"/>
      <c r="DB748" s="537"/>
      <c r="DC748" s="537"/>
      <c r="DD748" s="537"/>
    </row>
    <row r="749" spans="1:110" ht="14.1" customHeight="1" x14ac:dyDescent="0.25">
      <c r="A749" s="1066">
        <v>663</v>
      </c>
      <c r="B749" s="1066" t="s">
        <v>5019</v>
      </c>
      <c r="C749" s="444"/>
      <c r="D749" s="445"/>
      <c r="E749" s="446"/>
      <c r="F749" s="1066"/>
      <c r="G749" s="428" t="s">
        <v>5020</v>
      </c>
      <c r="H749" s="447" t="s">
        <v>2868</v>
      </c>
      <c r="I749" s="428" t="s">
        <v>2718</v>
      </c>
      <c r="J749" s="428"/>
      <c r="K749" s="1067">
        <v>16500</v>
      </c>
      <c r="L749" s="1067">
        <f>K749/100*7.09</f>
        <v>1169.8499999999999</v>
      </c>
      <c r="M749" s="1067">
        <f>K749</f>
        <v>16500</v>
      </c>
      <c r="N749" s="1067"/>
      <c r="O749" s="402"/>
      <c r="P749" s="1068">
        <f t="shared" si="329"/>
        <v>501.6</v>
      </c>
      <c r="Q749" s="1067">
        <f t="shared" si="330"/>
        <v>473.55</v>
      </c>
      <c r="R749" s="1067"/>
      <c r="S749" s="451"/>
      <c r="T749" s="451"/>
      <c r="U749" s="451">
        <f>O749+P749+Q749+R749</f>
        <v>975.15000000000009</v>
      </c>
      <c r="V749" s="1067">
        <f>K749-U749</f>
        <v>15524.85</v>
      </c>
      <c r="W749" s="452">
        <v>100010330028774</v>
      </c>
      <c r="X749" s="770">
        <v>200010330964683</v>
      </c>
      <c r="Y749" s="545">
        <f>+V749</f>
        <v>15524.85</v>
      </c>
      <c r="Z749" s="454"/>
      <c r="AA749" s="455"/>
      <c r="AB749" s="428"/>
      <c r="AC749" s="456"/>
      <c r="AD749" s="402"/>
      <c r="AE749" s="402"/>
      <c r="AF749" s="1067"/>
      <c r="AG749" s="428"/>
      <c r="AH749" s="428"/>
      <c r="AI749" s="402"/>
      <c r="AJ749" s="1067"/>
      <c r="AK749" s="467"/>
      <c r="AP749" s="537"/>
      <c r="AQ749" s="537"/>
      <c r="AR749" s="537"/>
      <c r="AS749" s="537"/>
      <c r="AT749" s="537"/>
      <c r="AU749" s="537"/>
      <c r="AV749" s="537"/>
      <c r="AW749" s="537"/>
      <c r="AX749" s="537"/>
      <c r="AY749" s="537"/>
      <c r="AZ749" s="537"/>
      <c r="BA749" s="537"/>
      <c r="BB749" s="537"/>
      <c r="BC749" s="537"/>
      <c r="BD749" s="537"/>
      <c r="BE749" s="537"/>
      <c r="BF749" s="537"/>
      <c r="BG749" s="537"/>
      <c r="BH749" s="537"/>
      <c r="BI749" s="537"/>
      <c r="BJ749" s="537"/>
      <c r="BK749" s="537"/>
      <c r="BL749" s="537"/>
      <c r="BM749" s="537"/>
      <c r="BN749" s="537"/>
      <c r="BO749" s="537"/>
      <c r="BP749" s="537"/>
      <c r="BQ749" s="537"/>
      <c r="BR749" s="537"/>
      <c r="BS749" s="537"/>
      <c r="BT749" s="537"/>
      <c r="BU749" s="537"/>
      <c r="BV749" s="537"/>
      <c r="BW749" s="537"/>
      <c r="BX749" s="537"/>
      <c r="BY749" s="537"/>
      <c r="BZ749" s="537"/>
      <c r="CA749" s="537"/>
      <c r="CB749" s="537"/>
      <c r="CC749" s="537"/>
      <c r="CD749" s="537"/>
      <c r="CE749" s="537"/>
      <c r="CF749" s="537"/>
      <c r="CG749" s="537"/>
      <c r="CH749" s="537"/>
      <c r="CI749" s="537"/>
      <c r="CJ749" s="537"/>
      <c r="CK749" s="537"/>
      <c r="CL749" s="537"/>
      <c r="CM749" s="537"/>
      <c r="CN749" s="537"/>
      <c r="CO749" s="537"/>
      <c r="CP749" s="537"/>
      <c r="CQ749" s="537"/>
      <c r="CR749" s="537"/>
      <c r="CS749" s="537"/>
      <c r="CT749" s="537"/>
      <c r="CU749" s="537"/>
      <c r="CV749" s="537"/>
      <c r="CW749" s="537"/>
      <c r="CX749" s="537"/>
      <c r="CY749" s="537"/>
      <c r="CZ749" s="537"/>
      <c r="DA749" s="537"/>
      <c r="DB749" s="537"/>
      <c r="DC749" s="537"/>
      <c r="DD749" s="537"/>
      <c r="DE749" s="537"/>
    </row>
    <row r="750" spans="1:110" ht="14.1" customHeight="1" x14ac:dyDescent="0.25">
      <c r="A750" s="1066">
        <v>664</v>
      </c>
      <c r="B750" s="1066" t="s">
        <v>5032</v>
      </c>
      <c r="C750" s="444"/>
      <c r="D750" s="445"/>
      <c r="E750" s="446"/>
      <c r="F750" s="1066"/>
      <c r="G750" s="428" t="s">
        <v>5033</v>
      </c>
      <c r="H750" s="447" t="s">
        <v>2868</v>
      </c>
      <c r="I750" s="428" t="s">
        <v>2718</v>
      </c>
      <c r="J750" s="428"/>
      <c r="K750" s="1067">
        <v>14300</v>
      </c>
      <c r="L750" s="1067">
        <f>K750/100*7.09</f>
        <v>1013.87</v>
      </c>
      <c r="M750" s="1067">
        <f>K750</f>
        <v>14300</v>
      </c>
      <c r="N750" s="1067"/>
      <c r="O750" s="402"/>
      <c r="P750" s="1068">
        <f>K750/100*3.04</f>
        <v>434.72</v>
      </c>
      <c r="Q750" s="1067">
        <f>K750/100*2.87</f>
        <v>410.41</v>
      </c>
      <c r="R750" s="1067"/>
      <c r="S750" s="451"/>
      <c r="T750" s="451"/>
      <c r="U750" s="451">
        <f>O750+P750+Q750+R750</f>
        <v>845.13000000000011</v>
      </c>
      <c r="V750" s="1067">
        <f>K750-U750</f>
        <v>13454.869999999999</v>
      </c>
      <c r="W750" s="452">
        <v>100010330028774</v>
      </c>
      <c r="X750" s="1278">
        <v>200010330972235</v>
      </c>
      <c r="Y750" s="545">
        <f>+V750</f>
        <v>13454.869999999999</v>
      </c>
      <c r="Z750" s="1066">
        <v>40226097224</v>
      </c>
      <c r="AA750" s="455"/>
      <c r="AB750" s="428"/>
      <c r="AC750" s="456"/>
      <c r="AD750" s="402"/>
      <c r="AE750" s="402"/>
      <c r="AF750" s="1067"/>
      <c r="AG750" s="428"/>
      <c r="AH750" s="428"/>
      <c r="AI750" s="402"/>
      <c r="AJ750" s="1067"/>
      <c r="AK750" s="402"/>
      <c r="AL750" s="457"/>
      <c r="AP750" s="537"/>
      <c r="AQ750" s="537"/>
      <c r="AR750" s="537"/>
      <c r="AS750" s="537"/>
      <c r="AT750" s="537"/>
      <c r="AU750" s="537"/>
      <c r="AV750" s="537"/>
      <c r="AW750" s="537"/>
      <c r="AX750" s="537"/>
      <c r="AY750" s="537"/>
      <c r="AZ750" s="537"/>
      <c r="BA750" s="537"/>
      <c r="BB750" s="537"/>
      <c r="BC750" s="537"/>
      <c r="BD750" s="537"/>
      <c r="BE750" s="537"/>
      <c r="BF750" s="537"/>
      <c r="BG750" s="537"/>
      <c r="BH750" s="537"/>
      <c r="BI750" s="537"/>
      <c r="BJ750" s="537"/>
      <c r="BK750" s="537"/>
      <c r="BL750" s="537"/>
      <c r="BM750" s="537"/>
      <c r="BN750" s="537"/>
      <c r="BO750" s="537"/>
      <c r="BP750" s="537"/>
      <c r="BQ750" s="537"/>
      <c r="BR750" s="537"/>
      <c r="BS750" s="537"/>
      <c r="BT750" s="537"/>
      <c r="BU750" s="537"/>
      <c r="BV750" s="537"/>
      <c r="BW750" s="537"/>
      <c r="BX750" s="537"/>
      <c r="BY750" s="537"/>
      <c r="BZ750" s="537"/>
      <c r="CA750" s="537"/>
      <c r="CB750" s="537"/>
      <c r="CC750" s="537"/>
      <c r="CD750" s="537"/>
      <c r="CE750" s="537"/>
      <c r="CF750" s="537"/>
      <c r="CG750" s="537"/>
      <c r="CH750" s="537"/>
      <c r="CI750" s="537"/>
      <c r="CJ750" s="537"/>
      <c r="CK750" s="537"/>
      <c r="CL750" s="537"/>
      <c r="CM750" s="537"/>
      <c r="CN750" s="537"/>
      <c r="CO750" s="537"/>
      <c r="CP750" s="537"/>
      <c r="CQ750" s="537"/>
      <c r="CR750" s="537"/>
      <c r="CS750" s="537"/>
      <c r="CT750" s="537"/>
      <c r="CU750" s="537"/>
      <c r="CV750" s="537"/>
      <c r="CW750" s="537"/>
      <c r="CX750" s="537"/>
      <c r="CY750" s="537"/>
      <c r="CZ750" s="537"/>
      <c r="DA750" s="537"/>
      <c r="DB750" s="537"/>
      <c r="DC750" s="537"/>
      <c r="DD750" s="537"/>
      <c r="DE750" s="537"/>
      <c r="DF750" s="537"/>
    </row>
    <row r="751" spans="1:110" ht="14.1" customHeight="1" x14ac:dyDescent="0.25">
      <c r="A751" s="1712" t="s">
        <v>3656</v>
      </c>
      <c r="B751" s="1713"/>
      <c r="C751" s="1713"/>
      <c r="D751" s="1713"/>
      <c r="E751" s="1713"/>
      <c r="F751" s="1713"/>
      <c r="G751" s="1713"/>
      <c r="H751" s="1713"/>
      <c r="I751" s="1714"/>
      <c r="J751" s="1175"/>
      <c r="K751" s="407">
        <f>SUM(K730:K750)</f>
        <v>385000</v>
      </c>
      <c r="L751" s="1067"/>
      <c r="M751" s="1067">
        <v>0</v>
      </c>
      <c r="N751" s="405"/>
      <c r="O751" s="407"/>
      <c r="P751" s="407"/>
      <c r="Q751" s="565">
        <f ca="1">SUM(Q15:Q741)</f>
        <v>1935.4900000000002</v>
      </c>
      <c r="R751" s="407">
        <f ca="1">SUM(R15:R741)</f>
        <v>0</v>
      </c>
      <c r="S751" s="566">
        <f ca="1">SUM(S15:S741)</f>
        <v>58144.70400000002</v>
      </c>
      <c r="T751" s="407"/>
      <c r="U751" s="452"/>
      <c r="V751" s="461"/>
      <c r="W751" s="863"/>
      <c r="X751" s="463"/>
      <c r="Y751" s="455"/>
      <c r="Z751" s="428"/>
      <c r="AA751" s="456"/>
      <c r="AB751" s="402"/>
      <c r="AC751" s="402"/>
      <c r="AD751" s="1067"/>
      <c r="AE751" s="428"/>
      <c r="AF751" s="428"/>
      <c r="AG751" s="402"/>
      <c r="AH751" s="1067"/>
      <c r="AI751" s="402"/>
      <c r="AJ751" s="457">
        <f>AI138-N138</f>
        <v>0</v>
      </c>
    </row>
    <row r="752" spans="1:110" ht="14.1" customHeight="1" x14ac:dyDescent="0.25">
      <c r="A752" s="1715" t="s">
        <v>3687</v>
      </c>
      <c r="B752" s="1716"/>
      <c r="C752" s="1716"/>
      <c r="D752" s="1716"/>
      <c r="E752" s="1716"/>
      <c r="F752" s="1716"/>
      <c r="G752" s="1716"/>
      <c r="H752" s="1716"/>
      <c r="I752" s="1717"/>
      <c r="J752" s="1176"/>
      <c r="K752" s="407"/>
      <c r="L752" s="1067"/>
      <c r="M752" s="1067"/>
      <c r="N752" s="405"/>
      <c r="O752" s="565"/>
      <c r="P752" s="565"/>
      <c r="Q752" s="565"/>
      <c r="R752" s="407"/>
      <c r="S752" s="566"/>
      <c r="T752" s="407"/>
      <c r="U752" s="452"/>
      <c r="V752" s="461"/>
      <c r="W752" s="863"/>
      <c r="X752" s="463"/>
      <c r="Y752" s="455"/>
      <c r="Z752" s="428"/>
      <c r="AA752" s="456"/>
      <c r="AB752" s="402"/>
      <c r="AC752" s="402"/>
      <c r="AD752" s="1067"/>
      <c r="AE752" s="428"/>
      <c r="AF752" s="428"/>
      <c r="AG752" s="402"/>
      <c r="AH752" s="1067"/>
      <c r="AI752" s="402"/>
      <c r="AJ752" s="457"/>
    </row>
    <row r="753" spans="1:109" ht="14.1" customHeight="1" x14ac:dyDescent="0.25">
      <c r="A753" s="444">
        <v>666</v>
      </c>
      <c r="B753" s="1066" t="s">
        <v>2734</v>
      </c>
      <c r="C753" s="1066" t="s">
        <v>3763</v>
      </c>
      <c r="D753" s="446">
        <v>25183</v>
      </c>
      <c r="E753" s="446">
        <v>41897</v>
      </c>
      <c r="F753" s="1066">
        <f t="shared" ref="F753:F759" si="331">DATEDIF(D753,E753,"Y")</f>
        <v>45</v>
      </c>
      <c r="G753" s="428" t="s">
        <v>2735</v>
      </c>
      <c r="H753" s="447" t="s">
        <v>2868</v>
      </c>
      <c r="I753" s="428" t="s">
        <v>2733</v>
      </c>
      <c r="J753" s="428"/>
      <c r="K753" s="1067">
        <v>22000</v>
      </c>
      <c r="L753" s="1067">
        <f t="shared" ref="L753:L766" si="332">K753/100*7.09</f>
        <v>1559.8</v>
      </c>
      <c r="M753" s="1067">
        <f t="shared" ref="M753:M761" si="333">K753</f>
        <v>22000</v>
      </c>
      <c r="N753" s="402"/>
      <c r="O753" s="1068">
        <f t="shared" ref="O753:O759" si="334">K753/100*3.04</f>
        <v>668.8</v>
      </c>
      <c r="P753" s="1068">
        <f t="shared" ref="P753:P759" si="335">K753/100*2.87</f>
        <v>631.4</v>
      </c>
      <c r="Q753" s="1068">
        <v>844.89</v>
      </c>
      <c r="R753" s="1067"/>
      <c r="S753" s="451">
        <f>N753+O753+P753+Q753</f>
        <v>2145.0899999999997</v>
      </c>
      <c r="T753" s="1067">
        <f t="shared" ref="T753:T759" si="336">K753-S753</f>
        <v>19854.91</v>
      </c>
      <c r="U753" s="452">
        <v>100010330028774</v>
      </c>
      <c r="V753" s="478" t="s">
        <v>3521</v>
      </c>
      <c r="W753" s="863">
        <f t="shared" ref="W753:W759" si="337">+T753</f>
        <v>19854.91</v>
      </c>
      <c r="X753" s="463" t="s">
        <v>3850</v>
      </c>
      <c r="Y753" s="455"/>
      <c r="Z753" s="428">
        <v>0</v>
      </c>
      <c r="AA753" s="456">
        <v>0</v>
      </c>
      <c r="AB753" s="402">
        <f t="shared" ref="AB753:AB759" si="338">O753+P753+Q753</f>
        <v>2145.0899999999997</v>
      </c>
      <c r="AC753" s="402">
        <f t="shared" ref="AC753:AC759" si="339">K753-AB753</f>
        <v>19854.91</v>
      </c>
      <c r="AD753" s="1067"/>
      <c r="AE753" s="428"/>
      <c r="AF753" s="428"/>
      <c r="AG753" s="402">
        <f>AE753*15%</f>
        <v>0</v>
      </c>
      <c r="AH753" s="1067"/>
      <c r="AI753" s="402">
        <f>AG753+AH753</f>
        <v>0</v>
      </c>
      <c r="AJ753" s="457">
        <f>AI755-N755</f>
        <v>0</v>
      </c>
    </row>
    <row r="754" spans="1:109" ht="14.1" customHeight="1" x14ac:dyDescent="0.25">
      <c r="A754" s="444">
        <v>667</v>
      </c>
      <c r="B754" s="864" t="s">
        <v>2736</v>
      </c>
      <c r="C754" s="864" t="s">
        <v>3764</v>
      </c>
      <c r="D754" s="865">
        <v>34543</v>
      </c>
      <c r="E754" s="446">
        <v>41897</v>
      </c>
      <c r="F754" s="1066">
        <f t="shared" si="331"/>
        <v>20</v>
      </c>
      <c r="G754" s="866" t="s">
        <v>2737</v>
      </c>
      <c r="H754" s="447" t="s">
        <v>2868</v>
      </c>
      <c r="I754" s="866" t="s">
        <v>2738</v>
      </c>
      <c r="J754" s="866"/>
      <c r="K754" s="869">
        <v>11000</v>
      </c>
      <c r="L754" s="1067">
        <f t="shared" si="332"/>
        <v>779.9</v>
      </c>
      <c r="M754" s="1067">
        <f t="shared" si="333"/>
        <v>11000</v>
      </c>
      <c r="N754" s="402"/>
      <c r="O754" s="1068">
        <f t="shared" si="334"/>
        <v>334.4</v>
      </c>
      <c r="P754" s="1068">
        <f t="shared" si="335"/>
        <v>315.7</v>
      </c>
      <c r="Q754" s="1068"/>
      <c r="R754" s="1067"/>
      <c r="S754" s="451">
        <f>N754+O754+P754+Q754</f>
        <v>650.09999999999991</v>
      </c>
      <c r="T754" s="1067">
        <f t="shared" si="336"/>
        <v>10349.9</v>
      </c>
      <c r="U754" s="452">
        <v>100010330028774</v>
      </c>
      <c r="V754" s="478" t="s">
        <v>3522</v>
      </c>
      <c r="W754" s="863">
        <f t="shared" si="337"/>
        <v>10349.9</v>
      </c>
      <c r="X754" s="1215">
        <v>22500863513</v>
      </c>
      <c r="Y754" s="455"/>
      <c r="Z754" s="428">
        <v>0</v>
      </c>
      <c r="AA754" s="456">
        <v>0</v>
      </c>
      <c r="AB754" s="402">
        <f t="shared" si="338"/>
        <v>650.09999999999991</v>
      </c>
      <c r="AC754" s="402">
        <f t="shared" si="339"/>
        <v>10349.9</v>
      </c>
      <c r="AD754" s="1067"/>
      <c r="AE754" s="428"/>
      <c r="AF754" s="428"/>
      <c r="AG754" s="402">
        <f>AE754*15%</f>
        <v>0</v>
      </c>
      <c r="AH754" s="1067"/>
      <c r="AI754" s="402">
        <f>AG754+AH754</f>
        <v>0</v>
      </c>
      <c r="AJ754" s="457">
        <f>AI691-N691</f>
        <v>0</v>
      </c>
    </row>
    <row r="755" spans="1:109" ht="14.1" customHeight="1" x14ac:dyDescent="0.25">
      <c r="A755" s="444">
        <v>668</v>
      </c>
      <c r="B755" s="864" t="s">
        <v>2748</v>
      </c>
      <c r="C755" s="864" t="s">
        <v>3764</v>
      </c>
      <c r="D755" s="865">
        <v>31245</v>
      </c>
      <c r="E755" s="446">
        <v>41897</v>
      </c>
      <c r="F755" s="1066">
        <f t="shared" si="331"/>
        <v>29</v>
      </c>
      <c r="G755" s="866" t="s">
        <v>2749</v>
      </c>
      <c r="H755" s="447" t="s">
        <v>2868</v>
      </c>
      <c r="I755" s="866" t="s">
        <v>2738</v>
      </c>
      <c r="J755" s="866"/>
      <c r="K755" s="869">
        <v>11000</v>
      </c>
      <c r="L755" s="1067">
        <f t="shared" si="332"/>
        <v>779.9</v>
      </c>
      <c r="M755" s="1067">
        <f t="shared" si="333"/>
        <v>11000</v>
      </c>
      <c r="N755" s="402"/>
      <c r="O755" s="1068">
        <f t="shared" si="334"/>
        <v>334.4</v>
      </c>
      <c r="P755" s="1068">
        <f t="shared" si="335"/>
        <v>315.7</v>
      </c>
      <c r="Q755" s="1068"/>
      <c r="R755" s="1067"/>
      <c r="S755" s="451">
        <f>N755+O755+P755+Q755+R755</f>
        <v>650.09999999999991</v>
      </c>
      <c r="T755" s="1067">
        <f t="shared" si="336"/>
        <v>10349.9</v>
      </c>
      <c r="U755" s="452">
        <v>100010330028774</v>
      </c>
      <c r="V755" s="478" t="s">
        <v>3528</v>
      </c>
      <c r="W755" s="863">
        <f t="shared" si="337"/>
        <v>10349.9</v>
      </c>
      <c r="X755" s="1215">
        <v>22500091586</v>
      </c>
      <c r="Y755" s="455"/>
      <c r="Z755" s="428">
        <v>0</v>
      </c>
      <c r="AA755" s="456">
        <v>0</v>
      </c>
      <c r="AB755" s="402">
        <f t="shared" si="338"/>
        <v>650.09999999999991</v>
      </c>
      <c r="AC755" s="402">
        <f t="shared" si="339"/>
        <v>10349.9</v>
      </c>
      <c r="AD755" s="1067"/>
      <c r="AE755" s="428"/>
      <c r="AF755" s="428"/>
      <c r="AG755" s="402">
        <f>AE755*15%</f>
        <v>0</v>
      </c>
      <c r="AH755" s="1067"/>
      <c r="AI755" s="402">
        <f>AG755+AH755</f>
        <v>0</v>
      </c>
      <c r="AJ755" s="457"/>
    </row>
    <row r="756" spans="1:109" ht="14.1" customHeight="1" x14ac:dyDescent="0.25">
      <c r="A756" s="444">
        <v>669</v>
      </c>
      <c r="B756" s="1066" t="s">
        <v>2753</v>
      </c>
      <c r="C756" s="1066" t="s">
        <v>3764</v>
      </c>
      <c r="D756" s="446">
        <v>26587</v>
      </c>
      <c r="E756" s="446">
        <v>41897</v>
      </c>
      <c r="F756" s="1066">
        <f t="shared" si="331"/>
        <v>41</v>
      </c>
      <c r="G756" s="428" t="s">
        <v>2754</v>
      </c>
      <c r="H756" s="447" t="s">
        <v>2868</v>
      </c>
      <c r="I756" s="428" t="s">
        <v>2755</v>
      </c>
      <c r="J756" s="428"/>
      <c r="K756" s="1067">
        <v>25000</v>
      </c>
      <c r="L756" s="1067">
        <f t="shared" si="332"/>
        <v>1772.5</v>
      </c>
      <c r="M756" s="1067">
        <f t="shared" si="333"/>
        <v>25000</v>
      </c>
      <c r="N756" s="402"/>
      <c r="O756" s="1068">
        <f t="shared" si="334"/>
        <v>760</v>
      </c>
      <c r="P756" s="1068">
        <f t="shared" si="335"/>
        <v>717.5</v>
      </c>
      <c r="Q756" s="1068"/>
      <c r="R756" s="1067"/>
      <c r="S756" s="451">
        <f>N756+O756+P756+Q756+R756</f>
        <v>1477.5</v>
      </c>
      <c r="T756" s="1067">
        <f t="shared" si="336"/>
        <v>23522.5</v>
      </c>
      <c r="U756" s="452">
        <v>100010330028774</v>
      </c>
      <c r="V756" s="523" t="s">
        <v>3530</v>
      </c>
      <c r="W756" s="863">
        <f t="shared" si="337"/>
        <v>23522.5</v>
      </c>
      <c r="X756" s="463" t="s">
        <v>3847</v>
      </c>
      <c r="Y756" s="455"/>
      <c r="Z756" s="428">
        <v>0</v>
      </c>
      <c r="AA756" s="456">
        <v>0</v>
      </c>
      <c r="AB756" s="402">
        <f t="shared" si="338"/>
        <v>1477.5</v>
      </c>
      <c r="AC756" s="402">
        <f t="shared" si="339"/>
        <v>23522.5</v>
      </c>
      <c r="AD756" s="1067"/>
      <c r="AE756" s="428"/>
      <c r="AF756" s="428"/>
      <c r="AG756" s="402">
        <f>AE756*15%</f>
        <v>0</v>
      </c>
      <c r="AH756" s="1067"/>
      <c r="AI756" s="402">
        <f>AG756+AH756</f>
        <v>0</v>
      </c>
      <c r="AJ756" s="457" t="e">
        <f>#REF!-#REF!</f>
        <v>#REF!</v>
      </c>
    </row>
    <row r="757" spans="1:109" ht="14.1" customHeight="1" x14ac:dyDescent="0.25">
      <c r="A757" s="444">
        <v>670</v>
      </c>
      <c r="B757" s="1066" t="s">
        <v>3648</v>
      </c>
      <c r="C757" s="1066" t="s">
        <v>3764</v>
      </c>
      <c r="D757" s="446">
        <v>34130</v>
      </c>
      <c r="E757" s="446">
        <v>41897</v>
      </c>
      <c r="F757" s="1066">
        <f t="shared" si="331"/>
        <v>21</v>
      </c>
      <c r="G757" s="428" t="s">
        <v>3649</v>
      </c>
      <c r="H757" s="447" t="s">
        <v>2868</v>
      </c>
      <c r="I757" s="428" t="s">
        <v>4973</v>
      </c>
      <c r="J757" s="428"/>
      <c r="K757" s="1067">
        <v>22000</v>
      </c>
      <c r="L757" s="1067">
        <f t="shared" si="332"/>
        <v>1559.8</v>
      </c>
      <c r="M757" s="1067">
        <f t="shared" si="333"/>
        <v>22000</v>
      </c>
      <c r="N757" s="402"/>
      <c r="O757" s="1068">
        <f t="shared" si="334"/>
        <v>668.8</v>
      </c>
      <c r="P757" s="1068">
        <f t="shared" si="335"/>
        <v>631.4</v>
      </c>
      <c r="Q757" s="1068"/>
      <c r="R757" s="1067"/>
      <c r="S757" s="451">
        <f>N757+O757+P757+Q757+R757</f>
        <v>1300.1999999999998</v>
      </c>
      <c r="T757" s="1067">
        <f t="shared" si="336"/>
        <v>20699.8</v>
      </c>
      <c r="U757" s="452">
        <v>100010330028774</v>
      </c>
      <c r="V757" s="498">
        <v>200010330735854</v>
      </c>
      <c r="W757" s="863">
        <f t="shared" si="337"/>
        <v>20699.8</v>
      </c>
      <c r="X757" s="463" t="s">
        <v>4275</v>
      </c>
      <c r="Y757" s="455"/>
      <c r="Z757" s="428"/>
      <c r="AA757" s="456"/>
      <c r="AB757" s="402">
        <f t="shared" si="338"/>
        <v>1300.1999999999998</v>
      </c>
      <c r="AC757" s="402">
        <f t="shared" si="339"/>
        <v>20699.8</v>
      </c>
      <c r="AD757" s="1067"/>
      <c r="AE757" s="428"/>
      <c r="AF757" s="428"/>
      <c r="AG757" s="402"/>
      <c r="AH757" s="1067"/>
      <c r="AI757" s="402"/>
      <c r="AJ757" s="457"/>
    </row>
    <row r="758" spans="1:109" ht="14.1" customHeight="1" x14ac:dyDescent="0.25">
      <c r="A758" s="444">
        <v>671</v>
      </c>
      <c r="B758" s="444" t="s">
        <v>3639</v>
      </c>
      <c r="C758" s="444" t="s">
        <v>3764</v>
      </c>
      <c r="D758" s="445">
        <v>22787</v>
      </c>
      <c r="E758" s="446">
        <v>41897</v>
      </c>
      <c r="F758" s="1066">
        <f>DATEDIF(D758,E758,"Y")</f>
        <v>52</v>
      </c>
      <c r="G758" s="429" t="s">
        <v>4271</v>
      </c>
      <c r="H758" s="447" t="s">
        <v>2868</v>
      </c>
      <c r="I758" s="428" t="s">
        <v>4973</v>
      </c>
      <c r="J758" s="428"/>
      <c r="K758" s="1067">
        <v>22000</v>
      </c>
      <c r="L758" s="1067">
        <f>K758/100*7.09</f>
        <v>1559.8</v>
      </c>
      <c r="M758" s="1067">
        <f>K758</f>
        <v>22000</v>
      </c>
      <c r="N758" s="402"/>
      <c r="O758" s="1068">
        <f>K758/100*3.04</f>
        <v>668.8</v>
      </c>
      <c r="P758" s="1068">
        <f>K758/100*2.87</f>
        <v>631.4</v>
      </c>
      <c r="Q758" s="1068"/>
      <c r="R758" s="1067"/>
      <c r="S758" s="451">
        <f>N758+O758+P758+Q758</f>
        <v>1300.1999999999998</v>
      </c>
      <c r="T758" s="1067">
        <f>K758-S758</f>
        <v>20699.8</v>
      </c>
      <c r="U758" s="452">
        <v>100010330028774</v>
      </c>
      <c r="V758" s="460" t="s">
        <v>4272</v>
      </c>
      <c r="W758" s="863">
        <f>+T758</f>
        <v>20699.8</v>
      </c>
      <c r="X758" s="454" t="s">
        <v>4296</v>
      </c>
      <c r="Y758" s="455"/>
      <c r="Z758" s="428"/>
      <c r="AA758" s="456"/>
      <c r="AB758" s="402">
        <f>O758+P758+Q758</f>
        <v>1300.1999999999998</v>
      </c>
      <c r="AC758" s="402">
        <f>K758-AB758</f>
        <v>20699.8</v>
      </c>
      <c r="AD758" s="1067"/>
      <c r="AE758" s="428"/>
      <c r="AF758" s="428"/>
      <c r="AG758" s="402"/>
      <c r="AH758" s="1067"/>
      <c r="AI758" s="402"/>
      <c r="AJ758" s="457"/>
    </row>
    <row r="759" spans="1:109" ht="14.1" customHeight="1" x14ac:dyDescent="0.25">
      <c r="A759" s="444">
        <v>672</v>
      </c>
      <c r="B759" s="1066" t="s">
        <v>3746</v>
      </c>
      <c r="C759" s="1066" t="s">
        <v>3764</v>
      </c>
      <c r="D759" s="446">
        <v>28475</v>
      </c>
      <c r="E759" s="446">
        <v>41897</v>
      </c>
      <c r="F759" s="1066">
        <f t="shared" si="331"/>
        <v>36</v>
      </c>
      <c r="G759" s="428" t="s">
        <v>3747</v>
      </c>
      <c r="H759" s="447" t="s">
        <v>2868</v>
      </c>
      <c r="I759" s="866" t="s">
        <v>2738</v>
      </c>
      <c r="J759" s="866"/>
      <c r="K759" s="1067">
        <v>11000</v>
      </c>
      <c r="L759" s="1067">
        <f t="shared" si="332"/>
        <v>779.9</v>
      </c>
      <c r="M759" s="1067">
        <f t="shared" si="333"/>
        <v>11000</v>
      </c>
      <c r="N759" s="402"/>
      <c r="O759" s="1068">
        <f t="shared" si="334"/>
        <v>334.4</v>
      </c>
      <c r="P759" s="1068">
        <f t="shared" si="335"/>
        <v>315.7</v>
      </c>
      <c r="Q759" s="1068"/>
      <c r="R759" s="1067"/>
      <c r="S759" s="451">
        <f>N759+O759+P759+Q759+R759</f>
        <v>650.09999999999991</v>
      </c>
      <c r="T759" s="1067">
        <f t="shared" si="336"/>
        <v>10349.9</v>
      </c>
      <c r="U759" s="452">
        <v>100010330028774</v>
      </c>
      <c r="V759" s="530">
        <v>200010330748362</v>
      </c>
      <c r="W759" s="863">
        <f t="shared" si="337"/>
        <v>10349.9</v>
      </c>
      <c r="X759" s="463" t="s">
        <v>4276</v>
      </c>
      <c r="Y759" s="455"/>
      <c r="Z759" s="428"/>
      <c r="AA759" s="456"/>
      <c r="AB759" s="402">
        <f t="shared" si="338"/>
        <v>650.09999999999991</v>
      </c>
      <c r="AC759" s="402">
        <f t="shared" si="339"/>
        <v>10349.9</v>
      </c>
      <c r="AD759" s="1067"/>
      <c r="AE759" s="428"/>
      <c r="AF759" s="428"/>
      <c r="AG759" s="402"/>
      <c r="AH759" s="1067"/>
      <c r="AI759" s="402"/>
      <c r="AJ759" s="457"/>
    </row>
    <row r="760" spans="1:109" ht="14.1" customHeight="1" x14ac:dyDescent="0.25">
      <c r="A760" s="444">
        <v>673</v>
      </c>
      <c r="B760" s="444" t="s">
        <v>4567</v>
      </c>
      <c r="C760" s="444" t="s">
        <v>3764</v>
      </c>
      <c r="D760" s="445"/>
      <c r="E760" s="446"/>
      <c r="F760" s="1066"/>
      <c r="G760" s="429" t="s">
        <v>4568</v>
      </c>
      <c r="H760" s="447" t="s">
        <v>2868</v>
      </c>
      <c r="I760" s="429" t="s">
        <v>2738</v>
      </c>
      <c r="J760" s="429"/>
      <c r="K760" s="1067">
        <v>11000</v>
      </c>
      <c r="L760" s="1067">
        <f t="shared" si="332"/>
        <v>779.9</v>
      </c>
      <c r="M760" s="1067">
        <f t="shared" si="333"/>
        <v>11000</v>
      </c>
      <c r="N760" s="1067"/>
      <c r="O760" s="402"/>
      <c r="P760" s="1068">
        <f t="shared" ref="P760:P765" si="340">K760/100*3.04</f>
        <v>334.4</v>
      </c>
      <c r="Q760" s="1068">
        <f t="shared" ref="Q760:Q765" si="341">K760/100*2.87</f>
        <v>315.7</v>
      </c>
      <c r="R760" s="1068"/>
      <c r="S760" s="1067"/>
      <c r="T760" s="451">
        <f>O760+P760+Q760+R760</f>
        <v>650.09999999999991</v>
      </c>
      <c r="U760" s="1067">
        <f t="shared" ref="U760:U765" si="342">K760-T760</f>
        <v>10349.9</v>
      </c>
      <c r="V760" s="452">
        <v>100010330028774</v>
      </c>
      <c r="W760" s="519">
        <v>200010330835686</v>
      </c>
      <c r="X760" s="545">
        <f t="shared" ref="X760:X765" si="343">+U760</f>
        <v>10349.9</v>
      </c>
      <c r="Y760" s="518">
        <v>100629575</v>
      </c>
      <c r="Z760" s="455"/>
      <c r="AA760" s="428"/>
      <c r="AB760" s="456"/>
      <c r="AC760" s="402">
        <f t="shared" ref="AC760:AC765" si="344">P760+Q760+R760</f>
        <v>650.09999999999991</v>
      </c>
      <c r="AD760" s="402">
        <f t="shared" ref="AD760:AD765" si="345">K760-AC760</f>
        <v>10349.9</v>
      </c>
      <c r="AE760" s="1067"/>
      <c r="AF760" s="428"/>
      <c r="AG760" s="428"/>
      <c r="AH760" s="402"/>
      <c r="AI760" s="1067"/>
      <c r="AJ760" s="402"/>
      <c r="AK760" s="457"/>
      <c r="AM760" s="6"/>
      <c r="AN760" s="6"/>
      <c r="AO760" s="6"/>
    </row>
    <row r="761" spans="1:109" ht="14.1" customHeight="1" x14ac:dyDescent="0.25">
      <c r="A761" s="444">
        <v>674</v>
      </c>
      <c r="B761" s="444" t="s">
        <v>4669</v>
      </c>
      <c r="C761" s="444" t="s">
        <v>3764</v>
      </c>
      <c r="D761" s="785"/>
      <c r="E761" s="446"/>
      <c r="F761" s="609"/>
      <c r="G761" s="429" t="s">
        <v>5350</v>
      </c>
      <c r="H761" s="447" t="s">
        <v>2868</v>
      </c>
      <c r="I761" s="429" t="s">
        <v>2738</v>
      </c>
      <c r="J761" s="429"/>
      <c r="K761" s="1067">
        <v>11000</v>
      </c>
      <c r="L761" s="1067">
        <f t="shared" si="332"/>
        <v>779.9</v>
      </c>
      <c r="M761" s="1067">
        <f t="shared" si="333"/>
        <v>11000</v>
      </c>
      <c r="N761" s="1067"/>
      <c r="O761" s="402" t="s">
        <v>4612</v>
      </c>
      <c r="P761" s="1068">
        <f t="shared" si="340"/>
        <v>334.4</v>
      </c>
      <c r="Q761" s="1068">
        <f t="shared" si="341"/>
        <v>315.7</v>
      </c>
      <c r="R761" s="1067"/>
      <c r="S761" s="451"/>
      <c r="T761" s="451">
        <f>+P761+Q761</f>
        <v>650.09999999999991</v>
      </c>
      <c r="U761" s="1067">
        <f t="shared" si="342"/>
        <v>10349.9</v>
      </c>
      <c r="V761" s="452">
        <v>100010330028774</v>
      </c>
      <c r="W761" s="519">
        <v>200010330871776</v>
      </c>
      <c r="X761" s="545">
        <f t="shared" si="343"/>
        <v>10349.9</v>
      </c>
      <c r="Y761" s="518">
        <v>40223099900</v>
      </c>
      <c r="Z761" s="455"/>
      <c r="AA761" s="428"/>
      <c r="AB761" s="456"/>
      <c r="AC761" s="402">
        <f t="shared" si="344"/>
        <v>650.09999999999991</v>
      </c>
      <c r="AD761" s="402">
        <f t="shared" si="345"/>
        <v>10349.9</v>
      </c>
      <c r="AE761" s="1067"/>
      <c r="AF761" s="428"/>
      <c r="AG761" s="428"/>
      <c r="AH761" s="402"/>
      <c r="AI761" s="1067"/>
      <c r="AJ761" s="402"/>
      <c r="AK761" s="457"/>
      <c r="AM761" s="6"/>
      <c r="AN761" s="6"/>
      <c r="AO761" s="6"/>
    </row>
    <row r="762" spans="1:109" ht="14.1" customHeight="1" x14ac:dyDescent="0.25">
      <c r="A762" s="444">
        <v>675</v>
      </c>
      <c r="B762" s="444" t="s">
        <v>4700</v>
      </c>
      <c r="C762" s="444" t="s">
        <v>3764</v>
      </c>
      <c r="D762" s="785"/>
      <c r="E762" s="446"/>
      <c r="F762" s="609"/>
      <c r="G762" s="429" t="s">
        <v>4701</v>
      </c>
      <c r="H762" s="447" t="s">
        <v>2868</v>
      </c>
      <c r="I762" s="429" t="s">
        <v>2738</v>
      </c>
      <c r="J762" s="429"/>
      <c r="K762" s="1067">
        <v>11000</v>
      </c>
      <c r="L762" s="1067">
        <f t="shared" si="332"/>
        <v>779.9</v>
      </c>
      <c r="M762" s="1067">
        <f>K762</f>
        <v>11000</v>
      </c>
      <c r="N762" s="1067"/>
      <c r="O762" s="402" t="s">
        <v>4612</v>
      </c>
      <c r="P762" s="1068">
        <f t="shared" si="340"/>
        <v>334.4</v>
      </c>
      <c r="Q762" s="1068">
        <f t="shared" si="341"/>
        <v>315.7</v>
      </c>
      <c r="R762" s="1067"/>
      <c r="S762" s="451"/>
      <c r="T762" s="451">
        <f>+P762+Q762</f>
        <v>650.09999999999991</v>
      </c>
      <c r="U762" s="1067">
        <f t="shared" si="342"/>
        <v>10349.9</v>
      </c>
      <c r="V762" s="452">
        <v>100010330028774</v>
      </c>
      <c r="W762" s="519"/>
      <c r="X762" s="545">
        <f t="shared" si="343"/>
        <v>10349.9</v>
      </c>
      <c r="Y762" s="518">
        <v>22500496397</v>
      </c>
      <c r="Z762" s="455"/>
      <c r="AA762" s="428"/>
      <c r="AB762" s="456"/>
      <c r="AC762" s="402">
        <f t="shared" si="344"/>
        <v>650.09999999999991</v>
      </c>
      <c r="AD762" s="402">
        <f t="shared" si="345"/>
        <v>10349.9</v>
      </c>
      <c r="AE762" s="1067"/>
      <c r="AF762" s="428"/>
      <c r="AG762" s="428"/>
      <c r="AH762" s="402"/>
      <c r="AI762" s="1067"/>
      <c r="AJ762" s="402"/>
      <c r="AK762" s="457"/>
      <c r="AM762" s="6"/>
      <c r="AN762" s="6"/>
      <c r="AO762" s="6"/>
    </row>
    <row r="763" spans="1:109" ht="14.1" customHeight="1" x14ac:dyDescent="0.25">
      <c r="A763" s="444">
        <v>676</v>
      </c>
      <c r="B763" s="444" t="s">
        <v>4712</v>
      </c>
      <c r="C763" s="444" t="s">
        <v>3764</v>
      </c>
      <c r="D763" s="785"/>
      <c r="E763" s="446"/>
      <c r="F763" s="609"/>
      <c r="G763" s="429" t="s">
        <v>5351</v>
      </c>
      <c r="H763" s="447" t="s">
        <v>2868</v>
      </c>
      <c r="I763" s="429" t="s">
        <v>2738</v>
      </c>
      <c r="J763" s="429"/>
      <c r="K763" s="1067">
        <v>11000</v>
      </c>
      <c r="L763" s="1067">
        <f t="shared" si="332"/>
        <v>779.9</v>
      </c>
      <c r="M763" s="1067">
        <f>K763</f>
        <v>11000</v>
      </c>
      <c r="N763" s="1067"/>
      <c r="O763" s="402" t="s">
        <v>4612</v>
      </c>
      <c r="P763" s="1068">
        <f t="shared" si="340"/>
        <v>334.4</v>
      </c>
      <c r="Q763" s="1067">
        <f t="shared" si="341"/>
        <v>315.7</v>
      </c>
      <c r="R763" s="1067"/>
      <c r="S763" s="451"/>
      <c r="T763" s="451">
        <f>+P763+Q763</f>
        <v>650.09999999999991</v>
      </c>
      <c r="U763" s="1067">
        <f t="shared" si="342"/>
        <v>10349.9</v>
      </c>
      <c r="V763" s="452">
        <v>100010330028774</v>
      </c>
      <c r="W763" s="519">
        <v>200010330885050</v>
      </c>
      <c r="X763" s="545">
        <f t="shared" si="343"/>
        <v>10349.9</v>
      </c>
      <c r="Y763" s="518">
        <v>22500902386</v>
      </c>
      <c r="Z763" s="455"/>
      <c r="AA763" s="428"/>
      <c r="AB763" s="456"/>
      <c r="AC763" s="402">
        <f t="shared" si="344"/>
        <v>650.09999999999991</v>
      </c>
      <c r="AD763" s="402">
        <f t="shared" si="345"/>
        <v>10349.9</v>
      </c>
      <c r="AE763" s="1067"/>
      <c r="AF763" s="428"/>
      <c r="AG763" s="428"/>
      <c r="AH763" s="402"/>
      <c r="AI763" s="1067"/>
      <c r="AJ763" s="402"/>
      <c r="AK763" s="457"/>
      <c r="AP763" s="537"/>
      <c r="AQ763" s="537"/>
      <c r="AR763" s="537"/>
      <c r="AS763" s="537"/>
      <c r="AT763" s="537"/>
      <c r="AU763" s="537"/>
      <c r="AV763" s="537"/>
      <c r="AW763" s="537"/>
      <c r="AX763" s="537"/>
      <c r="AY763" s="537"/>
      <c r="AZ763" s="537"/>
      <c r="BA763" s="537"/>
      <c r="BB763" s="537"/>
      <c r="BC763" s="537"/>
      <c r="BD763" s="537"/>
      <c r="BE763" s="537"/>
      <c r="BF763" s="537"/>
      <c r="BG763" s="537"/>
      <c r="BH763" s="537"/>
      <c r="BI763" s="537"/>
      <c r="BJ763" s="537"/>
      <c r="BK763" s="537"/>
      <c r="BL763" s="537"/>
      <c r="BM763" s="537"/>
      <c r="BN763" s="537"/>
      <c r="BO763" s="537"/>
      <c r="BP763" s="537"/>
      <c r="BQ763" s="537"/>
      <c r="BR763" s="537"/>
      <c r="BS763" s="537"/>
      <c r="BT763" s="537"/>
      <c r="BU763" s="537"/>
      <c r="BV763" s="537"/>
      <c r="BW763" s="537"/>
      <c r="BX763" s="537"/>
      <c r="BY763" s="537"/>
      <c r="BZ763" s="537"/>
      <c r="CA763" s="537"/>
      <c r="CB763" s="537"/>
      <c r="CC763" s="537"/>
      <c r="CD763" s="537"/>
      <c r="CE763" s="537"/>
      <c r="CF763" s="537"/>
      <c r="CG763" s="537"/>
      <c r="CH763" s="537"/>
      <c r="CI763" s="537"/>
      <c r="CJ763" s="537"/>
      <c r="CK763" s="537"/>
      <c r="CL763" s="537"/>
      <c r="CM763" s="537"/>
      <c r="CN763" s="537"/>
      <c r="CO763" s="537"/>
      <c r="CP763" s="537"/>
      <c r="CQ763" s="537"/>
      <c r="CR763" s="537"/>
      <c r="CS763" s="537"/>
      <c r="CT763" s="537"/>
      <c r="CU763" s="537"/>
      <c r="CV763" s="537"/>
      <c r="CW763" s="537"/>
      <c r="CX763" s="537"/>
      <c r="CY763" s="537"/>
      <c r="CZ763" s="537"/>
      <c r="DA763" s="537"/>
      <c r="DB763" s="537"/>
      <c r="DC763" s="537"/>
      <c r="DD763" s="537"/>
      <c r="DE763" s="537"/>
    </row>
    <row r="764" spans="1:109" ht="14.1" customHeight="1" x14ac:dyDescent="0.25">
      <c r="A764" s="444">
        <v>677</v>
      </c>
      <c r="B764" s="444" t="s">
        <v>4839</v>
      </c>
      <c r="C764" s="444" t="s">
        <v>3764</v>
      </c>
      <c r="D764" s="785"/>
      <c r="E764" s="446"/>
      <c r="F764" s="609"/>
      <c r="G764" s="429" t="s">
        <v>4840</v>
      </c>
      <c r="H764" s="447" t="s">
        <v>2868</v>
      </c>
      <c r="I764" s="429" t="s">
        <v>3592</v>
      </c>
      <c r="J764" s="429"/>
      <c r="K764" s="1067">
        <v>16500</v>
      </c>
      <c r="L764" s="1067">
        <f t="shared" si="332"/>
        <v>1169.8499999999999</v>
      </c>
      <c r="M764" s="1067">
        <f>K764</f>
        <v>16500</v>
      </c>
      <c r="N764" s="1067"/>
      <c r="O764" s="402" t="s">
        <v>4612</v>
      </c>
      <c r="P764" s="1068">
        <f t="shared" si="340"/>
        <v>501.6</v>
      </c>
      <c r="Q764" s="1067">
        <f t="shared" si="341"/>
        <v>473.55</v>
      </c>
      <c r="R764" s="1067"/>
      <c r="S764" s="451"/>
      <c r="T764" s="451">
        <f>+P764+Q764</f>
        <v>975.15000000000009</v>
      </c>
      <c r="U764" s="1067">
        <f t="shared" si="342"/>
        <v>15524.85</v>
      </c>
      <c r="V764" s="452">
        <v>100010330028774</v>
      </c>
      <c r="W764" s="519">
        <v>200010330896858</v>
      </c>
      <c r="X764" s="545">
        <f t="shared" si="343"/>
        <v>15524.85</v>
      </c>
      <c r="Y764" s="518">
        <v>113852602</v>
      </c>
      <c r="Z764" s="455"/>
      <c r="AA764" s="428"/>
      <c r="AB764" s="456"/>
      <c r="AC764" s="402">
        <f t="shared" si="344"/>
        <v>975.15000000000009</v>
      </c>
      <c r="AD764" s="402">
        <f t="shared" si="345"/>
        <v>15524.85</v>
      </c>
      <c r="AE764" s="1067"/>
      <c r="AF764" s="428"/>
      <c r="AG764" s="428"/>
      <c r="AH764" s="402"/>
      <c r="AI764" s="1067"/>
      <c r="AJ764" s="402"/>
      <c r="AK764" s="457"/>
      <c r="AP764" s="537"/>
      <c r="AQ764" s="537"/>
      <c r="AR764" s="537"/>
      <c r="AS764" s="537"/>
      <c r="AT764" s="537"/>
      <c r="AU764" s="537"/>
      <c r="AV764" s="537"/>
      <c r="AW764" s="537"/>
      <c r="AX764" s="537"/>
      <c r="AY764" s="537"/>
      <c r="AZ764" s="537"/>
      <c r="BA764" s="537"/>
      <c r="BB764" s="537"/>
      <c r="BC764" s="537"/>
      <c r="BD764" s="537"/>
      <c r="BE764" s="537"/>
      <c r="BF764" s="537"/>
      <c r="BG764" s="537"/>
      <c r="BH764" s="537"/>
      <c r="BI764" s="537"/>
      <c r="BJ764" s="537"/>
      <c r="BK764" s="537"/>
      <c r="BL764" s="537"/>
      <c r="BM764" s="537"/>
      <c r="BN764" s="537"/>
      <c r="BO764" s="537"/>
      <c r="BP764" s="537"/>
      <c r="BQ764" s="537"/>
      <c r="BR764" s="537"/>
      <c r="BS764" s="537"/>
      <c r="BT764" s="537"/>
      <c r="BU764" s="537"/>
      <c r="BV764" s="537"/>
      <c r="BW764" s="537"/>
      <c r="BX764" s="537"/>
      <c r="BY764" s="537"/>
      <c r="BZ764" s="537"/>
      <c r="CA764" s="537"/>
      <c r="CB764" s="537"/>
      <c r="CC764" s="537"/>
      <c r="CD764" s="537"/>
      <c r="CE764" s="537"/>
      <c r="CF764" s="537"/>
      <c r="CG764" s="537"/>
      <c r="CH764" s="537"/>
      <c r="CI764" s="537"/>
      <c r="CJ764" s="537"/>
      <c r="CK764" s="537"/>
      <c r="CL764" s="537"/>
      <c r="CM764" s="537"/>
      <c r="CN764" s="537"/>
      <c r="CO764" s="537"/>
      <c r="CP764" s="537"/>
      <c r="CQ764" s="537"/>
      <c r="CR764" s="537"/>
      <c r="CS764" s="537"/>
      <c r="CT764" s="537"/>
      <c r="CU764" s="537"/>
      <c r="CV764" s="537"/>
      <c r="CW764" s="537"/>
      <c r="CX764" s="537"/>
      <c r="CY764" s="537"/>
      <c r="CZ764" s="537"/>
      <c r="DA764" s="537"/>
      <c r="DB764" s="537"/>
      <c r="DC764" s="537"/>
      <c r="DD764" s="537"/>
      <c r="DE764" s="537"/>
    </row>
    <row r="765" spans="1:109" ht="14.1" customHeight="1" x14ac:dyDescent="0.25">
      <c r="A765" s="444">
        <v>678</v>
      </c>
      <c r="B765" s="444" t="s">
        <v>4841</v>
      </c>
      <c r="C765" s="444" t="s">
        <v>3764</v>
      </c>
      <c r="D765" s="785"/>
      <c r="E765" s="446"/>
      <c r="F765" s="609"/>
      <c r="G765" s="429" t="s">
        <v>4842</v>
      </c>
      <c r="H765" s="447" t="s">
        <v>2868</v>
      </c>
      <c r="I765" s="429" t="s">
        <v>2738</v>
      </c>
      <c r="J765" s="429"/>
      <c r="K765" s="1067">
        <v>11000</v>
      </c>
      <c r="L765" s="1067">
        <f t="shared" si="332"/>
        <v>779.9</v>
      </c>
      <c r="M765" s="1067">
        <f>K765</f>
        <v>11000</v>
      </c>
      <c r="N765" s="1067"/>
      <c r="O765" s="402" t="s">
        <v>4612</v>
      </c>
      <c r="P765" s="1068">
        <f t="shared" si="340"/>
        <v>334.4</v>
      </c>
      <c r="Q765" s="1067">
        <f t="shared" si="341"/>
        <v>315.7</v>
      </c>
      <c r="R765" s="1067"/>
      <c r="S765" s="451"/>
      <c r="T765" s="451">
        <f>+P765+Q765</f>
        <v>650.09999999999991</v>
      </c>
      <c r="U765" s="1067">
        <f t="shared" si="342"/>
        <v>10349.9</v>
      </c>
      <c r="V765" s="452">
        <v>100010330028774</v>
      </c>
      <c r="W765" s="519">
        <v>200010330896861</v>
      </c>
      <c r="X765" s="545">
        <f t="shared" si="343"/>
        <v>10349.9</v>
      </c>
      <c r="Y765" s="518">
        <v>40223069655</v>
      </c>
      <c r="Z765" s="455"/>
      <c r="AA765" s="428"/>
      <c r="AB765" s="456"/>
      <c r="AC765" s="402">
        <f t="shared" si="344"/>
        <v>650.09999999999991</v>
      </c>
      <c r="AD765" s="402">
        <f t="shared" si="345"/>
        <v>10349.9</v>
      </c>
      <c r="AE765" s="1067"/>
      <c r="AF765" s="428"/>
      <c r="AG765" s="428"/>
      <c r="AH765" s="402"/>
      <c r="AI765" s="1067"/>
      <c r="AJ765" s="402"/>
      <c r="AK765" s="457"/>
      <c r="AP765" s="537"/>
      <c r="AQ765" s="537"/>
      <c r="AR765" s="537"/>
      <c r="AS765" s="537"/>
      <c r="AT765" s="537"/>
      <c r="AU765" s="537"/>
      <c r="AV765" s="537"/>
      <c r="AW765" s="537"/>
      <c r="AX765" s="537"/>
      <c r="AY765" s="537"/>
      <c r="AZ765" s="537"/>
      <c r="BA765" s="537"/>
      <c r="BB765" s="537"/>
      <c r="BC765" s="537"/>
      <c r="BD765" s="537"/>
      <c r="BE765" s="537"/>
      <c r="BF765" s="537"/>
      <c r="BG765" s="537"/>
      <c r="BH765" s="537"/>
      <c r="BI765" s="537"/>
      <c r="BJ765" s="537"/>
      <c r="BK765" s="537"/>
      <c r="BL765" s="537"/>
      <c r="BM765" s="537"/>
      <c r="BN765" s="537"/>
      <c r="BO765" s="537"/>
      <c r="BP765" s="537"/>
      <c r="BQ765" s="537"/>
      <c r="BR765" s="537"/>
      <c r="BS765" s="537"/>
      <c r="BT765" s="537"/>
      <c r="BU765" s="537"/>
      <c r="BV765" s="537"/>
      <c r="BW765" s="537"/>
      <c r="BX765" s="537"/>
      <c r="BY765" s="537"/>
      <c r="BZ765" s="537"/>
      <c r="CA765" s="537"/>
      <c r="CB765" s="537"/>
      <c r="CC765" s="537"/>
      <c r="CD765" s="537"/>
      <c r="CE765" s="537"/>
      <c r="CF765" s="537"/>
      <c r="CG765" s="537"/>
      <c r="CH765" s="537"/>
      <c r="CI765" s="537"/>
      <c r="CJ765" s="537"/>
      <c r="CK765" s="537"/>
      <c r="CL765" s="537"/>
      <c r="CM765" s="537"/>
      <c r="CN765" s="537"/>
      <c r="CO765" s="537"/>
      <c r="CP765" s="537"/>
      <c r="CQ765" s="537"/>
      <c r="CR765" s="537"/>
      <c r="CS765" s="537"/>
      <c r="CT765" s="537"/>
      <c r="CU765" s="537"/>
      <c r="CV765" s="537"/>
      <c r="CW765" s="537"/>
      <c r="CX765" s="537"/>
      <c r="CY765" s="537"/>
      <c r="CZ765" s="537"/>
      <c r="DA765" s="537"/>
      <c r="DB765" s="537"/>
      <c r="DC765" s="537"/>
      <c r="DD765" s="537"/>
      <c r="DE765" s="537"/>
    </row>
    <row r="766" spans="1:109" ht="14.1" customHeight="1" x14ac:dyDescent="0.25">
      <c r="A766" s="444">
        <v>680</v>
      </c>
      <c r="B766" s="1066" t="s">
        <v>5027</v>
      </c>
      <c r="C766" s="1066"/>
      <c r="D766" s="784"/>
      <c r="E766" s="446"/>
      <c r="F766" s="609"/>
      <c r="G766" s="428" t="s">
        <v>5026</v>
      </c>
      <c r="H766" s="447" t="s">
        <v>2868</v>
      </c>
      <c r="I766" s="428" t="s">
        <v>2738</v>
      </c>
      <c r="J766" s="428"/>
      <c r="K766" s="479">
        <v>11000</v>
      </c>
      <c r="L766" s="1067">
        <f t="shared" si="332"/>
        <v>779.9</v>
      </c>
      <c r="M766" s="1067">
        <v>16500</v>
      </c>
      <c r="N766" s="1067"/>
      <c r="O766" s="402"/>
      <c r="P766" s="1068">
        <f>+K766/100*3.04</f>
        <v>334.4</v>
      </c>
      <c r="Q766" s="1067">
        <f>+K766/100*2.87</f>
        <v>315.7</v>
      </c>
      <c r="R766" s="1067"/>
      <c r="S766" s="451"/>
      <c r="T766" s="451"/>
      <c r="U766" s="451">
        <f>O766+P766+Q766+R766</f>
        <v>650.09999999999991</v>
      </c>
      <c r="V766" s="1067">
        <f>K766-U766</f>
        <v>10349.9</v>
      </c>
      <c r="W766" s="452">
        <v>100010330028774</v>
      </c>
      <c r="X766" s="461">
        <v>200010330972248</v>
      </c>
      <c r="Y766" s="545">
        <f>+V766</f>
        <v>10349.9</v>
      </c>
      <c r="Z766" s="518">
        <v>1201260278</v>
      </c>
      <c r="AA766" s="6"/>
      <c r="AB766" s="6"/>
      <c r="AC766" s="6"/>
      <c r="AD766" s="6"/>
      <c r="AE766" s="6"/>
      <c r="AF766" s="6"/>
      <c r="AG766" s="6"/>
      <c r="AH766" s="6"/>
      <c r="AI766" s="6"/>
      <c r="AP766" s="537"/>
      <c r="AQ766" s="537"/>
      <c r="AR766" s="537"/>
      <c r="AS766" s="537"/>
      <c r="AT766" s="537"/>
      <c r="AU766" s="537"/>
      <c r="AV766" s="537"/>
      <c r="AW766" s="537"/>
      <c r="AX766" s="537"/>
      <c r="AY766" s="537"/>
      <c r="AZ766" s="537"/>
      <c r="BA766" s="537"/>
      <c r="BB766" s="537"/>
      <c r="BC766" s="537"/>
      <c r="BD766" s="537"/>
      <c r="BE766" s="537"/>
      <c r="BF766" s="537"/>
      <c r="BG766" s="537"/>
      <c r="BH766" s="537"/>
      <c r="BI766" s="537"/>
      <c r="BJ766" s="537"/>
      <c r="BK766" s="537"/>
      <c r="BL766" s="537"/>
      <c r="BM766" s="537"/>
      <c r="BN766" s="537"/>
      <c r="BO766" s="537"/>
      <c r="BP766" s="537"/>
      <c r="BQ766" s="537"/>
      <c r="BR766" s="537"/>
      <c r="BS766" s="537"/>
      <c r="BT766" s="537"/>
      <c r="BU766" s="537"/>
      <c r="BV766" s="537"/>
      <c r="BW766" s="537"/>
      <c r="BX766" s="537"/>
      <c r="BY766" s="537"/>
      <c r="BZ766" s="537"/>
      <c r="CA766" s="537"/>
      <c r="CB766" s="537"/>
      <c r="CC766" s="537"/>
      <c r="CD766" s="537"/>
      <c r="CE766" s="537"/>
      <c r="CF766" s="537"/>
      <c r="CG766" s="537"/>
      <c r="CH766" s="537"/>
      <c r="CI766" s="537"/>
      <c r="CJ766" s="537"/>
      <c r="CK766" s="537"/>
      <c r="CL766" s="537"/>
      <c r="CM766" s="537"/>
      <c r="CN766" s="537"/>
      <c r="CO766" s="537"/>
      <c r="CP766" s="537"/>
      <c r="CQ766" s="537"/>
      <c r="CR766" s="537"/>
      <c r="CS766" s="537"/>
      <c r="CT766" s="537"/>
      <c r="CU766" s="537"/>
      <c r="CV766" s="537"/>
      <c r="CW766" s="537"/>
      <c r="CX766" s="537"/>
      <c r="CY766" s="537"/>
      <c r="CZ766" s="537"/>
      <c r="DA766" s="537"/>
      <c r="DB766" s="537"/>
      <c r="DC766" s="537"/>
      <c r="DD766" s="537"/>
      <c r="DE766" s="537"/>
    </row>
    <row r="767" spans="1:109" ht="14.1" customHeight="1" x14ac:dyDescent="0.25">
      <c r="A767" s="444">
        <v>782</v>
      </c>
      <c r="B767" s="444" t="s">
        <v>5262</v>
      </c>
      <c r="C767" s="444" t="s">
        <v>3764</v>
      </c>
      <c r="D767" s="785"/>
      <c r="E767" s="446"/>
      <c r="F767" s="609"/>
      <c r="G767" s="429" t="s">
        <v>5263</v>
      </c>
      <c r="H767" s="447" t="s">
        <v>2884</v>
      </c>
      <c r="I767" s="866" t="s">
        <v>2738</v>
      </c>
      <c r="J767" s="866"/>
      <c r="K767" s="1067">
        <v>11000</v>
      </c>
      <c r="L767" s="1067">
        <f>K767/100*7.09</f>
        <v>779.9</v>
      </c>
      <c r="M767" s="1067">
        <f>K767</f>
        <v>11000</v>
      </c>
      <c r="N767" s="1067"/>
      <c r="O767" s="402" t="s">
        <v>4612</v>
      </c>
      <c r="P767" s="1068">
        <f>K767/100*3.04</f>
        <v>334.4</v>
      </c>
      <c r="Q767" s="1068">
        <f>K767/100*2.87</f>
        <v>315.7</v>
      </c>
      <c r="R767" s="6"/>
      <c r="S767" s="1067"/>
      <c r="T767" s="451"/>
      <c r="U767" s="451">
        <f>+P767+Q767</f>
        <v>650.09999999999991</v>
      </c>
      <c r="V767" s="1067">
        <f>K767-U767</f>
        <v>10349.9</v>
      </c>
      <c r="W767" s="452">
        <v>100010330028774</v>
      </c>
      <c r="X767" s="519">
        <v>200019600505449</v>
      </c>
      <c r="Y767" s="545">
        <f>+V767</f>
        <v>10349.9</v>
      </c>
      <c r="Z767" s="518">
        <v>22300812223</v>
      </c>
      <c r="AA767" s="455"/>
      <c r="AB767" s="456"/>
      <c r="AC767" s="402">
        <f>P767+Q767+S767</f>
        <v>650.09999999999991</v>
      </c>
      <c r="AD767" s="402">
        <f>K767-AC767</f>
        <v>10349.9</v>
      </c>
      <c r="AE767" s="1067"/>
      <c r="AF767" s="428"/>
      <c r="AG767" s="428"/>
      <c r="AH767" s="402"/>
      <c r="AI767" s="1067"/>
      <c r="AJ767" s="402"/>
      <c r="AK767" s="457"/>
      <c r="AL767" s="6"/>
      <c r="AM767" s="6"/>
      <c r="AN767" s="6"/>
      <c r="AO767" s="6"/>
    </row>
    <row r="768" spans="1:109" ht="14.1" customHeight="1" x14ac:dyDescent="0.25">
      <c r="A768" s="1712" t="s">
        <v>3656</v>
      </c>
      <c r="B768" s="1713"/>
      <c r="C768" s="1713"/>
      <c r="D768" s="1713"/>
      <c r="E768" s="1713"/>
      <c r="F768" s="1713"/>
      <c r="G768" s="1713"/>
      <c r="H768" s="1713"/>
      <c r="I768" s="1714"/>
      <c r="J768" s="1175"/>
      <c r="K768" s="407">
        <f>SUM(K753:K767)</f>
        <v>217500</v>
      </c>
      <c r="L768" s="1067"/>
      <c r="M768" s="1067">
        <v>0</v>
      </c>
      <c r="N768" s="405">
        <f t="shared" ref="N768:T768" si="346">SUM(N753:N759)</f>
        <v>0</v>
      </c>
      <c r="O768" s="407">
        <f t="shared" si="346"/>
        <v>3769.6</v>
      </c>
      <c r="P768" s="407">
        <f t="shared" si="346"/>
        <v>3558.7999999999997</v>
      </c>
      <c r="Q768" s="565">
        <f t="shared" si="346"/>
        <v>844.89</v>
      </c>
      <c r="R768" s="407">
        <f t="shared" si="346"/>
        <v>0</v>
      </c>
      <c r="S768" s="566">
        <f t="shared" si="346"/>
        <v>8173.2899999999991</v>
      </c>
      <c r="T768" s="407">
        <f t="shared" si="346"/>
        <v>115826.70999999999</v>
      </c>
      <c r="U768" s="452"/>
      <c r="V768" s="523"/>
      <c r="W768" s="863"/>
      <c r="X768" s="463"/>
      <c r="Y768" s="455"/>
      <c r="Z768" s="428"/>
      <c r="AA768" s="456"/>
      <c r="AB768" s="402"/>
      <c r="AC768" s="402"/>
      <c r="AD768" s="1067"/>
      <c r="AE768" s="428"/>
      <c r="AF768" s="428"/>
      <c r="AG768" s="402"/>
      <c r="AH768" s="1067"/>
      <c r="AI768" s="402"/>
      <c r="AJ768" s="457">
        <f>AI547-N547</f>
        <v>0</v>
      </c>
    </row>
    <row r="769" spans="1:41" ht="14.1" customHeight="1" x14ac:dyDescent="0.25">
      <c r="A769" s="1715" t="s">
        <v>3688</v>
      </c>
      <c r="B769" s="1716"/>
      <c r="C769" s="1716"/>
      <c r="D769" s="1716"/>
      <c r="E769" s="1716"/>
      <c r="F769" s="1716"/>
      <c r="G769" s="1716"/>
      <c r="H769" s="1716"/>
      <c r="I769" s="1717"/>
      <c r="J769" s="1176"/>
      <c r="K769" s="407"/>
      <c r="L769" s="1067"/>
      <c r="M769" s="1067"/>
      <c r="N769" s="405"/>
      <c r="O769" s="565"/>
      <c r="P769" s="565"/>
      <c r="Q769" s="565"/>
      <c r="R769" s="407"/>
      <c r="S769" s="566"/>
      <c r="T769" s="407"/>
      <c r="U769" s="452"/>
      <c r="V769" s="523"/>
      <c r="W769" s="863"/>
      <c r="X769" s="463"/>
      <c r="Y769" s="455"/>
      <c r="Z769" s="428"/>
      <c r="AA769" s="456"/>
      <c r="AB769" s="402"/>
      <c r="AC769" s="402"/>
      <c r="AD769" s="1067"/>
      <c r="AE769" s="428"/>
      <c r="AF769" s="428"/>
      <c r="AG769" s="402"/>
      <c r="AH769" s="1067"/>
      <c r="AI769" s="402"/>
      <c r="AJ769" s="457"/>
    </row>
    <row r="770" spans="1:41" ht="14.1" customHeight="1" x14ac:dyDescent="0.25">
      <c r="A770" s="1066">
        <v>681</v>
      </c>
      <c r="B770" s="1066" t="s">
        <v>2756</v>
      </c>
      <c r="C770" s="1066" t="s">
        <v>3764</v>
      </c>
      <c r="D770" s="446">
        <v>23876</v>
      </c>
      <c r="E770" s="446">
        <v>41897</v>
      </c>
      <c r="F770" s="1066">
        <f t="shared" ref="F770:F810" si="347">DATEDIF(D770,E770,"Y")</f>
        <v>49</v>
      </c>
      <c r="G770" s="428" t="s">
        <v>2757</v>
      </c>
      <c r="H770" s="447" t="s">
        <v>2868</v>
      </c>
      <c r="I770" s="428" t="s">
        <v>2758</v>
      </c>
      <c r="J770" s="428"/>
      <c r="K770" s="1067">
        <v>49500</v>
      </c>
      <c r="L770" s="1067">
        <f t="shared" ref="L770:L832" si="348">K770/100*7.09</f>
        <v>3509.5499999999997</v>
      </c>
      <c r="M770" s="1067">
        <v>34580</v>
      </c>
      <c r="N770" s="402">
        <v>1987.15</v>
      </c>
      <c r="O770" s="1068">
        <f t="shared" ref="O770:O811" si="349">K770/100*3.04</f>
        <v>1504.8</v>
      </c>
      <c r="P770" s="1068">
        <f t="shared" ref="P770:P811" si="350">K770/100*2.87</f>
        <v>1420.65</v>
      </c>
      <c r="Q770" s="1068"/>
      <c r="R770" s="1067"/>
      <c r="S770" s="451">
        <f>N770+O770+P770+Q770</f>
        <v>4912.6000000000004</v>
      </c>
      <c r="T770" s="1067">
        <f t="shared" ref="T770:T811" si="351">K770-S770</f>
        <v>44587.4</v>
      </c>
      <c r="U770" s="452">
        <v>100010330028774</v>
      </c>
      <c r="V770" s="474">
        <v>200010330495000</v>
      </c>
      <c r="W770" s="863">
        <f t="shared" ref="W770:W811" si="352">+T770</f>
        <v>44587.4</v>
      </c>
      <c r="X770" s="463" t="s">
        <v>4135</v>
      </c>
      <c r="Y770" s="455"/>
      <c r="Z770" s="428">
        <v>0</v>
      </c>
      <c r="AA770" s="456">
        <v>0</v>
      </c>
      <c r="AB770" s="402">
        <f t="shared" ref="AB770:AB811" si="353">O770+P770+Q770</f>
        <v>2925.45</v>
      </c>
      <c r="AC770" s="402">
        <f t="shared" ref="AC770:AC811" si="354">K770-AB770</f>
        <v>46574.55</v>
      </c>
      <c r="AD770" s="1067">
        <v>33326.910000000003</v>
      </c>
      <c r="AE770" s="1067">
        <f>+AC770-AD770</f>
        <v>13247.64</v>
      </c>
      <c r="AF770" s="470">
        <v>0.15</v>
      </c>
      <c r="AG770" s="402">
        <f t="shared" ref="AG770:AG804" si="355">AE770*15%</f>
        <v>1987.1459999999997</v>
      </c>
      <c r="AH770" s="1067"/>
      <c r="AI770" s="402">
        <f t="shared" ref="AI770:AI804" si="356">AG770+AH770</f>
        <v>1987.1459999999997</v>
      </c>
      <c r="AJ770" s="457">
        <f>AI773-N773</f>
        <v>0</v>
      </c>
    </row>
    <row r="771" spans="1:41" ht="14.1" customHeight="1" x14ac:dyDescent="0.25">
      <c r="A771" s="1066">
        <v>682</v>
      </c>
      <c r="B771" s="1066" t="s">
        <v>1936</v>
      </c>
      <c r="C771" s="1066" t="s">
        <v>3763</v>
      </c>
      <c r="D771" s="446">
        <v>29961</v>
      </c>
      <c r="E771" s="446">
        <v>41897</v>
      </c>
      <c r="F771" s="1066">
        <f>DATEDIF(D771,E771,"Y")</f>
        <v>32</v>
      </c>
      <c r="G771" s="428" t="s">
        <v>1937</v>
      </c>
      <c r="H771" s="447" t="s">
        <v>2868</v>
      </c>
      <c r="I771" s="428" t="s">
        <v>2759</v>
      </c>
      <c r="J771" s="428"/>
      <c r="K771" s="1067">
        <v>22000</v>
      </c>
      <c r="L771" s="1067">
        <f>K771/100*7.09</f>
        <v>1559.8</v>
      </c>
      <c r="M771" s="1067">
        <f>K771</f>
        <v>22000</v>
      </c>
      <c r="N771" s="402"/>
      <c r="O771" s="1068">
        <f>K771/100*3.04</f>
        <v>668.8</v>
      </c>
      <c r="P771" s="1068">
        <f>K771/100*2.87</f>
        <v>631.4</v>
      </c>
      <c r="Q771" s="1068">
        <v>844.89</v>
      </c>
      <c r="R771" s="1067"/>
      <c r="S771" s="451">
        <f>N771+O771+P771+Q771</f>
        <v>2145.0899999999997</v>
      </c>
      <c r="T771" s="1067">
        <f>K771-S771</f>
        <v>19854.91</v>
      </c>
      <c r="U771" s="452">
        <v>100010330028774</v>
      </c>
      <c r="V771" s="461" t="s">
        <v>3161</v>
      </c>
      <c r="W771" s="863">
        <f>+T771</f>
        <v>19854.91</v>
      </c>
      <c r="X771" s="463" t="s">
        <v>4117</v>
      </c>
      <c r="Y771" s="455"/>
      <c r="Z771" s="428">
        <v>0</v>
      </c>
      <c r="AA771" s="456">
        <v>0</v>
      </c>
      <c r="AB771" s="402">
        <f>O771+P771+Q771</f>
        <v>2145.0899999999997</v>
      </c>
      <c r="AC771" s="402">
        <f>K771-AB771</f>
        <v>19854.91</v>
      </c>
      <c r="AD771" s="1067"/>
      <c r="AE771" s="1067"/>
      <c r="AF771" s="428"/>
      <c r="AG771" s="402">
        <f>AE771*15%</f>
        <v>0</v>
      </c>
      <c r="AH771" s="1067"/>
      <c r="AI771" s="402">
        <f>AG771+AH771</f>
        <v>0</v>
      </c>
      <c r="AJ771" s="457">
        <f>AI223-N223</f>
        <v>-4.0000000003601599E-3</v>
      </c>
    </row>
    <row r="772" spans="1:41" ht="14.1" customHeight="1" x14ac:dyDescent="0.25">
      <c r="A772" s="1066">
        <v>683</v>
      </c>
      <c r="B772" s="444" t="s">
        <v>2804</v>
      </c>
      <c r="C772" s="444" t="s">
        <v>3764</v>
      </c>
      <c r="D772" s="445">
        <v>25440</v>
      </c>
      <c r="E772" s="446">
        <v>41897</v>
      </c>
      <c r="F772" s="1066">
        <f t="shared" si="347"/>
        <v>45</v>
      </c>
      <c r="G772" s="429" t="s">
        <v>2805</v>
      </c>
      <c r="H772" s="447" t="s">
        <v>2868</v>
      </c>
      <c r="I772" s="429" t="s">
        <v>2760</v>
      </c>
      <c r="J772" s="429"/>
      <c r="K772" s="1067">
        <v>22000</v>
      </c>
      <c r="L772" s="1067">
        <f t="shared" si="348"/>
        <v>1559.8</v>
      </c>
      <c r="M772" s="1067">
        <f t="shared" ref="M772:M811" si="357">K772</f>
        <v>22000</v>
      </c>
      <c r="N772" s="402"/>
      <c r="O772" s="1068">
        <f t="shared" si="349"/>
        <v>668.8</v>
      </c>
      <c r="P772" s="1068">
        <f t="shared" si="350"/>
        <v>631.4</v>
      </c>
      <c r="Q772" s="1068">
        <v>844.89</v>
      </c>
      <c r="R772" s="1067"/>
      <c r="S772" s="451">
        <f>N772+O772+P772+Q772+R772</f>
        <v>2145.0899999999997</v>
      </c>
      <c r="T772" s="1067">
        <f t="shared" si="351"/>
        <v>19854.91</v>
      </c>
      <c r="U772" s="452">
        <v>100010330028774</v>
      </c>
      <c r="V772" s="490" t="s">
        <v>3570</v>
      </c>
      <c r="W772" s="863">
        <f t="shared" si="352"/>
        <v>19854.91</v>
      </c>
      <c r="X772" s="454" t="s">
        <v>3844</v>
      </c>
      <c r="Y772" s="455"/>
      <c r="Z772" s="428">
        <v>0</v>
      </c>
      <c r="AA772" s="456">
        <v>0</v>
      </c>
      <c r="AB772" s="402">
        <f t="shared" si="353"/>
        <v>2145.0899999999997</v>
      </c>
      <c r="AC772" s="402">
        <f t="shared" si="354"/>
        <v>19854.91</v>
      </c>
      <c r="AD772" s="1067"/>
      <c r="AE772" s="428"/>
      <c r="AF772" s="428"/>
      <c r="AG772" s="402">
        <f t="shared" si="355"/>
        <v>0</v>
      </c>
      <c r="AH772" s="1067"/>
      <c r="AI772" s="402">
        <f t="shared" si="356"/>
        <v>0</v>
      </c>
      <c r="AJ772" s="512"/>
    </row>
    <row r="773" spans="1:41" ht="14.1" customHeight="1" x14ac:dyDescent="0.25">
      <c r="A773" s="1066">
        <v>684</v>
      </c>
      <c r="B773" s="444" t="s">
        <v>2767</v>
      </c>
      <c r="C773" s="444" t="s">
        <v>3764</v>
      </c>
      <c r="D773" s="445">
        <v>24953</v>
      </c>
      <c r="E773" s="446">
        <v>41897</v>
      </c>
      <c r="F773" s="1066">
        <f t="shared" si="347"/>
        <v>46</v>
      </c>
      <c r="G773" s="429" t="s">
        <v>2768</v>
      </c>
      <c r="H773" s="447" t="s">
        <v>2868</v>
      </c>
      <c r="I773" s="429" t="s">
        <v>2760</v>
      </c>
      <c r="J773" s="429"/>
      <c r="K773" s="1067">
        <v>22000</v>
      </c>
      <c r="L773" s="1067">
        <f t="shared" si="348"/>
        <v>1559.8</v>
      </c>
      <c r="M773" s="1067">
        <f t="shared" si="357"/>
        <v>22000</v>
      </c>
      <c r="N773" s="402"/>
      <c r="O773" s="1068">
        <f t="shared" si="349"/>
        <v>668.8</v>
      </c>
      <c r="P773" s="1068">
        <f t="shared" si="350"/>
        <v>631.4</v>
      </c>
      <c r="Q773" s="1068" t="s">
        <v>4335</v>
      </c>
      <c r="R773" s="1067"/>
      <c r="S773" s="451">
        <f>+O773+P773</f>
        <v>1300.1999999999998</v>
      </c>
      <c r="T773" s="1067">
        <f t="shared" si="351"/>
        <v>20699.8</v>
      </c>
      <c r="U773" s="452">
        <v>100010330028774</v>
      </c>
      <c r="V773" s="490" t="s">
        <v>3535</v>
      </c>
      <c r="W773" s="863">
        <f t="shared" si="352"/>
        <v>20699.8</v>
      </c>
      <c r="X773" s="454" t="s">
        <v>4184</v>
      </c>
      <c r="Y773" s="455"/>
      <c r="Z773" s="428">
        <v>0</v>
      </c>
      <c r="AA773" s="456">
        <v>0</v>
      </c>
      <c r="AB773" s="402" t="e">
        <f t="shared" si="353"/>
        <v>#VALUE!</v>
      </c>
      <c r="AC773" s="402" t="e">
        <f t="shared" si="354"/>
        <v>#VALUE!</v>
      </c>
      <c r="AD773" s="1067"/>
      <c r="AE773" s="428"/>
      <c r="AF773" s="428"/>
      <c r="AG773" s="402">
        <f t="shared" si="355"/>
        <v>0</v>
      </c>
      <c r="AH773" s="1067"/>
      <c r="AI773" s="402">
        <f t="shared" si="356"/>
        <v>0</v>
      </c>
      <c r="AJ773" s="457" t="e">
        <f>#REF!-#REF!</f>
        <v>#REF!</v>
      </c>
    </row>
    <row r="774" spans="1:41" ht="14.1" customHeight="1" x14ac:dyDescent="0.25">
      <c r="A774" s="1066">
        <v>685</v>
      </c>
      <c r="B774" s="1066" t="s">
        <v>2769</v>
      </c>
      <c r="C774" s="1066" t="s">
        <v>3764</v>
      </c>
      <c r="D774" s="446">
        <v>25526</v>
      </c>
      <c r="E774" s="446">
        <v>41897</v>
      </c>
      <c r="F774" s="1066">
        <f t="shared" si="347"/>
        <v>44</v>
      </c>
      <c r="G774" s="428" t="s">
        <v>2770</v>
      </c>
      <c r="H774" s="447" t="s">
        <v>2868</v>
      </c>
      <c r="I774" s="428" t="s">
        <v>2760</v>
      </c>
      <c r="J774" s="428"/>
      <c r="K774" s="1067">
        <v>22000</v>
      </c>
      <c r="L774" s="1067">
        <f t="shared" si="348"/>
        <v>1559.8</v>
      </c>
      <c r="M774" s="1067">
        <f t="shared" si="357"/>
        <v>22000</v>
      </c>
      <c r="N774" s="402"/>
      <c r="O774" s="1068">
        <f t="shared" si="349"/>
        <v>668.8</v>
      </c>
      <c r="P774" s="1068">
        <f t="shared" si="350"/>
        <v>631.4</v>
      </c>
      <c r="Q774" s="1068"/>
      <c r="R774" s="1067"/>
      <c r="S774" s="451">
        <f>N774+O774+P774+Q774</f>
        <v>1300.1999999999998</v>
      </c>
      <c r="T774" s="1067">
        <f t="shared" si="351"/>
        <v>20699.8</v>
      </c>
      <c r="U774" s="452">
        <v>100010330028774</v>
      </c>
      <c r="V774" s="461" t="s">
        <v>3536</v>
      </c>
      <c r="W774" s="863">
        <f t="shared" si="352"/>
        <v>20699.8</v>
      </c>
      <c r="X774" s="463" t="s">
        <v>3843</v>
      </c>
      <c r="Y774" s="455"/>
      <c r="Z774" s="428">
        <v>0</v>
      </c>
      <c r="AA774" s="456">
        <v>0</v>
      </c>
      <c r="AB774" s="402">
        <f t="shared" si="353"/>
        <v>1300.1999999999998</v>
      </c>
      <c r="AC774" s="402">
        <f t="shared" si="354"/>
        <v>20699.8</v>
      </c>
      <c r="AD774" s="1067"/>
      <c r="AE774" s="428"/>
      <c r="AF774" s="428"/>
      <c r="AG774" s="402">
        <f t="shared" si="355"/>
        <v>0</v>
      </c>
      <c r="AH774" s="1067"/>
      <c r="AI774" s="402">
        <f t="shared" si="356"/>
        <v>0</v>
      </c>
      <c r="AJ774" s="457">
        <f>AI188-N188</f>
        <v>0</v>
      </c>
    </row>
    <row r="775" spans="1:41" ht="14.1" customHeight="1" x14ac:dyDescent="0.25">
      <c r="A775" s="1066">
        <v>686</v>
      </c>
      <c r="B775" s="444" t="s">
        <v>2820</v>
      </c>
      <c r="C775" s="444" t="s">
        <v>3763</v>
      </c>
      <c r="D775" s="445">
        <v>25939</v>
      </c>
      <c r="E775" s="446">
        <v>41897</v>
      </c>
      <c r="F775" s="1066">
        <f t="shared" si="347"/>
        <v>43</v>
      </c>
      <c r="G775" s="429" t="s">
        <v>2821</v>
      </c>
      <c r="H775" s="447" t="s">
        <v>2868</v>
      </c>
      <c r="I775" s="429" t="s">
        <v>4743</v>
      </c>
      <c r="J775" s="429"/>
      <c r="K775" s="1067">
        <v>22000</v>
      </c>
      <c r="L775" s="1067">
        <f t="shared" si="348"/>
        <v>1559.8</v>
      </c>
      <c r="M775" s="1067">
        <f t="shared" si="357"/>
        <v>22000</v>
      </c>
      <c r="N775" s="402"/>
      <c r="O775" s="1068">
        <f t="shared" si="349"/>
        <v>668.8</v>
      </c>
      <c r="P775" s="1068">
        <f t="shared" si="350"/>
        <v>631.4</v>
      </c>
      <c r="Q775" s="1068"/>
      <c r="R775" s="1067"/>
      <c r="S775" s="451">
        <f>N775+O775+P775+Q775+R775</f>
        <v>1300.1999999999998</v>
      </c>
      <c r="T775" s="1067">
        <f t="shared" si="351"/>
        <v>20699.8</v>
      </c>
      <c r="U775" s="452">
        <v>100010330028774</v>
      </c>
      <c r="V775" s="478" t="s">
        <v>3559</v>
      </c>
      <c r="W775" s="863">
        <f t="shared" si="352"/>
        <v>20699.8</v>
      </c>
      <c r="X775" s="454" t="s">
        <v>3826</v>
      </c>
      <c r="Y775" s="455"/>
      <c r="Z775" s="428">
        <v>0</v>
      </c>
      <c r="AA775" s="456">
        <v>0</v>
      </c>
      <c r="AB775" s="402">
        <f t="shared" si="353"/>
        <v>1300.1999999999998</v>
      </c>
      <c r="AC775" s="402">
        <f t="shared" si="354"/>
        <v>20699.8</v>
      </c>
      <c r="AD775" s="1067"/>
      <c r="AE775" s="428"/>
      <c r="AF775" s="428"/>
      <c r="AG775" s="402">
        <f t="shared" si="355"/>
        <v>0</v>
      </c>
      <c r="AH775" s="1067"/>
      <c r="AI775" s="402">
        <f t="shared" si="356"/>
        <v>0</v>
      </c>
      <c r="AJ775" s="457">
        <f>AI801-N801</f>
        <v>0</v>
      </c>
    </row>
    <row r="776" spans="1:41" ht="14.1" customHeight="1" x14ac:dyDescent="0.25">
      <c r="A776" s="1066">
        <v>687</v>
      </c>
      <c r="B776" s="444" t="s">
        <v>4818</v>
      </c>
      <c r="C776" s="444" t="s">
        <v>3763</v>
      </c>
      <c r="D776" s="785">
        <v>30640</v>
      </c>
      <c r="E776" s="446">
        <v>41897</v>
      </c>
      <c r="F776" s="609">
        <f>DATEDIF(D776,E776,"Y")</f>
        <v>30</v>
      </c>
      <c r="G776" s="429" t="s">
        <v>4819</v>
      </c>
      <c r="H776" s="447" t="s">
        <v>2868</v>
      </c>
      <c r="I776" s="428" t="s">
        <v>4743</v>
      </c>
      <c r="J776" s="428"/>
      <c r="K776" s="1067">
        <v>22000</v>
      </c>
      <c r="L776" s="1067">
        <f t="shared" si="348"/>
        <v>1559.8</v>
      </c>
      <c r="M776" s="1067">
        <f>+K776</f>
        <v>22000</v>
      </c>
      <c r="N776" s="1067"/>
      <c r="O776" s="402"/>
      <c r="P776" s="1068">
        <f>K776/100*3.04</f>
        <v>668.8</v>
      </c>
      <c r="Q776" s="1068">
        <f>K776/100*2.87</f>
        <v>631.4</v>
      </c>
      <c r="R776" s="1067"/>
      <c r="S776" s="451"/>
      <c r="T776" s="451">
        <f>O776+P776+Q776+R776+S776</f>
        <v>1300.1999999999998</v>
      </c>
      <c r="U776" s="1067">
        <f>K776-T776</f>
        <v>20699.8</v>
      </c>
      <c r="V776" s="452">
        <v>100010330028774</v>
      </c>
      <c r="W776" s="461"/>
      <c r="X776" s="545">
        <f>+U776</f>
        <v>20699.8</v>
      </c>
      <c r="Y776" s="518"/>
      <c r="Z776" s="455"/>
      <c r="AA776" s="428">
        <v>0</v>
      </c>
      <c r="AB776" s="456">
        <v>0</v>
      </c>
      <c r="AC776" s="402">
        <f>P776+Q776+R776</f>
        <v>1300.1999999999998</v>
      </c>
      <c r="AD776" s="402">
        <f>K776-AC776</f>
        <v>20699.8</v>
      </c>
      <c r="AE776" s="1067">
        <v>33326.910000000003</v>
      </c>
      <c r="AF776" s="1067">
        <f>+AD776-AE776</f>
        <v>-12627.110000000004</v>
      </c>
      <c r="AG776" s="462">
        <v>0.15</v>
      </c>
      <c r="AH776" s="402">
        <f>AF776*15%</f>
        <v>-1894.0665000000006</v>
      </c>
      <c r="AI776" s="1067"/>
      <c r="AJ776" s="402">
        <f>AH776+AI776</f>
        <v>-1894.0665000000006</v>
      </c>
      <c r="AK776" s="457">
        <f>AJ776-O776</f>
        <v>-1894.0665000000006</v>
      </c>
      <c r="AM776" s="6"/>
      <c r="AN776" s="6"/>
      <c r="AO776" s="6"/>
    </row>
    <row r="777" spans="1:41" ht="14.1" customHeight="1" x14ac:dyDescent="0.25">
      <c r="A777" s="1066">
        <v>688</v>
      </c>
      <c r="B777" s="444" t="s">
        <v>2763</v>
      </c>
      <c r="C777" s="444" t="s">
        <v>3763</v>
      </c>
      <c r="D777" s="445">
        <v>33887</v>
      </c>
      <c r="E777" s="446">
        <v>41897</v>
      </c>
      <c r="F777" s="1066">
        <f t="shared" si="347"/>
        <v>21</v>
      </c>
      <c r="G777" s="429" t="s">
        <v>2764</v>
      </c>
      <c r="H777" s="447" t="s">
        <v>2868</v>
      </c>
      <c r="I777" s="429" t="s">
        <v>2773</v>
      </c>
      <c r="J777" s="429"/>
      <c r="K777" s="1067">
        <v>11000</v>
      </c>
      <c r="L777" s="1067">
        <f t="shared" si="348"/>
        <v>779.9</v>
      </c>
      <c r="M777" s="1067">
        <f t="shared" si="357"/>
        <v>11000</v>
      </c>
      <c r="N777" s="402"/>
      <c r="O777" s="467">
        <f t="shared" si="349"/>
        <v>334.4</v>
      </c>
      <c r="P777" s="467">
        <f t="shared" si="350"/>
        <v>315.7</v>
      </c>
      <c r="Q777" s="467"/>
      <c r="R777" s="1067"/>
      <c r="S777" s="494">
        <f t="shared" ref="S777:S782" si="358">N777+O777+P777+Q777</f>
        <v>650.09999999999991</v>
      </c>
      <c r="T777" s="402">
        <f t="shared" si="351"/>
        <v>10349.9</v>
      </c>
      <c r="U777" s="452">
        <v>100010330028774</v>
      </c>
      <c r="V777" s="490" t="s">
        <v>3533</v>
      </c>
      <c r="W777" s="863">
        <f t="shared" si="352"/>
        <v>10349.9</v>
      </c>
      <c r="X777" s="454">
        <v>22500642180</v>
      </c>
      <c r="Y777" s="455"/>
      <c r="Z777" s="428">
        <v>0</v>
      </c>
      <c r="AA777" s="456">
        <v>0</v>
      </c>
      <c r="AB777" s="402">
        <f t="shared" si="353"/>
        <v>650.09999999999991</v>
      </c>
      <c r="AC777" s="402">
        <f t="shared" si="354"/>
        <v>10349.9</v>
      </c>
      <c r="AD777" s="1067"/>
      <c r="AE777" s="428"/>
      <c r="AF777" s="428"/>
      <c r="AG777" s="402">
        <f t="shared" si="355"/>
        <v>0</v>
      </c>
      <c r="AH777" s="1067"/>
      <c r="AI777" s="402">
        <f t="shared" si="356"/>
        <v>0</v>
      </c>
      <c r="AJ777" s="457">
        <f>AI779-N779</f>
        <v>0</v>
      </c>
    </row>
    <row r="778" spans="1:41" ht="14.1" customHeight="1" x14ac:dyDescent="0.25">
      <c r="A778" s="1066">
        <v>690</v>
      </c>
      <c r="B778" s="1066" t="s">
        <v>2774</v>
      </c>
      <c r="C778" s="1066" t="s">
        <v>3763</v>
      </c>
      <c r="D778" s="446">
        <v>32564</v>
      </c>
      <c r="E778" s="446">
        <v>41897</v>
      </c>
      <c r="F778" s="1066">
        <f t="shared" si="347"/>
        <v>25</v>
      </c>
      <c r="G778" s="428" t="s">
        <v>2775</v>
      </c>
      <c r="H778" s="447" t="s">
        <v>2868</v>
      </c>
      <c r="I778" s="429" t="s">
        <v>2773</v>
      </c>
      <c r="J778" s="429"/>
      <c r="K778" s="1067">
        <v>11000</v>
      </c>
      <c r="L778" s="1067">
        <f t="shared" si="348"/>
        <v>779.9</v>
      </c>
      <c r="M778" s="1067">
        <f t="shared" si="357"/>
        <v>11000</v>
      </c>
      <c r="N778" s="402"/>
      <c r="O778" s="1068">
        <f t="shared" si="349"/>
        <v>334.4</v>
      </c>
      <c r="P778" s="1068">
        <f t="shared" si="350"/>
        <v>315.7</v>
      </c>
      <c r="Q778" s="1068"/>
      <c r="R778" s="1067"/>
      <c r="S778" s="451">
        <f t="shared" si="358"/>
        <v>650.09999999999991</v>
      </c>
      <c r="T778" s="1067">
        <f t="shared" si="351"/>
        <v>10349.9</v>
      </c>
      <c r="U778" s="452">
        <v>100010330028774</v>
      </c>
      <c r="V778" s="461" t="s">
        <v>3538</v>
      </c>
      <c r="W778" s="863">
        <f t="shared" si="352"/>
        <v>10349.9</v>
      </c>
      <c r="X778" s="463">
        <v>22500562990</v>
      </c>
      <c r="Y778" s="455"/>
      <c r="Z778" s="428">
        <v>0</v>
      </c>
      <c r="AA778" s="456">
        <v>0</v>
      </c>
      <c r="AB778" s="402">
        <f t="shared" si="353"/>
        <v>650.09999999999991</v>
      </c>
      <c r="AC778" s="402">
        <f t="shared" si="354"/>
        <v>10349.9</v>
      </c>
      <c r="AD778" s="1067"/>
      <c r="AE778" s="428"/>
      <c r="AF778" s="428"/>
      <c r="AG778" s="402">
        <f t="shared" si="355"/>
        <v>0</v>
      </c>
      <c r="AH778" s="1067"/>
      <c r="AI778" s="402">
        <f t="shared" si="356"/>
        <v>0</v>
      </c>
      <c r="AJ778" s="457" t="e">
        <f>#REF!-#REF!</f>
        <v>#REF!</v>
      </c>
    </row>
    <row r="779" spans="1:41" ht="14.1" customHeight="1" x14ac:dyDescent="0.25">
      <c r="A779" s="1066">
        <v>691</v>
      </c>
      <c r="B779" s="1066" t="s">
        <v>2776</v>
      </c>
      <c r="C779" s="1066" t="s">
        <v>3763</v>
      </c>
      <c r="D779" s="446">
        <v>25304</v>
      </c>
      <c r="E779" s="446">
        <v>41897</v>
      </c>
      <c r="F779" s="1066">
        <f t="shared" si="347"/>
        <v>45</v>
      </c>
      <c r="G779" s="428" t="s">
        <v>2777</v>
      </c>
      <c r="H779" s="447" t="s">
        <v>2868</v>
      </c>
      <c r="I779" s="429" t="s">
        <v>2773</v>
      </c>
      <c r="J779" s="429"/>
      <c r="K779" s="1067">
        <v>11000</v>
      </c>
      <c r="L779" s="1067">
        <f t="shared" si="348"/>
        <v>779.9</v>
      </c>
      <c r="M779" s="1067">
        <f t="shared" si="357"/>
        <v>11000</v>
      </c>
      <c r="N779" s="402"/>
      <c r="O779" s="1068">
        <f t="shared" si="349"/>
        <v>334.4</v>
      </c>
      <c r="P779" s="1068">
        <f t="shared" si="350"/>
        <v>315.7</v>
      </c>
      <c r="Q779" s="1068"/>
      <c r="R779" s="1067"/>
      <c r="S779" s="451">
        <f t="shared" si="358"/>
        <v>650.09999999999991</v>
      </c>
      <c r="T779" s="1067">
        <f t="shared" si="351"/>
        <v>10349.9</v>
      </c>
      <c r="U779" s="452">
        <v>100010330028774</v>
      </c>
      <c r="V779" s="461" t="s">
        <v>3539</v>
      </c>
      <c r="W779" s="863">
        <f t="shared" si="352"/>
        <v>10349.9</v>
      </c>
      <c r="X779" s="463" t="s">
        <v>3841</v>
      </c>
      <c r="Y779" s="455"/>
      <c r="Z779" s="428">
        <v>0</v>
      </c>
      <c r="AA779" s="456">
        <v>0</v>
      </c>
      <c r="AB779" s="402">
        <f t="shared" si="353"/>
        <v>650.09999999999991</v>
      </c>
      <c r="AC779" s="402">
        <f t="shared" si="354"/>
        <v>10349.9</v>
      </c>
      <c r="AD779" s="1067"/>
      <c r="AE779" s="428"/>
      <c r="AF779" s="428"/>
      <c r="AG779" s="402">
        <f t="shared" si="355"/>
        <v>0</v>
      </c>
      <c r="AH779" s="1067"/>
      <c r="AI779" s="402">
        <f t="shared" si="356"/>
        <v>0</v>
      </c>
      <c r="AJ779" s="457">
        <f>AI781-N781</f>
        <v>0</v>
      </c>
    </row>
    <row r="780" spans="1:41" ht="14.1" customHeight="1" x14ac:dyDescent="0.25">
      <c r="A780" s="1066">
        <v>692</v>
      </c>
      <c r="B780" s="1066" t="s">
        <v>2785</v>
      </c>
      <c r="C780" s="1066" t="s">
        <v>3763</v>
      </c>
      <c r="D780" s="446">
        <v>25595</v>
      </c>
      <c r="E780" s="446">
        <v>41897</v>
      </c>
      <c r="F780" s="1066">
        <f t="shared" si="347"/>
        <v>44</v>
      </c>
      <c r="G780" s="428" t="s">
        <v>2786</v>
      </c>
      <c r="H780" s="447" t="s">
        <v>2868</v>
      </c>
      <c r="I780" s="429" t="s">
        <v>2773</v>
      </c>
      <c r="J780" s="429"/>
      <c r="K780" s="1067">
        <v>11000</v>
      </c>
      <c r="L780" s="1067">
        <f t="shared" si="348"/>
        <v>779.9</v>
      </c>
      <c r="M780" s="1067">
        <f t="shared" si="357"/>
        <v>11000</v>
      </c>
      <c r="N780" s="402"/>
      <c r="O780" s="1068">
        <f t="shared" si="349"/>
        <v>334.4</v>
      </c>
      <c r="P780" s="1068">
        <f t="shared" si="350"/>
        <v>315.7</v>
      </c>
      <c r="Q780" s="1068"/>
      <c r="R780" s="1067"/>
      <c r="S780" s="451">
        <f t="shared" si="358"/>
        <v>650.09999999999991</v>
      </c>
      <c r="T780" s="1067">
        <f t="shared" si="351"/>
        <v>10349.9</v>
      </c>
      <c r="U780" s="452">
        <v>100010330028774</v>
      </c>
      <c r="V780" s="485" t="s">
        <v>3544</v>
      </c>
      <c r="W780" s="863">
        <f t="shared" si="352"/>
        <v>10349.9</v>
      </c>
      <c r="X780" s="463" t="s">
        <v>3840</v>
      </c>
      <c r="Y780" s="455"/>
      <c r="Z780" s="428">
        <v>0</v>
      </c>
      <c r="AA780" s="456">
        <v>0</v>
      </c>
      <c r="AB780" s="402">
        <f t="shared" si="353"/>
        <v>650.09999999999991</v>
      </c>
      <c r="AC780" s="402">
        <f t="shared" si="354"/>
        <v>10349.9</v>
      </c>
      <c r="AD780" s="1067"/>
      <c r="AE780" s="428"/>
      <c r="AF780" s="428"/>
      <c r="AG780" s="402">
        <f t="shared" si="355"/>
        <v>0</v>
      </c>
      <c r="AH780" s="1067"/>
      <c r="AI780" s="402">
        <f t="shared" si="356"/>
        <v>0</v>
      </c>
      <c r="AJ780" s="457" t="e">
        <f>#REF!-#REF!</f>
        <v>#REF!</v>
      </c>
    </row>
    <row r="781" spans="1:41" ht="14.1" customHeight="1" x14ac:dyDescent="0.25">
      <c r="A781" s="1066">
        <v>693</v>
      </c>
      <c r="B781" s="1066" t="s">
        <v>2787</v>
      </c>
      <c r="C781" s="1066" t="s">
        <v>3763</v>
      </c>
      <c r="D781" s="446">
        <v>25052</v>
      </c>
      <c r="E781" s="446">
        <v>41897</v>
      </c>
      <c r="F781" s="1066">
        <f t="shared" si="347"/>
        <v>46</v>
      </c>
      <c r="G781" s="428" t="s">
        <v>2788</v>
      </c>
      <c r="H781" s="447" t="s">
        <v>2868</v>
      </c>
      <c r="I781" s="429" t="s">
        <v>4618</v>
      </c>
      <c r="J781" s="429"/>
      <c r="K781" s="1067">
        <v>14300</v>
      </c>
      <c r="L781" s="1067">
        <f t="shared" si="348"/>
        <v>1013.87</v>
      </c>
      <c r="M781" s="1067">
        <f t="shared" si="357"/>
        <v>14300</v>
      </c>
      <c r="N781" s="402"/>
      <c r="O781" s="1068">
        <f t="shared" si="349"/>
        <v>434.72</v>
      </c>
      <c r="P781" s="1068">
        <f t="shared" si="350"/>
        <v>410.41</v>
      </c>
      <c r="Q781" s="1068"/>
      <c r="R781" s="1067"/>
      <c r="S781" s="451">
        <f t="shared" si="358"/>
        <v>845.13000000000011</v>
      </c>
      <c r="T781" s="1067">
        <f t="shared" si="351"/>
        <v>13454.869999999999</v>
      </c>
      <c r="U781" s="452">
        <v>100010330028774</v>
      </c>
      <c r="V781" s="485" t="s">
        <v>3545</v>
      </c>
      <c r="W781" s="863">
        <f t="shared" si="352"/>
        <v>13454.869999999999</v>
      </c>
      <c r="X781" s="463" t="s">
        <v>4203</v>
      </c>
      <c r="Y781" s="455"/>
      <c r="Z781" s="428">
        <v>0</v>
      </c>
      <c r="AA781" s="456">
        <v>0</v>
      </c>
      <c r="AB781" s="402">
        <f t="shared" si="353"/>
        <v>845.13000000000011</v>
      </c>
      <c r="AC781" s="402">
        <f t="shared" si="354"/>
        <v>13454.869999999999</v>
      </c>
      <c r="AD781" s="1067"/>
      <c r="AE781" s="428"/>
      <c r="AF781" s="428"/>
      <c r="AG781" s="402">
        <f t="shared" si="355"/>
        <v>0</v>
      </c>
      <c r="AH781" s="1067"/>
      <c r="AI781" s="402">
        <f t="shared" si="356"/>
        <v>0</v>
      </c>
      <c r="AJ781" s="457" t="e">
        <f>#REF!-#REF!</f>
        <v>#REF!</v>
      </c>
      <c r="AL781" s="6"/>
      <c r="AM781" s="6"/>
      <c r="AN781" s="6"/>
      <c r="AO781" s="6"/>
    </row>
    <row r="782" spans="1:41" ht="14.1" customHeight="1" x14ac:dyDescent="0.25">
      <c r="A782" s="1066">
        <v>694</v>
      </c>
      <c r="B782" s="1066" t="s">
        <v>2789</v>
      </c>
      <c r="C782" s="1066" t="s">
        <v>3763</v>
      </c>
      <c r="D782" s="446">
        <v>28210</v>
      </c>
      <c r="E782" s="446">
        <v>41897</v>
      </c>
      <c r="F782" s="1066">
        <f t="shared" si="347"/>
        <v>37</v>
      </c>
      <c r="G782" s="428" t="s">
        <v>2790</v>
      </c>
      <c r="H782" s="447" t="s">
        <v>2868</v>
      </c>
      <c r="I782" s="429" t="s">
        <v>2773</v>
      </c>
      <c r="J782" s="429"/>
      <c r="K782" s="1067">
        <v>11000</v>
      </c>
      <c r="L782" s="1067">
        <f t="shared" si="348"/>
        <v>779.9</v>
      </c>
      <c r="M782" s="1067">
        <f t="shared" si="357"/>
        <v>11000</v>
      </c>
      <c r="N782" s="402"/>
      <c r="O782" s="1068">
        <f t="shared" si="349"/>
        <v>334.4</v>
      </c>
      <c r="P782" s="1068">
        <f t="shared" si="350"/>
        <v>315.7</v>
      </c>
      <c r="Q782" s="1068"/>
      <c r="R782" s="1067"/>
      <c r="S782" s="451">
        <f t="shared" si="358"/>
        <v>650.09999999999991</v>
      </c>
      <c r="T782" s="1067">
        <f t="shared" si="351"/>
        <v>10349.9</v>
      </c>
      <c r="U782" s="452">
        <v>100010330028774</v>
      </c>
      <c r="V782" s="474">
        <v>200010330646367</v>
      </c>
      <c r="W782" s="863">
        <f t="shared" si="352"/>
        <v>10349.9</v>
      </c>
      <c r="X782" s="463" t="s">
        <v>3839</v>
      </c>
      <c r="Y782" s="455"/>
      <c r="Z782" s="428">
        <v>0</v>
      </c>
      <c r="AA782" s="456">
        <v>0</v>
      </c>
      <c r="AB782" s="402">
        <f t="shared" si="353"/>
        <v>650.09999999999991</v>
      </c>
      <c r="AC782" s="402">
        <f t="shared" si="354"/>
        <v>10349.9</v>
      </c>
      <c r="AD782" s="1067"/>
      <c r="AE782" s="428"/>
      <c r="AF782" s="428"/>
      <c r="AG782" s="402">
        <f t="shared" si="355"/>
        <v>0</v>
      </c>
      <c r="AH782" s="1067"/>
      <c r="AI782" s="402">
        <f t="shared" si="356"/>
        <v>0</v>
      </c>
      <c r="AJ782" s="457">
        <f>AI787-N787</f>
        <v>0</v>
      </c>
      <c r="AL782" s="6"/>
      <c r="AM782" s="6"/>
      <c r="AN782" s="6"/>
      <c r="AO782" s="6"/>
    </row>
    <row r="783" spans="1:41" ht="14.1" customHeight="1" x14ac:dyDescent="0.25">
      <c r="A783" s="1066">
        <v>695</v>
      </c>
      <c r="B783" s="1066" t="s">
        <v>2791</v>
      </c>
      <c r="C783" s="1066" t="s">
        <v>3763</v>
      </c>
      <c r="D783" s="446">
        <v>26490</v>
      </c>
      <c r="E783" s="446">
        <v>41897</v>
      </c>
      <c r="F783" s="1066">
        <f t="shared" si="347"/>
        <v>42</v>
      </c>
      <c r="G783" s="428" t="s">
        <v>2792</v>
      </c>
      <c r="H783" s="447" t="s">
        <v>2868</v>
      </c>
      <c r="I783" s="429" t="s">
        <v>2773</v>
      </c>
      <c r="J783" s="429"/>
      <c r="K783" s="1067">
        <v>11000</v>
      </c>
      <c r="L783" s="1067">
        <f t="shared" si="348"/>
        <v>779.9</v>
      </c>
      <c r="M783" s="1067">
        <f t="shared" si="357"/>
        <v>11000</v>
      </c>
      <c r="N783" s="402"/>
      <c r="O783" s="1068">
        <f t="shared" si="349"/>
        <v>334.4</v>
      </c>
      <c r="P783" s="1068">
        <f t="shared" si="350"/>
        <v>315.7</v>
      </c>
      <c r="Q783" s="1068"/>
      <c r="R783" s="1067"/>
      <c r="S783" s="451">
        <f>N783+O783+P783+Q783+R783</f>
        <v>650.09999999999991</v>
      </c>
      <c r="T783" s="1067">
        <f t="shared" si="351"/>
        <v>10349.9</v>
      </c>
      <c r="U783" s="452">
        <v>100010330028774</v>
      </c>
      <c r="V783" s="523" t="s">
        <v>3546</v>
      </c>
      <c r="W783" s="863">
        <f t="shared" si="352"/>
        <v>10349.9</v>
      </c>
      <c r="X783" s="463" t="s">
        <v>3838</v>
      </c>
      <c r="Y783" s="455"/>
      <c r="Z783" s="428">
        <v>0</v>
      </c>
      <c r="AA783" s="456">
        <v>0</v>
      </c>
      <c r="AB783" s="402">
        <f t="shared" si="353"/>
        <v>650.09999999999991</v>
      </c>
      <c r="AC783" s="402">
        <f t="shared" si="354"/>
        <v>10349.9</v>
      </c>
      <c r="AD783" s="1067"/>
      <c r="AE783" s="428"/>
      <c r="AF783" s="428"/>
      <c r="AG783" s="402">
        <f t="shared" si="355"/>
        <v>0</v>
      </c>
      <c r="AH783" s="1067"/>
      <c r="AI783" s="402">
        <f t="shared" si="356"/>
        <v>0</v>
      </c>
      <c r="AJ783" s="457">
        <f>AI788-N788</f>
        <v>0</v>
      </c>
      <c r="AL783" s="6"/>
      <c r="AM783" s="6"/>
      <c r="AN783" s="6"/>
      <c r="AO783" s="6"/>
    </row>
    <row r="784" spans="1:41" ht="14.1" customHeight="1" x14ac:dyDescent="0.25">
      <c r="A784" s="1066">
        <v>696</v>
      </c>
      <c r="B784" s="1066" t="s">
        <v>2793</v>
      </c>
      <c r="C784" s="1066" t="s">
        <v>3763</v>
      </c>
      <c r="D784" s="446">
        <v>23132</v>
      </c>
      <c r="E784" s="446">
        <v>41897</v>
      </c>
      <c r="F784" s="1066">
        <f t="shared" si="347"/>
        <v>51</v>
      </c>
      <c r="G784" s="428" t="s">
        <v>2794</v>
      </c>
      <c r="H784" s="447" t="s">
        <v>2868</v>
      </c>
      <c r="I784" s="429" t="s">
        <v>2773</v>
      </c>
      <c r="J784" s="429"/>
      <c r="K784" s="1067">
        <v>11000</v>
      </c>
      <c r="L784" s="1067">
        <f t="shared" si="348"/>
        <v>779.9</v>
      </c>
      <c r="M784" s="1067">
        <f t="shared" si="357"/>
        <v>11000</v>
      </c>
      <c r="N784" s="402"/>
      <c r="O784" s="1068">
        <f t="shared" si="349"/>
        <v>334.4</v>
      </c>
      <c r="P784" s="1068">
        <f t="shared" si="350"/>
        <v>315.7</v>
      </c>
      <c r="Q784" s="1068"/>
      <c r="R784" s="1067"/>
      <c r="S784" s="451">
        <f t="shared" ref="S784:S790" si="359">N784+O784+P784+Q784</f>
        <v>650.09999999999991</v>
      </c>
      <c r="T784" s="1067">
        <f t="shared" si="351"/>
        <v>10349.9</v>
      </c>
      <c r="U784" s="452">
        <v>100010330028774</v>
      </c>
      <c r="V784" s="523" t="s">
        <v>3547</v>
      </c>
      <c r="W784" s="863">
        <f t="shared" si="352"/>
        <v>10349.9</v>
      </c>
      <c r="X784" s="463" t="s">
        <v>3837</v>
      </c>
      <c r="Y784" s="455"/>
      <c r="Z784" s="428">
        <v>0</v>
      </c>
      <c r="AA784" s="456">
        <v>0</v>
      </c>
      <c r="AB784" s="402">
        <f t="shared" si="353"/>
        <v>650.09999999999991</v>
      </c>
      <c r="AC784" s="402">
        <f t="shared" si="354"/>
        <v>10349.9</v>
      </c>
      <c r="AD784" s="1067"/>
      <c r="AE784" s="428"/>
      <c r="AF784" s="428"/>
      <c r="AG784" s="402">
        <f t="shared" si="355"/>
        <v>0</v>
      </c>
      <c r="AH784" s="1067"/>
      <c r="AI784" s="402">
        <f t="shared" si="356"/>
        <v>0</v>
      </c>
      <c r="AJ784" s="457">
        <f>AI789-N789</f>
        <v>0</v>
      </c>
      <c r="AL784" s="6"/>
      <c r="AM784" s="6"/>
      <c r="AN784" s="6"/>
      <c r="AO784" s="6"/>
    </row>
    <row r="785" spans="1:41" ht="14.1" customHeight="1" x14ac:dyDescent="0.25">
      <c r="A785" s="1066">
        <v>697</v>
      </c>
      <c r="B785" s="1066" t="s">
        <v>2795</v>
      </c>
      <c r="C785" s="1066" t="s">
        <v>3763</v>
      </c>
      <c r="D785" s="446">
        <v>24246</v>
      </c>
      <c r="E785" s="446">
        <v>41897</v>
      </c>
      <c r="F785" s="1066">
        <f t="shared" si="347"/>
        <v>48</v>
      </c>
      <c r="G785" s="428" t="s">
        <v>2796</v>
      </c>
      <c r="H785" s="447" t="s">
        <v>2868</v>
      </c>
      <c r="I785" s="429" t="s">
        <v>2773</v>
      </c>
      <c r="J785" s="429"/>
      <c r="K785" s="1067">
        <v>11000</v>
      </c>
      <c r="L785" s="1067">
        <f t="shared" si="348"/>
        <v>779.9</v>
      </c>
      <c r="M785" s="1067">
        <f t="shared" si="357"/>
        <v>11000</v>
      </c>
      <c r="N785" s="402"/>
      <c r="O785" s="1068">
        <f t="shared" si="349"/>
        <v>334.4</v>
      </c>
      <c r="P785" s="1068">
        <f t="shared" si="350"/>
        <v>315.7</v>
      </c>
      <c r="Q785" s="1068">
        <v>844.89</v>
      </c>
      <c r="R785" s="1067"/>
      <c r="S785" s="451">
        <f t="shared" si="359"/>
        <v>1494.9899999999998</v>
      </c>
      <c r="T785" s="1067">
        <f t="shared" si="351"/>
        <v>9505.01</v>
      </c>
      <c r="U785" s="452">
        <v>100010330028774</v>
      </c>
      <c r="V785" s="523" t="s">
        <v>3548</v>
      </c>
      <c r="W785" s="863">
        <f t="shared" si="352"/>
        <v>9505.01</v>
      </c>
      <c r="X785" s="463" t="s">
        <v>3836</v>
      </c>
      <c r="Y785" s="455"/>
      <c r="Z785" s="428">
        <v>0</v>
      </c>
      <c r="AA785" s="456">
        <v>0</v>
      </c>
      <c r="AB785" s="402">
        <f t="shared" si="353"/>
        <v>1494.9899999999998</v>
      </c>
      <c r="AC785" s="402">
        <f t="shared" si="354"/>
        <v>9505.01</v>
      </c>
      <c r="AD785" s="1067"/>
      <c r="AE785" s="428"/>
      <c r="AF785" s="428"/>
      <c r="AG785" s="402">
        <f t="shared" si="355"/>
        <v>0</v>
      </c>
      <c r="AH785" s="1067"/>
      <c r="AI785" s="402">
        <f t="shared" si="356"/>
        <v>0</v>
      </c>
      <c r="AJ785" s="457" t="e">
        <f>#REF!-#REF!</f>
        <v>#REF!</v>
      </c>
      <c r="AL785" s="6"/>
      <c r="AM785" s="6"/>
      <c r="AN785" s="6"/>
      <c r="AO785" s="6"/>
    </row>
    <row r="786" spans="1:41" ht="14.1" customHeight="1" x14ac:dyDescent="0.25">
      <c r="A786" s="1066">
        <v>698</v>
      </c>
      <c r="B786" s="1066" t="s">
        <v>2797</v>
      </c>
      <c r="C786" s="1066" t="s">
        <v>3764</v>
      </c>
      <c r="D786" s="446">
        <v>24805</v>
      </c>
      <c r="E786" s="446">
        <v>41897</v>
      </c>
      <c r="F786" s="1066">
        <f t="shared" si="347"/>
        <v>46</v>
      </c>
      <c r="G786" s="428" t="s">
        <v>2798</v>
      </c>
      <c r="H786" s="447" t="s">
        <v>2868</v>
      </c>
      <c r="I786" s="429" t="s">
        <v>2773</v>
      </c>
      <c r="J786" s="429"/>
      <c r="K786" s="1067">
        <v>11000</v>
      </c>
      <c r="L786" s="1067">
        <f t="shared" si="348"/>
        <v>779.9</v>
      </c>
      <c r="M786" s="1067">
        <f t="shared" si="357"/>
        <v>11000</v>
      </c>
      <c r="N786" s="402"/>
      <c r="O786" s="1068">
        <f t="shared" si="349"/>
        <v>334.4</v>
      </c>
      <c r="P786" s="1068">
        <f t="shared" si="350"/>
        <v>315.7</v>
      </c>
      <c r="Q786" s="1068"/>
      <c r="R786" s="1067"/>
      <c r="S786" s="451">
        <f t="shared" si="359"/>
        <v>650.09999999999991</v>
      </c>
      <c r="T786" s="1067">
        <f t="shared" si="351"/>
        <v>10349.9</v>
      </c>
      <c r="U786" s="452">
        <v>100010330028774</v>
      </c>
      <c r="V786" s="523" t="s">
        <v>3549</v>
      </c>
      <c r="W786" s="863">
        <f t="shared" si="352"/>
        <v>10349.9</v>
      </c>
      <c r="X786" s="463" t="s">
        <v>3835</v>
      </c>
      <c r="Y786" s="455"/>
      <c r="Z786" s="428">
        <v>0</v>
      </c>
      <c r="AA786" s="456">
        <v>0</v>
      </c>
      <c r="AB786" s="402">
        <f t="shared" si="353"/>
        <v>650.09999999999991</v>
      </c>
      <c r="AC786" s="402">
        <f t="shared" si="354"/>
        <v>10349.9</v>
      </c>
      <c r="AD786" s="1067"/>
      <c r="AE786" s="428"/>
      <c r="AF786" s="428"/>
      <c r="AG786" s="402">
        <f t="shared" si="355"/>
        <v>0</v>
      </c>
      <c r="AH786" s="1067"/>
      <c r="AI786" s="402">
        <f t="shared" si="356"/>
        <v>0</v>
      </c>
      <c r="AJ786" s="457" t="e">
        <f>#REF!-#REF!</f>
        <v>#REF!</v>
      </c>
      <c r="AL786" s="6"/>
      <c r="AM786" s="6"/>
      <c r="AN786" s="6"/>
      <c r="AO786" s="6"/>
    </row>
    <row r="787" spans="1:41" ht="14.1" customHeight="1" x14ac:dyDescent="0.25">
      <c r="A787" s="1066">
        <v>699</v>
      </c>
      <c r="B787" s="444" t="s">
        <v>2799</v>
      </c>
      <c r="C787" s="444" t="s">
        <v>3763</v>
      </c>
      <c r="D787" s="445">
        <v>29675</v>
      </c>
      <c r="E787" s="446">
        <v>41897</v>
      </c>
      <c r="F787" s="1066">
        <f t="shared" si="347"/>
        <v>33</v>
      </c>
      <c r="G787" s="429" t="s">
        <v>3768</v>
      </c>
      <c r="H787" s="447" t="s">
        <v>2868</v>
      </c>
      <c r="I787" s="429" t="s">
        <v>2773</v>
      </c>
      <c r="J787" s="429"/>
      <c r="K787" s="1067">
        <v>11000</v>
      </c>
      <c r="L787" s="1067">
        <f t="shared" si="348"/>
        <v>779.9</v>
      </c>
      <c r="M787" s="1067">
        <f t="shared" si="357"/>
        <v>11000</v>
      </c>
      <c r="N787" s="402"/>
      <c r="O787" s="1068">
        <f t="shared" si="349"/>
        <v>334.4</v>
      </c>
      <c r="P787" s="1068">
        <f t="shared" si="350"/>
        <v>315.7</v>
      </c>
      <c r="Q787" s="1068"/>
      <c r="R787" s="1067"/>
      <c r="S787" s="451">
        <f t="shared" si="359"/>
        <v>650.09999999999991</v>
      </c>
      <c r="T787" s="1067">
        <f t="shared" si="351"/>
        <v>10349.9</v>
      </c>
      <c r="U787" s="452">
        <v>100010330028774</v>
      </c>
      <c r="V787" s="490" t="s">
        <v>3550</v>
      </c>
      <c r="W787" s="863">
        <f t="shared" si="352"/>
        <v>10349.9</v>
      </c>
      <c r="X787" s="454">
        <v>22500733070</v>
      </c>
      <c r="Y787" s="455"/>
      <c r="Z787" s="428">
        <v>0</v>
      </c>
      <c r="AA787" s="456">
        <v>0</v>
      </c>
      <c r="AB787" s="402">
        <f t="shared" si="353"/>
        <v>650.09999999999991</v>
      </c>
      <c r="AC787" s="402">
        <f t="shared" si="354"/>
        <v>10349.9</v>
      </c>
      <c r="AD787" s="1067"/>
      <c r="AE787" s="428"/>
      <c r="AF787" s="428"/>
      <c r="AG787" s="402">
        <f t="shared" si="355"/>
        <v>0</v>
      </c>
      <c r="AH787" s="1067"/>
      <c r="AI787" s="402">
        <f t="shared" si="356"/>
        <v>0</v>
      </c>
      <c r="AJ787" s="457">
        <f>AI791-N791</f>
        <v>0</v>
      </c>
      <c r="AL787" s="6"/>
      <c r="AM787" s="6"/>
      <c r="AN787" s="6"/>
      <c r="AO787" s="6"/>
    </row>
    <row r="788" spans="1:41" ht="14.1" customHeight="1" x14ac:dyDescent="0.25">
      <c r="A788" s="1066">
        <v>700</v>
      </c>
      <c r="B788" s="444" t="s">
        <v>2800</v>
      </c>
      <c r="C788" s="444" t="s">
        <v>3763</v>
      </c>
      <c r="D788" s="445">
        <v>28888</v>
      </c>
      <c r="E788" s="446">
        <v>41897</v>
      </c>
      <c r="F788" s="1066">
        <f t="shared" si="347"/>
        <v>35</v>
      </c>
      <c r="G788" s="429" t="s">
        <v>2801</v>
      </c>
      <c r="H788" s="447" t="s">
        <v>2868</v>
      </c>
      <c r="I788" s="429" t="s">
        <v>2773</v>
      </c>
      <c r="J788" s="429"/>
      <c r="K788" s="1067">
        <v>11000</v>
      </c>
      <c r="L788" s="1067">
        <f t="shared" si="348"/>
        <v>779.9</v>
      </c>
      <c r="M788" s="1067">
        <f t="shared" si="357"/>
        <v>11000</v>
      </c>
      <c r="N788" s="402"/>
      <c r="O788" s="1068">
        <f t="shared" si="349"/>
        <v>334.4</v>
      </c>
      <c r="P788" s="1068">
        <f t="shared" si="350"/>
        <v>315.7</v>
      </c>
      <c r="Q788" s="1068"/>
      <c r="R788" s="1067"/>
      <c r="S788" s="451">
        <f t="shared" si="359"/>
        <v>650.09999999999991</v>
      </c>
      <c r="T788" s="1067">
        <f t="shared" si="351"/>
        <v>10349.9</v>
      </c>
      <c r="U788" s="452">
        <v>100010330028774</v>
      </c>
      <c r="V788" s="490" t="s">
        <v>3551</v>
      </c>
      <c r="W788" s="863">
        <f t="shared" si="352"/>
        <v>10349.9</v>
      </c>
      <c r="X788" s="454" t="s">
        <v>3834</v>
      </c>
      <c r="Y788" s="455"/>
      <c r="Z788" s="428">
        <v>0</v>
      </c>
      <c r="AA788" s="456">
        <v>0</v>
      </c>
      <c r="AB788" s="402">
        <f t="shared" si="353"/>
        <v>650.09999999999991</v>
      </c>
      <c r="AC788" s="402">
        <f t="shared" si="354"/>
        <v>10349.9</v>
      </c>
      <c r="AD788" s="1067"/>
      <c r="AE788" s="428"/>
      <c r="AF788" s="428"/>
      <c r="AG788" s="402">
        <f t="shared" si="355"/>
        <v>0</v>
      </c>
      <c r="AH788" s="1067"/>
      <c r="AI788" s="402">
        <f t="shared" si="356"/>
        <v>0</v>
      </c>
      <c r="AJ788" s="457">
        <f>AI792-N792</f>
        <v>0</v>
      </c>
      <c r="AL788" s="6"/>
      <c r="AM788" s="6"/>
      <c r="AN788" s="6"/>
      <c r="AO788" s="6"/>
    </row>
    <row r="789" spans="1:41" ht="14.1" customHeight="1" x14ac:dyDescent="0.25">
      <c r="A789" s="1066">
        <v>701</v>
      </c>
      <c r="B789" s="444" t="s">
        <v>2802</v>
      </c>
      <c r="C789" s="444" t="s">
        <v>3763</v>
      </c>
      <c r="D789" s="445">
        <v>27210</v>
      </c>
      <c r="E789" s="446">
        <v>41897</v>
      </c>
      <c r="F789" s="1066">
        <f t="shared" si="347"/>
        <v>40</v>
      </c>
      <c r="G789" s="429" t="s">
        <v>2803</v>
      </c>
      <c r="H789" s="447" t="s">
        <v>2868</v>
      </c>
      <c r="I789" s="429" t="s">
        <v>2773</v>
      </c>
      <c r="J789" s="429"/>
      <c r="K789" s="1067">
        <v>11000</v>
      </c>
      <c r="L789" s="1067">
        <f t="shared" si="348"/>
        <v>779.9</v>
      </c>
      <c r="M789" s="1067">
        <f t="shared" si="357"/>
        <v>11000</v>
      </c>
      <c r="N789" s="402"/>
      <c r="O789" s="1068">
        <f t="shared" si="349"/>
        <v>334.4</v>
      </c>
      <c r="P789" s="1068">
        <f t="shared" si="350"/>
        <v>315.7</v>
      </c>
      <c r="Q789" s="1068"/>
      <c r="R789" s="1067"/>
      <c r="S789" s="451">
        <f t="shared" si="359"/>
        <v>650.09999999999991</v>
      </c>
      <c r="T789" s="1067">
        <f t="shared" si="351"/>
        <v>10349.9</v>
      </c>
      <c r="U789" s="452">
        <v>100010330028774</v>
      </c>
      <c r="V789" s="490" t="s">
        <v>3552</v>
      </c>
      <c r="W789" s="863">
        <f t="shared" si="352"/>
        <v>10349.9</v>
      </c>
      <c r="X789" s="454" t="s">
        <v>3833</v>
      </c>
      <c r="Y789" s="455"/>
      <c r="Z789" s="428">
        <v>0</v>
      </c>
      <c r="AA789" s="456">
        <v>0</v>
      </c>
      <c r="AB789" s="402">
        <f t="shared" si="353"/>
        <v>650.09999999999991</v>
      </c>
      <c r="AC789" s="402">
        <f t="shared" si="354"/>
        <v>10349.9</v>
      </c>
      <c r="AD789" s="1067"/>
      <c r="AE789" s="428"/>
      <c r="AF789" s="428"/>
      <c r="AG789" s="402">
        <f t="shared" si="355"/>
        <v>0</v>
      </c>
      <c r="AH789" s="1067"/>
      <c r="AI789" s="402">
        <f t="shared" si="356"/>
        <v>0</v>
      </c>
      <c r="AJ789" s="457">
        <f>AI726-N726</f>
        <v>0</v>
      </c>
      <c r="AL789" s="6"/>
      <c r="AM789" s="6"/>
      <c r="AN789" s="6"/>
      <c r="AO789" s="6"/>
    </row>
    <row r="790" spans="1:41" ht="14.1" customHeight="1" x14ac:dyDescent="0.25">
      <c r="A790" s="1066">
        <v>702</v>
      </c>
      <c r="B790" s="444" t="s">
        <v>2806</v>
      </c>
      <c r="C790" s="444" t="s">
        <v>3763</v>
      </c>
      <c r="D790" s="445">
        <v>26743</v>
      </c>
      <c r="E790" s="446">
        <v>41897</v>
      </c>
      <c r="F790" s="1066">
        <f t="shared" si="347"/>
        <v>41</v>
      </c>
      <c r="G790" s="429" t="s">
        <v>2807</v>
      </c>
      <c r="H790" s="447" t="s">
        <v>2868</v>
      </c>
      <c r="I790" s="429" t="s">
        <v>2773</v>
      </c>
      <c r="J790" s="429"/>
      <c r="K790" s="1067">
        <v>11000</v>
      </c>
      <c r="L790" s="1067">
        <f t="shared" si="348"/>
        <v>779.9</v>
      </c>
      <c r="M790" s="1067">
        <f t="shared" si="357"/>
        <v>11000</v>
      </c>
      <c r="N790" s="402"/>
      <c r="O790" s="1068">
        <f t="shared" si="349"/>
        <v>334.4</v>
      </c>
      <c r="P790" s="1068">
        <f t="shared" si="350"/>
        <v>315.7</v>
      </c>
      <c r="Q790" s="1068"/>
      <c r="R790" s="1067"/>
      <c r="S790" s="451">
        <f t="shared" si="359"/>
        <v>650.09999999999991</v>
      </c>
      <c r="T790" s="1067">
        <f t="shared" si="351"/>
        <v>10349.9</v>
      </c>
      <c r="U790" s="452">
        <v>100010330028774</v>
      </c>
      <c r="V790" s="490" t="s">
        <v>3553</v>
      </c>
      <c r="W790" s="863">
        <f t="shared" si="352"/>
        <v>10349.9</v>
      </c>
      <c r="X790" s="454" t="s">
        <v>3832</v>
      </c>
      <c r="Y790" s="455"/>
      <c r="Z790" s="428">
        <v>0</v>
      </c>
      <c r="AA790" s="456">
        <v>0</v>
      </c>
      <c r="AB790" s="402">
        <f t="shared" si="353"/>
        <v>650.09999999999991</v>
      </c>
      <c r="AC790" s="402">
        <f t="shared" si="354"/>
        <v>10349.9</v>
      </c>
      <c r="AD790" s="1067"/>
      <c r="AE790" s="428"/>
      <c r="AF790" s="428"/>
      <c r="AG790" s="402">
        <f t="shared" si="355"/>
        <v>0</v>
      </c>
      <c r="AH790" s="1067"/>
      <c r="AI790" s="402">
        <f t="shared" si="356"/>
        <v>0</v>
      </c>
      <c r="AJ790" s="457">
        <f>AI775-N775</f>
        <v>0</v>
      </c>
      <c r="AL790" s="6"/>
      <c r="AM790" s="6"/>
      <c r="AN790" s="6"/>
      <c r="AO790" s="6"/>
    </row>
    <row r="791" spans="1:41" ht="14.1" customHeight="1" x14ac:dyDescent="0.25">
      <c r="A791" s="1066">
        <v>703</v>
      </c>
      <c r="B791" s="444" t="s">
        <v>2808</v>
      </c>
      <c r="C791" s="444" t="s">
        <v>3763</v>
      </c>
      <c r="D791" s="445">
        <v>24213</v>
      </c>
      <c r="E791" s="446">
        <v>41897</v>
      </c>
      <c r="F791" s="1066">
        <f t="shared" si="347"/>
        <v>48</v>
      </c>
      <c r="G791" s="429" t="s">
        <v>2809</v>
      </c>
      <c r="H791" s="447" t="s">
        <v>2868</v>
      </c>
      <c r="I791" s="429" t="s">
        <v>2773</v>
      </c>
      <c r="J791" s="429"/>
      <c r="K791" s="1067">
        <v>11000</v>
      </c>
      <c r="L791" s="1067">
        <f t="shared" si="348"/>
        <v>779.9</v>
      </c>
      <c r="M791" s="1067">
        <f t="shared" si="357"/>
        <v>11000</v>
      </c>
      <c r="N791" s="402"/>
      <c r="O791" s="1068">
        <f t="shared" si="349"/>
        <v>334.4</v>
      </c>
      <c r="P791" s="1068">
        <f t="shared" si="350"/>
        <v>315.7</v>
      </c>
      <c r="Q791" s="1068"/>
      <c r="R791" s="1067"/>
      <c r="S791" s="451">
        <f t="shared" ref="S791:S811" si="360">N791+O791+P791+Q791+R791</f>
        <v>650.09999999999991</v>
      </c>
      <c r="T791" s="1067">
        <f t="shared" si="351"/>
        <v>10349.9</v>
      </c>
      <c r="U791" s="452">
        <v>100010330028774</v>
      </c>
      <c r="V791" s="490" t="s">
        <v>3554</v>
      </c>
      <c r="W791" s="863">
        <f t="shared" si="352"/>
        <v>10349.9</v>
      </c>
      <c r="X791" s="454" t="s">
        <v>3831</v>
      </c>
      <c r="Y791" s="455"/>
      <c r="Z791" s="428">
        <v>0</v>
      </c>
      <c r="AA791" s="456">
        <v>0</v>
      </c>
      <c r="AB791" s="402">
        <f t="shared" si="353"/>
        <v>650.09999999999991</v>
      </c>
      <c r="AC791" s="402">
        <f t="shared" si="354"/>
        <v>10349.9</v>
      </c>
      <c r="AD791" s="1067"/>
      <c r="AE791" s="428"/>
      <c r="AF791" s="428"/>
      <c r="AG791" s="402">
        <f t="shared" si="355"/>
        <v>0</v>
      </c>
      <c r="AH791" s="1067"/>
      <c r="AI791" s="402">
        <f t="shared" si="356"/>
        <v>0</v>
      </c>
      <c r="AJ791" s="457">
        <f>AI795-N795</f>
        <v>0</v>
      </c>
      <c r="AL791" s="6"/>
      <c r="AM791" s="6"/>
      <c r="AN791" s="6"/>
      <c r="AO791" s="6"/>
    </row>
    <row r="792" spans="1:41" ht="14.1" customHeight="1" x14ac:dyDescent="0.25">
      <c r="A792" s="1066">
        <v>704</v>
      </c>
      <c r="B792" s="444" t="s">
        <v>2810</v>
      </c>
      <c r="C792" s="444" t="s">
        <v>3763</v>
      </c>
      <c r="D792" s="445">
        <v>25388</v>
      </c>
      <c r="E792" s="446">
        <v>41897</v>
      </c>
      <c r="F792" s="1066">
        <f t="shared" si="347"/>
        <v>45</v>
      </c>
      <c r="G792" s="429" t="s">
        <v>2811</v>
      </c>
      <c r="H792" s="447" t="s">
        <v>2868</v>
      </c>
      <c r="I792" s="429" t="s">
        <v>2773</v>
      </c>
      <c r="J792" s="429"/>
      <c r="K792" s="1067">
        <v>11000</v>
      </c>
      <c r="L792" s="1067">
        <f t="shared" si="348"/>
        <v>779.9</v>
      </c>
      <c r="M792" s="1067">
        <f t="shared" si="357"/>
        <v>11000</v>
      </c>
      <c r="N792" s="402"/>
      <c r="O792" s="1068">
        <f t="shared" si="349"/>
        <v>334.4</v>
      </c>
      <c r="P792" s="1068">
        <f t="shared" si="350"/>
        <v>315.7</v>
      </c>
      <c r="Q792" s="1068"/>
      <c r="R792" s="1067"/>
      <c r="S792" s="451">
        <f t="shared" si="360"/>
        <v>650.09999999999991</v>
      </c>
      <c r="T792" s="1067">
        <f t="shared" si="351"/>
        <v>10349.9</v>
      </c>
      <c r="U792" s="452">
        <v>100010330028774</v>
      </c>
      <c r="V792" s="478" t="s">
        <v>3555</v>
      </c>
      <c r="W792" s="863">
        <f t="shared" si="352"/>
        <v>10349.9</v>
      </c>
      <c r="X792" s="454" t="s">
        <v>3830</v>
      </c>
      <c r="Y792" s="455"/>
      <c r="Z792" s="428">
        <v>0</v>
      </c>
      <c r="AA792" s="456">
        <v>0</v>
      </c>
      <c r="AB792" s="402">
        <f t="shared" si="353"/>
        <v>650.09999999999991</v>
      </c>
      <c r="AC792" s="402">
        <f t="shared" si="354"/>
        <v>10349.9</v>
      </c>
      <c r="AD792" s="1067"/>
      <c r="AE792" s="428"/>
      <c r="AF792" s="428"/>
      <c r="AG792" s="402">
        <f t="shared" si="355"/>
        <v>0</v>
      </c>
      <c r="AH792" s="1067"/>
      <c r="AI792" s="402">
        <f t="shared" si="356"/>
        <v>0</v>
      </c>
      <c r="AJ792" s="457">
        <f>AI796-N796</f>
        <v>0</v>
      </c>
      <c r="AL792" s="6"/>
      <c r="AM792" s="6"/>
      <c r="AN792" s="6"/>
      <c r="AO792" s="6"/>
    </row>
    <row r="793" spans="1:41" ht="14.1" customHeight="1" x14ac:dyDescent="0.25">
      <c r="A793" s="1066">
        <v>705</v>
      </c>
      <c r="B793" s="444" t="s">
        <v>2814</v>
      </c>
      <c r="C793" s="444" t="s">
        <v>3763</v>
      </c>
      <c r="D793" s="445">
        <v>28560</v>
      </c>
      <c r="E793" s="446">
        <v>41897</v>
      </c>
      <c r="F793" s="1066">
        <f t="shared" si="347"/>
        <v>36</v>
      </c>
      <c r="G793" s="429" t="s">
        <v>2815</v>
      </c>
      <c r="H793" s="447" t="s">
        <v>2868</v>
      </c>
      <c r="I793" s="429" t="s">
        <v>2773</v>
      </c>
      <c r="J793" s="429"/>
      <c r="K793" s="1067">
        <v>11000</v>
      </c>
      <c r="L793" s="1067">
        <f t="shared" si="348"/>
        <v>779.9</v>
      </c>
      <c r="M793" s="1067">
        <f t="shared" si="357"/>
        <v>11000</v>
      </c>
      <c r="N793" s="402"/>
      <c r="O793" s="1068">
        <f t="shared" si="349"/>
        <v>334.4</v>
      </c>
      <c r="P793" s="1068">
        <f t="shared" si="350"/>
        <v>315.7</v>
      </c>
      <c r="Q793" s="1068"/>
      <c r="R793" s="1067"/>
      <c r="S793" s="451">
        <f t="shared" si="360"/>
        <v>650.09999999999991</v>
      </c>
      <c r="T793" s="1067">
        <f t="shared" si="351"/>
        <v>10349.9</v>
      </c>
      <c r="U793" s="452">
        <v>100010330028774</v>
      </c>
      <c r="V793" s="507">
        <v>200015800233068</v>
      </c>
      <c r="W793" s="863">
        <f t="shared" si="352"/>
        <v>10349.9</v>
      </c>
      <c r="X793" s="454" t="s">
        <v>3828</v>
      </c>
      <c r="Y793" s="455"/>
      <c r="Z793" s="428">
        <v>0</v>
      </c>
      <c r="AA793" s="456">
        <v>0</v>
      </c>
      <c r="AB793" s="402">
        <f t="shared" si="353"/>
        <v>650.09999999999991</v>
      </c>
      <c r="AC793" s="402">
        <f t="shared" si="354"/>
        <v>10349.9</v>
      </c>
      <c r="AD793" s="1067"/>
      <c r="AE793" s="428"/>
      <c r="AF793" s="428"/>
      <c r="AG793" s="402">
        <f t="shared" si="355"/>
        <v>0</v>
      </c>
      <c r="AH793" s="1067"/>
      <c r="AI793" s="402">
        <f t="shared" si="356"/>
        <v>0</v>
      </c>
      <c r="AJ793" s="457">
        <f>AI798-N798</f>
        <v>0</v>
      </c>
      <c r="AL793" s="6"/>
      <c r="AM793" s="6"/>
      <c r="AN793" s="6"/>
      <c r="AO793" s="6"/>
    </row>
    <row r="794" spans="1:41" ht="14.1" customHeight="1" x14ac:dyDescent="0.25">
      <c r="A794" s="1066">
        <v>706</v>
      </c>
      <c r="B794" s="444" t="s">
        <v>2816</v>
      </c>
      <c r="C794" s="444" t="s">
        <v>3763</v>
      </c>
      <c r="D794" s="445">
        <v>23808</v>
      </c>
      <c r="E794" s="446">
        <v>41897</v>
      </c>
      <c r="F794" s="1066">
        <f t="shared" si="347"/>
        <v>49</v>
      </c>
      <c r="G794" s="429" t="s">
        <v>2817</v>
      </c>
      <c r="H794" s="447" t="s">
        <v>2868</v>
      </c>
      <c r="I794" s="429" t="s">
        <v>2773</v>
      </c>
      <c r="J794" s="429"/>
      <c r="K794" s="1067">
        <v>11000</v>
      </c>
      <c r="L794" s="1067">
        <f t="shared" si="348"/>
        <v>779.9</v>
      </c>
      <c r="M794" s="1067">
        <f t="shared" si="357"/>
        <v>11000</v>
      </c>
      <c r="N794" s="402"/>
      <c r="O794" s="1068">
        <f t="shared" si="349"/>
        <v>334.4</v>
      </c>
      <c r="P794" s="1068">
        <f t="shared" si="350"/>
        <v>315.7</v>
      </c>
      <c r="Q794" s="1068"/>
      <c r="R794" s="1067"/>
      <c r="S794" s="451">
        <f t="shared" si="360"/>
        <v>650.09999999999991</v>
      </c>
      <c r="T794" s="1067">
        <f t="shared" si="351"/>
        <v>10349.9</v>
      </c>
      <c r="U794" s="452">
        <v>100010330028774</v>
      </c>
      <c r="V794" s="478" t="s">
        <v>3557</v>
      </c>
      <c r="W794" s="863">
        <f t="shared" si="352"/>
        <v>10349.9</v>
      </c>
      <c r="X794" s="454" t="s">
        <v>3827</v>
      </c>
      <c r="Y794" s="455"/>
      <c r="Z794" s="428">
        <v>0</v>
      </c>
      <c r="AA794" s="456">
        <v>0</v>
      </c>
      <c r="AB794" s="402">
        <f t="shared" si="353"/>
        <v>650.09999999999991</v>
      </c>
      <c r="AC794" s="402">
        <f t="shared" si="354"/>
        <v>10349.9</v>
      </c>
      <c r="AD794" s="1067"/>
      <c r="AE794" s="428"/>
      <c r="AF794" s="428"/>
      <c r="AG794" s="402">
        <f t="shared" si="355"/>
        <v>0</v>
      </c>
      <c r="AH794" s="1067"/>
      <c r="AI794" s="402">
        <f t="shared" si="356"/>
        <v>0</v>
      </c>
      <c r="AJ794" s="457">
        <f>AI799-N799</f>
        <v>0</v>
      </c>
      <c r="AL794" s="6"/>
      <c r="AM794" s="6"/>
      <c r="AN794" s="6"/>
      <c r="AO794" s="6"/>
    </row>
    <row r="795" spans="1:41" ht="14.1" customHeight="1" x14ac:dyDescent="0.25">
      <c r="A795" s="1066">
        <v>707</v>
      </c>
      <c r="B795" s="444" t="s">
        <v>2822</v>
      </c>
      <c r="C795" s="444" t="s">
        <v>3763</v>
      </c>
      <c r="D795" s="445">
        <v>24411</v>
      </c>
      <c r="E795" s="446">
        <v>41897</v>
      </c>
      <c r="F795" s="1066">
        <f t="shared" si="347"/>
        <v>47</v>
      </c>
      <c r="G795" s="429" t="s">
        <v>2823</v>
      </c>
      <c r="H795" s="447" t="s">
        <v>2868</v>
      </c>
      <c r="I795" s="429" t="s">
        <v>2773</v>
      </c>
      <c r="J795" s="429"/>
      <c r="K795" s="1067">
        <v>11000</v>
      </c>
      <c r="L795" s="1067">
        <f t="shared" si="348"/>
        <v>779.9</v>
      </c>
      <c r="M795" s="1067">
        <f t="shared" si="357"/>
        <v>11000</v>
      </c>
      <c r="N795" s="402"/>
      <c r="O795" s="1068">
        <f t="shared" si="349"/>
        <v>334.4</v>
      </c>
      <c r="P795" s="1068">
        <f t="shared" si="350"/>
        <v>315.7</v>
      </c>
      <c r="Q795" s="1068"/>
      <c r="R795" s="1067"/>
      <c r="S795" s="451">
        <f t="shared" si="360"/>
        <v>650.09999999999991</v>
      </c>
      <c r="T795" s="1067">
        <f t="shared" si="351"/>
        <v>10349.9</v>
      </c>
      <c r="U795" s="452">
        <v>100010330028774</v>
      </c>
      <c r="V795" s="478" t="s">
        <v>3560</v>
      </c>
      <c r="W795" s="863">
        <f t="shared" si="352"/>
        <v>10349.9</v>
      </c>
      <c r="X795" s="454" t="s">
        <v>3825</v>
      </c>
      <c r="Y795" s="455"/>
      <c r="Z795" s="428">
        <v>0</v>
      </c>
      <c r="AA795" s="456">
        <v>0</v>
      </c>
      <c r="AB795" s="402">
        <f t="shared" si="353"/>
        <v>650.09999999999991</v>
      </c>
      <c r="AC795" s="402">
        <f t="shared" si="354"/>
        <v>10349.9</v>
      </c>
      <c r="AD795" s="1067"/>
      <c r="AE795" s="428"/>
      <c r="AF795" s="428"/>
      <c r="AG795" s="402">
        <f t="shared" si="355"/>
        <v>0</v>
      </c>
      <c r="AH795" s="1067"/>
      <c r="AI795" s="402">
        <f t="shared" si="356"/>
        <v>0</v>
      </c>
      <c r="AJ795" s="457" t="e">
        <f>#REF!-#REF!</f>
        <v>#REF!</v>
      </c>
      <c r="AL795" s="6"/>
      <c r="AM795" s="6"/>
      <c r="AN795" s="6"/>
      <c r="AO795" s="6"/>
    </row>
    <row r="796" spans="1:41" ht="14.1" customHeight="1" x14ac:dyDescent="0.25">
      <c r="A796" s="1066">
        <v>708</v>
      </c>
      <c r="B796" s="444" t="s">
        <v>2824</v>
      </c>
      <c r="C796" s="444" t="s">
        <v>3763</v>
      </c>
      <c r="D796" s="445">
        <v>23732</v>
      </c>
      <c r="E796" s="446">
        <v>41897</v>
      </c>
      <c r="F796" s="1066">
        <f t="shared" si="347"/>
        <v>49</v>
      </c>
      <c r="G796" s="429" t="s">
        <v>2825</v>
      </c>
      <c r="H796" s="447" t="s">
        <v>2868</v>
      </c>
      <c r="I796" s="429" t="s">
        <v>2773</v>
      </c>
      <c r="J796" s="429"/>
      <c r="K796" s="1067">
        <v>11000</v>
      </c>
      <c r="L796" s="1067">
        <f t="shared" si="348"/>
        <v>779.9</v>
      </c>
      <c r="M796" s="1067">
        <f t="shared" si="357"/>
        <v>11000</v>
      </c>
      <c r="N796" s="402"/>
      <c r="O796" s="1068">
        <f t="shared" si="349"/>
        <v>334.4</v>
      </c>
      <c r="P796" s="1068">
        <f t="shared" si="350"/>
        <v>315.7</v>
      </c>
      <c r="Q796" s="1068"/>
      <c r="R796" s="1067"/>
      <c r="S796" s="451">
        <f t="shared" si="360"/>
        <v>650.09999999999991</v>
      </c>
      <c r="T796" s="1067">
        <f t="shared" si="351"/>
        <v>10349.9</v>
      </c>
      <c r="U796" s="452">
        <v>100010330028774</v>
      </c>
      <c r="V796" s="478" t="s">
        <v>3561</v>
      </c>
      <c r="W796" s="863">
        <f t="shared" si="352"/>
        <v>10349.9</v>
      </c>
      <c r="X796" s="454" t="s">
        <v>3824</v>
      </c>
      <c r="Y796" s="455"/>
      <c r="Z796" s="428">
        <v>0</v>
      </c>
      <c r="AA796" s="456">
        <v>0</v>
      </c>
      <c r="AB796" s="402">
        <f t="shared" si="353"/>
        <v>650.09999999999991</v>
      </c>
      <c r="AC796" s="402">
        <f t="shared" si="354"/>
        <v>10349.9</v>
      </c>
      <c r="AD796" s="1067"/>
      <c r="AE796" s="428"/>
      <c r="AF796" s="428"/>
      <c r="AG796" s="402">
        <f t="shared" si="355"/>
        <v>0</v>
      </c>
      <c r="AH796" s="1067"/>
      <c r="AI796" s="402">
        <f t="shared" si="356"/>
        <v>0</v>
      </c>
      <c r="AJ796" s="457">
        <f>AI802-N802</f>
        <v>0</v>
      </c>
      <c r="AL796" s="6"/>
      <c r="AM796" s="6"/>
      <c r="AN796" s="6"/>
      <c r="AO796" s="6"/>
    </row>
    <row r="797" spans="1:41" ht="14.1" customHeight="1" x14ac:dyDescent="0.25">
      <c r="A797" s="1066">
        <v>709</v>
      </c>
      <c r="B797" s="444" t="s">
        <v>2826</v>
      </c>
      <c r="C797" s="444" t="s">
        <v>3763</v>
      </c>
      <c r="D797" s="445">
        <v>24654</v>
      </c>
      <c r="E797" s="446">
        <v>41897</v>
      </c>
      <c r="F797" s="1066">
        <f t="shared" si="347"/>
        <v>47</v>
      </c>
      <c r="G797" s="429" t="s">
        <v>2827</v>
      </c>
      <c r="H797" s="447" t="s">
        <v>2868</v>
      </c>
      <c r="I797" s="429" t="s">
        <v>2773</v>
      </c>
      <c r="J797" s="429"/>
      <c r="K797" s="1067">
        <v>11000</v>
      </c>
      <c r="L797" s="1067">
        <f t="shared" si="348"/>
        <v>779.9</v>
      </c>
      <c r="M797" s="1067">
        <f t="shared" si="357"/>
        <v>11000</v>
      </c>
      <c r="N797" s="402"/>
      <c r="O797" s="1068">
        <f t="shared" si="349"/>
        <v>334.4</v>
      </c>
      <c r="P797" s="1068">
        <f t="shared" si="350"/>
        <v>315.7</v>
      </c>
      <c r="Q797" s="1068"/>
      <c r="R797" s="1067"/>
      <c r="S797" s="451">
        <f t="shared" si="360"/>
        <v>650.09999999999991</v>
      </c>
      <c r="T797" s="1067">
        <f t="shared" si="351"/>
        <v>10349.9</v>
      </c>
      <c r="U797" s="452">
        <v>100010330028774</v>
      </c>
      <c r="V797" s="478" t="s">
        <v>3562</v>
      </c>
      <c r="W797" s="863">
        <f t="shared" si="352"/>
        <v>10349.9</v>
      </c>
      <c r="X797" s="454" t="s">
        <v>3823</v>
      </c>
      <c r="Y797" s="455"/>
      <c r="Z797" s="428">
        <v>0</v>
      </c>
      <c r="AA797" s="456">
        <v>0</v>
      </c>
      <c r="AB797" s="402">
        <f t="shared" si="353"/>
        <v>650.09999999999991</v>
      </c>
      <c r="AC797" s="402">
        <f t="shared" si="354"/>
        <v>10349.9</v>
      </c>
      <c r="AD797" s="1067"/>
      <c r="AE797" s="428"/>
      <c r="AF797" s="428"/>
      <c r="AG797" s="402">
        <f t="shared" si="355"/>
        <v>0</v>
      </c>
      <c r="AH797" s="1067"/>
      <c r="AI797" s="402">
        <f t="shared" si="356"/>
        <v>0</v>
      </c>
      <c r="AJ797" s="457">
        <f>AI803-N803</f>
        <v>0</v>
      </c>
    </row>
    <row r="798" spans="1:41" ht="14.1" customHeight="1" x14ac:dyDescent="0.25">
      <c r="A798" s="1066">
        <v>710</v>
      </c>
      <c r="B798" s="444" t="s">
        <v>2830</v>
      </c>
      <c r="C798" s="444" t="s">
        <v>3764</v>
      </c>
      <c r="D798" s="445">
        <v>26159</v>
      </c>
      <c r="E798" s="446">
        <v>41897</v>
      </c>
      <c r="F798" s="1066">
        <f t="shared" si="347"/>
        <v>43</v>
      </c>
      <c r="G798" s="429" t="s">
        <v>2831</v>
      </c>
      <c r="H798" s="447" t="s">
        <v>2868</v>
      </c>
      <c r="I798" s="429" t="s">
        <v>2773</v>
      </c>
      <c r="J798" s="429"/>
      <c r="K798" s="1067">
        <v>11000</v>
      </c>
      <c r="L798" s="1067">
        <f t="shared" si="348"/>
        <v>779.9</v>
      </c>
      <c r="M798" s="1067">
        <f t="shared" si="357"/>
        <v>11000</v>
      </c>
      <c r="N798" s="402"/>
      <c r="O798" s="1068">
        <f t="shared" si="349"/>
        <v>334.4</v>
      </c>
      <c r="P798" s="1068">
        <f t="shared" si="350"/>
        <v>315.7</v>
      </c>
      <c r="Q798" s="1068"/>
      <c r="R798" s="1067"/>
      <c r="S798" s="451">
        <f t="shared" si="360"/>
        <v>650.09999999999991</v>
      </c>
      <c r="T798" s="1067">
        <f t="shared" si="351"/>
        <v>10349.9</v>
      </c>
      <c r="U798" s="452">
        <v>100010330028774</v>
      </c>
      <c r="V798" s="604" t="s">
        <v>3563</v>
      </c>
      <c r="W798" s="863">
        <f t="shared" si="352"/>
        <v>10349.9</v>
      </c>
      <c r="X798" s="454" t="s">
        <v>3822</v>
      </c>
      <c r="Y798" s="455"/>
      <c r="Z798" s="428">
        <v>0</v>
      </c>
      <c r="AA798" s="456">
        <v>0</v>
      </c>
      <c r="AB798" s="402">
        <f t="shared" si="353"/>
        <v>650.09999999999991</v>
      </c>
      <c r="AC798" s="402">
        <f t="shared" si="354"/>
        <v>10349.9</v>
      </c>
      <c r="AD798" s="1067"/>
      <c r="AE798" s="428"/>
      <c r="AF798" s="428"/>
      <c r="AG798" s="402">
        <f t="shared" si="355"/>
        <v>0</v>
      </c>
      <c r="AH798" s="1067"/>
      <c r="AI798" s="402">
        <f t="shared" si="356"/>
        <v>0</v>
      </c>
      <c r="AJ798" s="457">
        <f>AI804-N804</f>
        <v>0</v>
      </c>
    </row>
    <row r="799" spans="1:41" ht="14.1" customHeight="1" x14ac:dyDescent="0.25">
      <c r="A799" s="1066">
        <v>711</v>
      </c>
      <c r="B799" s="444" t="s">
        <v>2832</v>
      </c>
      <c r="C799" s="444" t="s">
        <v>3764</v>
      </c>
      <c r="D799" s="445">
        <v>26536</v>
      </c>
      <c r="E799" s="446">
        <v>41897</v>
      </c>
      <c r="F799" s="1066">
        <f t="shared" si="347"/>
        <v>42</v>
      </c>
      <c r="G799" s="429" t="s">
        <v>2833</v>
      </c>
      <c r="H799" s="447" t="s">
        <v>2868</v>
      </c>
      <c r="I799" s="429" t="s">
        <v>2773</v>
      </c>
      <c r="J799" s="429"/>
      <c r="K799" s="1067">
        <v>11000</v>
      </c>
      <c r="L799" s="1067">
        <f t="shared" si="348"/>
        <v>779.9</v>
      </c>
      <c r="M799" s="1067">
        <f t="shared" si="357"/>
        <v>11000</v>
      </c>
      <c r="N799" s="402"/>
      <c r="O799" s="1068">
        <f t="shared" si="349"/>
        <v>334.4</v>
      </c>
      <c r="P799" s="1068">
        <f t="shared" si="350"/>
        <v>315.7</v>
      </c>
      <c r="Q799" s="1068"/>
      <c r="R799" s="1067"/>
      <c r="S799" s="451">
        <f t="shared" si="360"/>
        <v>650.09999999999991</v>
      </c>
      <c r="T799" s="1067">
        <f t="shared" si="351"/>
        <v>10349.9</v>
      </c>
      <c r="U799" s="452">
        <v>100010330028774</v>
      </c>
      <c r="V799" s="601" t="s">
        <v>3564</v>
      </c>
      <c r="W799" s="863">
        <f t="shared" si="352"/>
        <v>10349.9</v>
      </c>
      <c r="X799" s="454" t="s">
        <v>3821</v>
      </c>
      <c r="Y799" s="455"/>
      <c r="Z799" s="428">
        <v>0</v>
      </c>
      <c r="AA799" s="456">
        <v>0</v>
      </c>
      <c r="AB799" s="402">
        <f t="shared" si="353"/>
        <v>650.09999999999991</v>
      </c>
      <c r="AC799" s="402">
        <f t="shared" si="354"/>
        <v>10349.9</v>
      </c>
      <c r="AD799" s="1067"/>
      <c r="AE799" s="428"/>
      <c r="AF799" s="428"/>
      <c r="AG799" s="402">
        <f t="shared" si="355"/>
        <v>0</v>
      </c>
      <c r="AH799" s="1067"/>
      <c r="AI799" s="402">
        <f t="shared" si="356"/>
        <v>0</v>
      </c>
      <c r="AJ799" s="457">
        <f>AI87-N87</f>
        <v>0</v>
      </c>
    </row>
    <row r="800" spans="1:41" ht="14.1" customHeight="1" x14ac:dyDescent="0.25">
      <c r="A800" s="1066">
        <v>712</v>
      </c>
      <c r="B800" s="444" t="s">
        <v>2834</v>
      </c>
      <c r="C800" s="444" t="s">
        <v>3763</v>
      </c>
      <c r="D800" s="445">
        <v>33056</v>
      </c>
      <c r="E800" s="446">
        <v>41897</v>
      </c>
      <c r="F800" s="1066">
        <f t="shared" si="347"/>
        <v>24</v>
      </c>
      <c r="G800" s="429" t="s">
        <v>2835</v>
      </c>
      <c r="H800" s="447" t="s">
        <v>2868</v>
      </c>
      <c r="I800" s="429" t="s">
        <v>2773</v>
      </c>
      <c r="J800" s="429"/>
      <c r="K800" s="1067">
        <v>11000</v>
      </c>
      <c r="L800" s="1067">
        <f t="shared" si="348"/>
        <v>779.9</v>
      </c>
      <c r="M800" s="1067">
        <f t="shared" si="357"/>
        <v>11000</v>
      </c>
      <c r="N800" s="402"/>
      <c r="O800" s="1068">
        <f t="shared" si="349"/>
        <v>334.4</v>
      </c>
      <c r="P800" s="1068">
        <f t="shared" si="350"/>
        <v>315.7</v>
      </c>
      <c r="Q800" s="1068"/>
      <c r="R800" s="1067"/>
      <c r="S800" s="451">
        <f t="shared" si="360"/>
        <v>650.09999999999991</v>
      </c>
      <c r="T800" s="1067">
        <f t="shared" si="351"/>
        <v>10349.9</v>
      </c>
      <c r="U800" s="452">
        <v>100010330028774</v>
      </c>
      <c r="V800" s="604" t="s">
        <v>3565</v>
      </c>
      <c r="W800" s="863">
        <f t="shared" si="352"/>
        <v>10349.9</v>
      </c>
      <c r="X800" s="454">
        <v>22301390450</v>
      </c>
      <c r="Y800" s="455"/>
      <c r="Z800" s="428">
        <v>0</v>
      </c>
      <c r="AA800" s="456">
        <v>0</v>
      </c>
      <c r="AB800" s="402">
        <f t="shared" si="353"/>
        <v>650.09999999999991</v>
      </c>
      <c r="AC800" s="402">
        <f t="shared" si="354"/>
        <v>10349.9</v>
      </c>
      <c r="AD800" s="1067"/>
      <c r="AE800" s="428"/>
      <c r="AF800" s="428"/>
      <c r="AG800" s="402">
        <f t="shared" si="355"/>
        <v>0</v>
      </c>
      <c r="AH800" s="1067"/>
      <c r="AI800" s="402">
        <f t="shared" si="356"/>
        <v>0</v>
      </c>
      <c r="AJ800" s="457"/>
    </row>
    <row r="801" spans="1:41" ht="14.1" customHeight="1" x14ac:dyDescent="0.25">
      <c r="A801" s="1066">
        <v>713</v>
      </c>
      <c r="B801" s="444" t="s">
        <v>2836</v>
      </c>
      <c r="C801" s="444" t="s">
        <v>3764</v>
      </c>
      <c r="D801" s="445">
        <v>29660</v>
      </c>
      <c r="E801" s="446">
        <v>41897</v>
      </c>
      <c r="F801" s="1066">
        <f t="shared" si="347"/>
        <v>33</v>
      </c>
      <c r="G801" s="429" t="s">
        <v>2837</v>
      </c>
      <c r="H801" s="447" t="s">
        <v>2868</v>
      </c>
      <c r="I801" s="429" t="s">
        <v>2773</v>
      </c>
      <c r="J801" s="429"/>
      <c r="K801" s="1067">
        <v>11000</v>
      </c>
      <c r="L801" s="1067">
        <f t="shared" si="348"/>
        <v>779.9</v>
      </c>
      <c r="M801" s="1067">
        <f t="shared" si="357"/>
        <v>11000</v>
      </c>
      <c r="N801" s="402"/>
      <c r="O801" s="1068">
        <f t="shared" si="349"/>
        <v>334.4</v>
      </c>
      <c r="P801" s="1068">
        <f t="shared" si="350"/>
        <v>315.7</v>
      </c>
      <c r="Q801" s="1068"/>
      <c r="R801" s="1067"/>
      <c r="S801" s="451">
        <f t="shared" si="360"/>
        <v>650.09999999999991</v>
      </c>
      <c r="T801" s="1067">
        <f t="shared" si="351"/>
        <v>10349.9</v>
      </c>
      <c r="U801" s="452">
        <v>100010330028774</v>
      </c>
      <c r="V801" s="604" t="s">
        <v>3566</v>
      </c>
      <c r="W801" s="863">
        <f t="shared" si="352"/>
        <v>10349.9</v>
      </c>
      <c r="X801" s="454">
        <v>22500641547</v>
      </c>
      <c r="Y801" s="455"/>
      <c r="Z801" s="428">
        <v>0</v>
      </c>
      <c r="AA801" s="456">
        <v>0</v>
      </c>
      <c r="AB801" s="402">
        <f t="shared" si="353"/>
        <v>650.09999999999991</v>
      </c>
      <c r="AC801" s="402">
        <f t="shared" si="354"/>
        <v>10349.9</v>
      </c>
      <c r="AD801" s="1067"/>
      <c r="AE801" s="428"/>
      <c r="AF801" s="428"/>
      <c r="AG801" s="402">
        <f t="shared" si="355"/>
        <v>0</v>
      </c>
      <c r="AH801" s="1067"/>
      <c r="AI801" s="402">
        <f t="shared" si="356"/>
        <v>0</v>
      </c>
      <c r="AJ801" s="457"/>
    </row>
    <row r="802" spans="1:41" ht="14.1" customHeight="1" x14ac:dyDescent="0.25">
      <c r="A802" s="1066">
        <v>714</v>
      </c>
      <c r="B802" s="444" t="s">
        <v>2838</v>
      </c>
      <c r="C802" s="444" t="s">
        <v>3763</v>
      </c>
      <c r="D802" s="445">
        <v>24043</v>
      </c>
      <c r="E802" s="446">
        <v>41897</v>
      </c>
      <c r="F802" s="1066">
        <f t="shared" si="347"/>
        <v>48</v>
      </c>
      <c r="G802" s="429" t="s">
        <v>2839</v>
      </c>
      <c r="H802" s="447" t="s">
        <v>2868</v>
      </c>
      <c r="I802" s="429" t="s">
        <v>2773</v>
      </c>
      <c r="J802" s="429"/>
      <c r="K802" s="1067">
        <v>11000</v>
      </c>
      <c r="L802" s="1067">
        <f t="shared" si="348"/>
        <v>779.9</v>
      </c>
      <c r="M802" s="1067">
        <f t="shared" si="357"/>
        <v>11000</v>
      </c>
      <c r="N802" s="402"/>
      <c r="O802" s="1068">
        <f t="shared" si="349"/>
        <v>334.4</v>
      </c>
      <c r="P802" s="1068">
        <f t="shared" si="350"/>
        <v>315.7</v>
      </c>
      <c r="Q802" s="1068"/>
      <c r="R802" s="1067"/>
      <c r="S802" s="451">
        <f t="shared" si="360"/>
        <v>650.09999999999991</v>
      </c>
      <c r="T802" s="1067">
        <f t="shared" si="351"/>
        <v>10349.9</v>
      </c>
      <c r="U802" s="452">
        <v>100010330028774</v>
      </c>
      <c r="V802" s="453" t="s">
        <v>3567</v>
      </c>
      <c r="W802" s="863">
        <f t="shared" si="352"/>
        <v>10349.9</v>
      </c>
      <c r="X802" s="454" t="s">
        <v>3820</v>
      </c>
      <c r="Y802" s="455"/>
      <c r="Z802" s="428">
        <v>0</v>
      </c>
      <c r="AA802" s="456">
        <v>0</v>
      </c>
      <c r="AB802" s="402">
        <f t="shared" si="353"/>
        <v>650.09999999999991</v>
      </c>
      <c r="AC802" s="402">
        <f t="shared" si="354"/>
        <v>10349.9</v>
      </c>
      <c r="AD802" s="1067"/>
      <c r="AE802" s="428"/>
      <c r="AF802" s="428"/>
      <c r="AG802" s="402">
        <f t="shared" si="355"/>
        <v>0</v>
      </c>
      <c r="AH802" s="1067"/>
      <c r="AI802" s="402">
        <f t="shared" si="356"/>
        <v>0</v>
      </c>
      <c r="AJ802" s="457" t="e">
        <f>#REF!-#REF!</f>
        <v>#REF!</v>
      </c>
    </row>
    <row r="803" spans="1:41" ht="14.1" customHeight="1" x14ac:dyDescent="0.25">
      <c r="A803" s="1066">
        <v>715</v>
      </c>
      <c r="B803" s="444" t="s">
        <v>2840</v>
      </c>
      <c r="C803" s="444" t="s">
        <v>3763</v>
      </c>
      <c r="D803" s="445">
        <v>26750</v>
      </c>
      <c r="E803" s="446">
        <v>41897</v>
      </c>
      <c r="F803" s="1066">
        <f t="shared" si="347"/>
        <v>41</v>
      </c>
      <c r="G803" s="429" t="s">
        <v>2841</v>
      </c>
      <c r="H803" s="447" t="s">
        <v>2868</v>
      </c>
      <c r="I803" s="429" t="s">
        <v>2773</v>
      </c>
      <c r="J803" s="429"/>
      <c r="K803" s="1067">
        <v>11000</v>
      </c>
      <c r="L803" s="1067">
        <f t="shared" si="348"/>
        <v>779.9</v>
      </c>
      <c r="M803" s="1067">
        <f t="shared" si="357"/>
        <v>11000</v>
      </c>
      <c r="N803" s="402"/>
      <c r="O803" s="1068">
        <f t="shared" si="349"/>
        <v>334.4</v>
      </c>
      <c r="P803" s="1068">
        <f t="shared" si="350"/>
        <v>315.7</v>
      </c>
      <c r="Q803" s="1068"/>
      <c r="R803" s="1067"/>
      <c r="S803" s="451">
        <f t="shared" si="360"/>
        <v>650.09999999999991</v>
      </c>
      <c r="T803" s="1067">
        <f t="shared" si="351"/>
        <v>10349.9</v>
      </c>
      <c r="U803" s="452">
        <v>100010330028774</v>
      </c>
      <c r="V803" s="453" t="s">
        <v>3568</v>
      </c>
      <c r="W803" s="863">
        <f t="shared" si="352"/>
        <v>10349.9</v>
      </c>
      <c r="X803" s="454" t="s">
        <v>3819</v>
      </c>
      <c r="Y803" s="455"/>
      <c r="Z803" s="428">
        <v>0</v>
      </c>
      <c r="AA803" s="456">
        <v>0</v>
      </c>
      <c r="AB803" s="402">
        <f t="shared" si="353"/>
        <v>650.09999999999991</v>
      </c>
      <c r="AC803" s="402">
        <f t="shared" si="354"/>
        <v>10349.9</v>
      </c>
      <c r="AD803" s="1067"/>
      <c r="AE803" s="428"/>
      <c r="AF803" s="428"/>
      <c r="AG803" s="402">
        <f t="shared" si="355"/>
        <v>0</v>
      </c>
      <c r="AH803" s="1067"/>
      <c r="AI803" s="402">
        <f t="shared" si="356"/>
        <v>0</v>
      </c>
      <c r="AJ803" s="457">
        <f>N837-AI836</f>
        <v>0</v>
      </c>
    </row>
    <row r="804" spans="1:41" s="515" customFormat="1" ht="14.1" customHeight="1" x14ac:dyDescent="0.25">
      <c r="A804" s="1066">
        <v>716</v>
      </c>
      <c r="B804" s="444" t="s">
        <v>2842</v>
      </c>
      <c r="C804" s="444" t="s">
        <v>3763</v>
      </c>
      <c r="D804" s="445">
        <v>26274</v>
      </c>
      <c r="E804" s="446">
        <v>41897</v>
      </c>
      <c r="F804" s="1066">
        <f t="shared" si="347"/>
        <v>42</v>
      </c>
      <c r="G804" s="429" t="s">
        <v>2843</v>
      </c>
      <c r="H804" s="447" t="s">
        <v>2868</v>
      </c>
      <c r="I804" s="429" t="s">
        <v>2773</v>
      </c>
      <c r="J804" s="429"/>
      <c r="K804" s="1067">
        <v>11000</v>
      </c>
      <c r="L804" s="1067">
        <f t="shared" si="348"/>
        <v>779.9</v>
      </c>
      <c r="M804" s="1067">
        <f t="shared" si="357"/>
        <v>11000</v>
      </c>
      <c r="N804" s="402"/>
      <c r="O804" s="1068">
        <f t="shared" si="349"/>
        <v>334.4</v>
      </c>
      <c r="P804" s="1068">
        <f t="shared" si="350"/>
        <v>315.7</v>
      </c>
      <c r="Q804" s="1068"/>
      <c r="R804" s="1067"/>
      <c r="S804" s="451">
        <f t="shared" si="360"/>
        <v>650.09999999999991</v>
      </c>
      <c r="T804" s="1067">
        <f t="shared" si="351"/>
        <v>10349.9</v>
      </c>
      <c r="U804" s="452">
        <v>100010330028774</v>
      </c>
      <c r="V804" s="453" t="s">
        <v>3569</v>
      </c>
      <c r="W804" s="863">
        <f t="shared" si="352"/>
        <v>10349.9</v>
      </c>
      <c r="X804" s="454" t="s">
        <v>3818</v>
      </c>
      <c r="Y804" s="455"/>
      <c r="Z804" s="428">
        <v>0</v>
      </c>
      <c r="AA804" s="456">
        <v>0</v>
      </c>
      <c r="AB804" s="402">
        <f t="shared" si="353"/>
        <v>650.09999999999991</v>
      </c>
      <c r="AC804" s="402">
        <f t="shared" si="354"/>
        <v>10349.9</v>
      </c>
      <c r="AD804" s="1067"/>
      <c r="AE804" s="428"/>
      <c r="AF804" s="428"/>
      <c r="AG804" s="402">
        <f t="shared" si="355"/>
        <v>0</v>
      </c>
      <c r="AH804" s="1067"/>
      <c r="AI804" s="402">
        <f t="shared" si="356"/>
        <v>0</v>
      </c>
      <c r="AJ804" s="512"/>
      <c r="AL804" s="544"/>
      <c r="AM804" s="544"/>
      <c r="AN804" s="544"/>
      <c r="AO804" s="544"/>
    </row>
    <row r="805" spans="1:41" ht="14.1" customHeight="1" x14ac:dyDescent="0.25">
      <c r="A805" s="1066">
        <v>717</v>
      </c>
      <c r="B805" s="621" t="s">
        <v>2891</v>
      </c>
      <c r="C805" s="621" t="s">
        <v>3763</v>
      </c>
      <c r="D805" s="622">
        <v>30469</v>
      </c>
      <c r="E805" s="446">
        <v>41897</v>
      </c>
      <c r="F805" s="1066">
        <f t="shared" si="347"/>
        <v>31</v>
      </c>
      <c r="G805" s="623" t="s">
        <v>2892</v>
      </c>
      <c r="H805" s="447" t="s">
        <v>2868</v>
      </c>
      <c r="I805" s="429" t="s">
        <v>2773</v>
      </c>
      <c r="J805" s="429"/>
      <c r="K805" s="1067">
        <v>11000</v>
      </c>
      <c r="L805" s="1067">
        <f t="shared" si="348"/>
        <v>779.9</v>
      </c>
      <c r="M805" s="1067">
        <f t="shared" si="357"/>
        <v>11000</v>
      </c>
      <c r="N805" s="616"/>
      <c r="O805" s="619">
        <f t="shared" si="349"/>
        <v>334.4</v>
      </c>
      <c r="P805" s="619">
        <f t="shared" si="350"/>
        <v>315.7</v>
      </c>
      <c r="Q805" s="619"/>
      <c r="R805" s="1067"/>
      <c r="S805" s="451">
        <f t="shared" si="360"/>
        <v>650.09999999999991</v>
      </c>
      <c r="T805" s="624">
        <f t="shared" si="351"/>
        <v>10349.9</v>
      </c>
      <c r="U805" s="452">
        <v>100010330028774</v>
      </c>
      <c r="V805" s="439">
        <v>200010330689227</v>
      </c>
      <c r="W805" s="863">
        <f t="shared" si="352"/>
        <v>10349.9</v>
      </c>
      <c r="X805" s="463" t="s">
        <v>4277</v>
      </c>
      <c r="Y805" s="455"/>
      <c r="Z805" s="428"/>
      <c r="AA805" s="456"/>
      <c r="AB805" s="402">
        <f t="shared" si="353"/>
        <v>650.09999999999991</v>
      </c>
      <c r="AC805" s="402">
        <f t="shared" si="354"/>
        <v>10349.9</v>
      </c>
      <c r="AD805" s="1067"/>
      <c r="AE805" s="428"/>
      <c r="AF805" s="428"/>
      <c r="AG805" s="402"/>
      <c r="AH805" s="1067"/>
      <c r="AI805" s="402"/>
      <c r="AJ805" s="512"/>
    </row>
    <row r="806" spans="1:41" s="458" customFormat="1" ht="14.1" customHeight="1" x14ac:dyDescent="0.25">
      <c r="A806" s="1066">
        <v>718</v>
      </c>
      <c r="B806" s="613" t="s">
        <v>3596</v>
      </c>
      <c r="C806" s="613" t="s">
        <v>3763</v>
      </c>
      <c r="D806" s="614">
        <v>32811</v>
      </c>
      <c r="E806" s="446">
        <v>41897</v>
      </c>
      <c r="F806" s="1066">
        <f t="shared" si="347"/>
        <v>24</v>
      </c>
      <c r="G806" s="615" t="s">
        <v>3597</v>
      </c>
      <c r="H806" s="447" t="s">
        <v>2868</v>
      </c>
      <c r="I806" s="429" t="s">
        <v>2773</v>
      </c>
      <c r="J806" s="429"/>
      <c r="K806" s="402">
        <v>11000</v>
      </c>
      <c r="L806" s="1067">
        <f t="shared" si="348"/>
        <v>779.9</v>
      </c>
      <c r="M806" s="402">
        <f t="shared" si="357"/>
        <v>11000</v>
      </c>
      <c r="N806" s="616"/>
      <c r="O806" s="617">
        <f t="shared" si="349"/>
        <v>334.4</v>
      </c>
      <c r="P806" s="617">
        <f t="shared" si="350"/>
        <v>315.7</v>
      </c>
      <c r="Q806" s="617"/>
      <c r="R806" s="402"/>
      <c r="S806" s="451">
        <f t="shared" si="360"/>
        <v>650.09999999999991</v>
      </c>
      <c r="T806" s="616">
        <f t="shared" si="351"/>
        <v>10349.9</v>
      </c>
      <c r="U806" s="452">
        <v>100010330028774</v>
      </c>
      <c r="V806" s="1270" t="s">
        <v>3621</v>
      </c>
      <c r="W806" s="863">
        <f t="shared" si="352"/>
        <v>10349.9</v>
      </c>
      <c r="X806" s="454" t="s">
        <v>4279</v>
      </c>
      <c r="Y806" s="504"/>
      <c r="Z806" s="429"/>
      <c r="AA806" s="505"/>
      <c r="AB806" s="402">
        <f t="shared" si="353"/>
        <v>650.09999999999991</v>
      </c>
      <c r="AC806" s="402">
        <f t="shared" si="354"/>
        <v>10349.9</v>
      </c>
      <c r="AD806" s="402"/>
      <c r="AE806" s="429"/>
      <c r="AF806" s="429"/>
      <c r="AG806" s="402"/>
      <c r="AH806" s="402"/>
      <c r="AI806" s="402"/>
      <c r="AJ806" s="513"/>
      <c r="AL806" s="539"/>
      <c r="AM806" s="539"/>
      <c r="AN806" s="539"/>
      <c r="AO806" s="539"/>
    </row>
    <row r="807" spans="1:41" s="458" customFormat="1" ht="14.1" customHeight="1" x14ac:dyDescent="0.25">
      <c r="A807" s="1066">
        <v>719</v>
      </c>
      <c r="B807" s="613" t="s">
        <v>3698</v>
      </c>
      <c r="C807" s="613" t="s">
        <v>3763</v>
      </c>
      <c r="D807" s="614">
        <v>31904</v>
      </c>
      <c r="E807" s="446">
        <v>41897</v>
      </c>
      <c r="F807" s="1066">
        <f t="shared" si="347"/>
        <v>27</v>
      </c>
      <c r="G807" s="615" t="s">
        <v>3699</v>
      </c>
      <c r="H807" s="447" t="s">
        <v>2868</v>
      </c>
      <c r="I807" s="429" t="s">
        <v>2773</v>
      </c>
      <c r="J807" s="429"/>
      <c r="K807" s="402">
        <v>11000</v>
      </c>
      <c r="L807" s="1067">
        <f t="shared" si="348"/>
        <v>779.9</v>
      </c>
      <c r="M807" s="402">
        <f t="shared" si="357"/>
        <v>11000</v>
      </c>
      <c r="N807" s="616"/>
      <c r="O807" s="617">
        <f t="shared" si="349"/>
        <v>334.4</v>
      </c>
      <c r="P807" s="617">
        <f t="shared" si="350"/>
        <v>315.7</v>
      </c>
      <c r="Q807" s="617"/>
      <c r="R807" s="402"/>
      <c r="S807" s="451">
        <f t="shared" si="360"/>
        <v>650.09999999999991</v>
      </c>
      <c r="T807" s="616">
        <f t="shared" si="351"/>
        <v>10349.9</v>
      </c>
      <c r="U807" s="452">
        <v>100010330028774</v>
      </c>
      <c r="V807" s="605" t="s">
        <v>4291</v>
      </c>
      <c r="W807" s="863">
        <f t="shared" si="352"/>
        <v>10349.9</v>
      </c>
      <c r="X807" s="454" t="s">
        <v>4281</v>
      </c>
      <c r="Y807" s="504"/>
      <c r="Z807" s="429"/>
      <c r="AA807" s="505"/>
      <c r="AB807" s="402">
        <f t="shared" si="353"/>
        <v>650.09999999999991</v>
      </c>
      <c r="AC807" s="402">
        <f t="shared" si="354"/>
        <v>10349.9</v>
      </c>
      <c r="AD807" s="402"/>
      <c r="AE807" s="429"/>
      <c r="AF807" s="429"/>
      <c r="AG807" s="402"/>
      <c r="AH807" s="402"/>
      <c r="AI807" s="402"/>
      <c r="AJ807" s="513"/>
      <c r="AL807" s="539"/>
      <c r="AM807" s="539"/>
      <c r="AN807" s="539"/>
      <c r="AO807" s="539"/>
    </row>
    <row r="808" spans="1:41" s="458" customFormat="1" ht="14.1" customHeight="1" x14ac:dyDescent="0.25">
      <c r="A808" s="1066">
        <v>720</v>
      </c>
      <c r="B808" s="613" t="s">
        <v>3737</v>
      </c>
      <c r="C808" s="613" t="s">
        <v>3763</v>
      </c>
      <c r="D808" s="614">
        <v>31968</v>
      </c>
      <c r="E808" s="446">
        <v>41897</v>
      </c>
      <c r="F808" s="1066">
        <f t="shared" si="347"/>
        <v>27</v>
      </c>
      <c r="G808" s="615" t="s">
        <v>3738</v>
      </c>
      <c r="H808" s="447" t="s">
        <v>2868</v>
      </c>
      <c r="I808" s="429" t="s">
        <v>2773</v>
      </c>
      <c r="J808" s="429"/>
      <c r="K808" s="402">
        <v>11000</v>
      </c>
      <c r="L808" s="1067">
        <f t="shared" si="348"/>
        <v>779.9</v>
      </c>
      <c r="M808" s="402">
        <f t="shared" si="357"/>
        <v>11000</v>
      </c>
      <c r="N808" s="616"/>
      <c r="O808" s="617">
        <f t="shared" si="349"/>
        <v>334.4</v>
      </c>
      <c r="P808" s="617">
        <f t="shared" si="350"/>
        <v>315.7</v>
      </c>
      <c r="Q808" s="617"/>
      <c r="R808" s="402"/>
      <c r="S808" s="451">
        <f t="shared" si="360"/>
        <v>650.09999999999991</v>
      </c>
      <c r="T808" s="616">
        <f t="shared" si="351"/>
        <v>10349.9</v>
      </c>
      <c r="U808" s="452">
        <v>100010330028774</v>
      </c>
      <c r="V808" s="498">
        <v>200010330748294</v>
      </c>
      <c r="W808" s="863">
        <f t="shared" si="352"/>
        <v>10349.9</v>
      </c>
      <c r="X808" s="454" t="s">
        <v>4283</v>
      </c>
      <c r="Y808" s="504"/>
      <c r="Z808" s="429"/>
      <c r="AA808" s="505"/>
      <c r="AB808" s="402">
        <f t="shared" si="353"/>
        <v>650.09999999999991</v>
      </c>
      <c r="AC808" s="402">
        <f t="shared" si="354"/>
        <v>10349.9</v>
      </c>
      <c r="AD808" s="402"/>
      <c r="AE808" s="429"/>
      <c r="AF808" s="429"/>
      <c r="AG808" s="402"/>
      <c r="AH808" s="402"/>
      <c r="AI808" s="402"/>
      <c r="AJ808" s="513"/>
      <c r="AL808" s="539"/>
      <c r="AM808" s="539"/>
      <c r="AN808" s="539"/>
      <c r="AO808" s="539"/>
    </row>
    <row r="809" spans="1:41" s="458" customFormat="1" ht="14.1" customHeight="1" x14ac:dyDescent="0.25">
      <c r="A809" s="1066">
        <v>721</v>
      </c>
      <c r="B809" s="613" t="s">
        <v>3742</v>
      </c>
      <c r="C809" s="613" t="s">
        <v>3764</v>
      </c>
      <c r="D809" s="614">
        <v>30289</v>
      </c>
      <c r="E809" s="446">
        <v>41897</v>
      </c>
      <c r="F809" s="1066">
        <f t="shared" si="347"/>
        <v>31</v>
      </c>
      <c r="G809" s="615" t="s">
        <v>3743</v>
      </c>
      <c r="H809" s="447" t="s">
        <v>2868</v>
      </c>
      <c r="I809" s="429" t="s">
        <v>2773</v>
      </c>
      <c r="J809" s="429"/>
      <c r="K809" s="402">
        <v>11000</v>
      </c>
      <c r="L809" s="1067">
        <f t="shared" si="348"/>
        <v>779.9</v>
      </c>
      <c r="M809" s="402">
        <f t="shared" si="357"/>
        <v>11000</v>
      </c>
      <c r="N809" s="616"/>
      <c r="O809" s="617">
        <f t="shared" si="349"/>
        <v>334.4</v>
      </c>
      <c r="P809" s="617">
        <f t="shared" si="350"/>
        <v>315.7</v>
      </c>
      <c r="Q809" s="617"/>
      <c r="R809" s="402"/>
      <c r="S809" s="451">
        <f t="shared" si="360"/>
        <v>650.09999999999991</v>
      </c>
      <c r="T809" s="616">
        <f t="shared" si="351"/>
        <v>10349.9</v>
      </c>
      <c r="U809" s="452">
        <v>100010330028774</v>
      </c>
      <c r="V809" s="498">
        <v>200010330748388</v>
      </c>
      <c r="W809" s="863">
        <f t="shared" si="352"/>
        <v>10349.9</v>
      </c>
      <c r="X809" s="454" t="s">
        <v>4285</v>
      </c>
      <c r="Y809" s="504"/>
      <c r="Z809" s="429"/>
      <c r="AA809" s="505"/>
      <c r="AB809" s="402">
        <f t="shared" si="353"/>
        <v>650.09999999999991</v>
      </c>
      <c r="AC809" s="402">
        <f t="shared" si="354"/>
        <v>10349.9</v>
      </c>
      <c r="AD809" s="402"/>
      <c r="AE809" s="429"/>
      <c r="AF809" s="429"/>
      <c r="AG809" s="402"/>
      <c r="AH809" s="402"/>
      <c r="AI809" s="402"/>
      <c r="AJ809" s="513"/>
      <c r="AL809" s="539"/>
      <c r="AM809" s="539"/>
      <c r="AN809" s="539"/>
      <c r="AO809" s="539"/>
    </row>
    <row r="810" spans="1:41" s="458" customFormat="1" ht="14.1" customHeight="1" x14ac:dyDescent="0.25">
      <c r="A810" s="1066">
        <v>722</v>
      </c>
      <c r="B810" s="613" t="s">
        <v>3744</v>
      </c>
      <c r="C810" s="613" t="s">
        <v>3763</v>
      </c>
      <c r="D810" s="614">
        <v>28338</v>
      </c>
      <c r="E810" s="446">
        <v>41897</v>
      </c>
      <c r="F810" s="1066">
        <f t="shared" si="347"/>
        <v>37</v>
      </c>
      <c r="G810" s="615" t="s">
        <v>3745</v>
      </c>
      <c r="H810" s="447" t="s">
        <v>2868</v>
      </c>
      <c r="I810" s="429" t="s">
        <v>2773</v>
      </c>
      <c r="J810" s="429"/>
      <c r="K810" s="402">
        <v>11000</v>
      </c>
      <c r="L810" s="1067">
        <f t="shared" si="348"/>
        <v>779.9</v>
      </c>
      <c r="M810" s="402">
        <f t="shared" si="357"/>
        <v>11000</v>
      </c>
      <c r="N810" s="616"/>
      <c r="O810" s="617">
        <f t="shared" si="349"/>
        <v>334.4</v>
      </c>
      <c r="P810" s="617">
        <f t="shared" si="350"/>
        <v>315.7</v>
      </c>
      <c r="Q810" s="617"/>
      <c r="R810" s="402"/>
      <c r="S810" s="451">
        <f t="shared" si="360"/>
        <v>650.09999999999991</v>
      </c>
      <c r="T810" s="616">
        <f t="shared" si="351"/>
        <v>10349.9</v>
      </c>
      <c r="U810" s="452">
        <v>100010330028774</v>
      </c>
      <c r="V810" s="498">
        <v>200010330748375</v>
      </c>
      <c r="W810" s="863">
        <f t="shared" si="352"/>
        <v>10349.9</v>
      </c>
      <c r="X810" s="454" t="s">
        <v>4286</v>
      </c>
      <c r="Y810" s="504"/>
      <c r="Z810" s="429"/>
      <c r="AA810" s="505"/>
      <c r="AB810" s="402">
        <f t="shared" si="353"/>
        <v>650.09999999999991</v>
      </c>
      <c r="AC810" s="402">
        <f t="shared" si="354"/>
        <v>10349.9</v>
      </c>
      <c r="AD810" s="402"/>
      <c r="AE810" s="429"/>
      <c r="AF810" s="429"/>
      <c r="AG810" s="402"/>
      <c r="AH810" s="402"/>
      <c r="AI810" s="402"/>
      <c r="AJ810" s="513"/>
      <c r="AL810" s="539"/>
      <c r="AM810" s="539"/>
      <c r="AN810" s="539"/>
      <c r="AO810" s="539"/>
    </row>
    <row r="811" spans="1:41" s="458" customFormat="1" ht="14.1" customHeight="1" x14ac:dyDescent="0.25">
      <c r="A811" s="1066">
        <v>723</v>
      </c>
      <c r="B811" s="444" t="s">
        <v>4341</v>
      </c>
      <c r="C811" s="613" t="s">
        <v>3763</v>
      </c>
      <c r="D811" s="445"/>
      <c r="E811" s="446"/>
      <c r="F811" s="1066"/>
      <c r="G811" s="429" t="s">
        <v>4342</v>
      </c>
      <c r="H811" s="447" t="s">
        <v>2868</v>
      </c>
      <c r="I811" s="429" t="s">
        <v>2773</v>
      </c>
      <c r="J811" s="429"/>
      <c r="K811" s="402">
        <v>11000</v>
      </c>
      <c r="L811" s="1067">
        <f t="shared" si="348"/>
        <v>779.9</v>
      </c>
      <c r="M811" s="402">
        <f t="shared" si="357"/>
        <v>11000</v>
      </c>
      <c r="N811" s="402"/>
      <c r="O811" s="402">
        <f t="shared" si="349"/>
        <v>334.4</v>
      </c>
      <c r="P811" s="402">
        <f t="shared" si="350"/>
        <v>315.7</v>
      </c>
      <c r="Q811" s="402"/>
      <c r="R811" s="494"/>
      <c r="S811" s="451">
        <f t="shared" si="360"/>
        <v>650.09999999999991</v>
      </c>
      <c r="T811" s="402">
        <f t="shared" si="351"/>
        <v>10349.9</v>
      </c>
      <c r="U811" s="452">
        <v>100010330028774</v>
      </c>
      <c r="V811" s="661" t="s">
        <v>4347</v>
      </c>
      <c r="W811" s="863">
        <f t="shared" si="352"/>
        <v>10349.9</v>
      </c>
      <c r="X811" s="662" t="s">
        <v>4348</v>
      </c>
      <c r="Y811" s="663"/>
      <c r="Z811" s="542"/>
      <c r="AA811" s="664"/>
      <c r="AB811" s="533">
        <f t="shared" si="353"/>
        <v>650.09999999999991</v>
      </c>
      <c r="AC811" s="533">
        <f t="shared" si="354"/>
        <v>10349.9</v>
      </c>
      <c r="AD811" s="533"/>
      <c r="AE811" s="542"/>
      <c r="AF811" s="542"/>
      <c r="AG811" s="533"/>
      <c r="AH811" s="533"/>
      <c r="AI811" s="533"/>
      <c r="AJ811" s="513"/>
      <c r="AL811" s="539"/>
      <c r="AM811" s="539"/>
      <c r="AN811" s="539"/>
      <c r="AO811" s="539"/>
    </row>
    <row r="812" spans="1:41" ht="14.1" customHeight="1" x14ac:dyDescent="0.25">
      <c r="A812" s="1066">
        <v>724</v>
      </c>
      <c r="B812" s="444" t="s">
        <v>4547</v>
      </c>
      <c r="C812" s="444" t="s">
        <v>3763</v>
      </c>
      <c r="D812" s="445"/>
      <c r="E812" s="446"/>
      <c r="F812" s="1066"/>
      <c r="G812" s="429" t="s">
        <v>4548</v>
      </c>
      <c r="H812" s="447" t="s">
        <v>2868</v>
      </c>
      <c r="I812" s="428" t="s">
        <v>2773</v>
      </c>
      <c r="J812" s="428"/>
      <c r="K812" s="1067">
        <v>11000</v>
      </c>
      <c r="L812" s="1067">
        <f t="shared" si="348"/>
        <v>779.9</v>
      </c>
      <c r="M812" s="1067">
        <f t="shared" ref="M812:M826" si="361">+K812</f>
        <v>11000</v>
      </c>
      <c r="N812" s="1067"/>
      <c r="O812" s="402"/>
      <c r="P812" s="1068">
        <f t="shared" ref="P812:P832" si="362">K812/100*3.04</f>
        <v>334.4</v>
      </c>
      <c r="Q812" s="1068">
        <f t="shared" ref="Q812:Q832" si="363">K812/100*2.87</f>
        <v>315.7</v>
      </c>
      <c r="R812" s="1068"/>
      <c r="S812" s="1067"/>
      <c r="T812" s="451">
        <f t="shared" ref="T812:T826" si="364">O812+P812+Q812+R812+S812</f>
        <v>650.09999999999991</v>
      </c>
      <c r="U812" s="1067">
        <f t="shared" ref="U812:U826" si="365">K812-T812</f>
        <v>10349.9</v>
      </c>
      <c r="V812" s="452">
        <v>100010330028774</v>
      </c>
      <c r="W812" s="461">
        <v>200010330824215</v>
      </c>
      <c r="X812" s="545">
        <f t="shared" ref="X812:X826" si="366">+U812</f>
        <v>10349.9</v>
      </c>
      <c r="Y812" s="518">
        <v>6800028596</v>
      </c>
      <c r="Z812" s="455"/>
      <c r="AA812" s="428">
        <v>0</v>
      </c>
      <c r="AB812" s="456">
        <v>0</v>
      </c>
      <c r="AC812" s="402">
        <f t="shared" ref="AC812:AC826" si="367">P812+Q812+R812</f>
        <v>650.09999999999991</v>
      </c>
      <c r="AD812" s="402">
        <f t="shared" ref="AD812:AD826" si="368">K812-AC812</f>
        <v>10349.9</v>
      </c>
      <c r="AE812" s="1067">
        <v>33326.910000000003</v>
      </c>
      <c r="AF812" s="1067">
        <f t="shared" ref="AF812:AF826" si="369">+AD812-AE812</f>
        <v>-22977.010000000002</v>
      </c>
      <c r="AG812" s="462">
        <v>0.15</v>
      </c>
      <c r="AH812" s="402">
        <f t="shared" ref="AH812:AH826" si="370">AF812*15%</f>
        <v>-3446.5515</v>
      </c>
      <c r="AI812" s="1067"/>
      <c r="AJ812" s="402">
        <f t="shared" ref="AJ812:AJ826" si="371">AH812+AI812</f>
        <v>-3446.5515</v>
      </c>
      <c r="AK812" s="457">
        <f t="shared" ref="AK812:AK826" si="372">AJ812-O812</f>
        <v>-3446.5515</v>
      </c>
    </row>
    <row r="813" spans="1:41" ht="14.1" customHeight="1" x14ac:dyDescent="0.25">
      <c r="A813" s="1066">
        <v>725</v>
      </c>
      <c r="B813" s="444" t="s">
        <v>4550</v>
      </c>
      <c r="C813" s="444" t="s">
        <v>3763</v>
      </c>
      <c r="D813" s="445"/>
      <c r="E813" s="446">
        <v>41897</v>
      </c>
      <c r="F813" s="1066"/>
      <c r="G813" s="429" t="s">
        <v>4549</v>
      </c>
      <c r="H813" s="447" t="s">
        <v>2868</v>
      </c>
      <c r="I813" s="428" t="s">
        <v>2773</v>
      </c>
      <c r="J813" s="428"/>
      <c r="K813" s="1067">
        <v>11000</v>
      </c>
      <c r="L813" s="1067">
        <f t="shared" si="348"/>
        <v>779.9</v>
      </c>
      <c r="M813" s="1067">
        <f t="shared" si="361"/>
        <v>11000</v>
      </c>
      <c r="N813" s="1067"/>
      <c r="O813" s="402"/>
      <c r="P813" s="1068">
        <f t="shared" si="362"/>
        <v>334.4</v>
      </c>
      <c r="Q813" s="1068">
        <f t="shared" si="363"/>
        <v>315.7</v>
      </c>
      <c r="R813" s="1068"/>
      <c r="S813" s="1067"/>
      <c r="T813" s="451">
        <f t="shared" si="364"/>
        <v>650.09999999999991</v>
      </c>
      <c r="U813" s="1067">
        <f t="shared" si="365"/>
        <v>10349.9</v>
      </c>
      <c r="V813" s="452">
        <v>100010330028774</v>
      </c>
      <c r="W813" s="461">
        <v>200010330824228</v>
      </c>
      <c r="X813" s="545">
        <f t="shared" si="366"/>
        <v>10349.9</v>
      </c>
      <c r="Y813" s="518">
        <v>1000012292</v>
      </c>
      <c r="Z813" s="455"/>
      <c r="AA813" s="428">
        <v>0</v>
      </c>
      <c r="AB813" s="456">
        <v>0</v>
      </c>
      <c r="AC813" s="402">
        <f t="shared" si="367"/>
        <v>650.09999999999991</v>
      </c>
      <c r="AD813" s="402">
        <f t="shared" si="368"/>
        <v>10349.9</v>
      </c>
      <c r="AE813" s="1067">
        <v>33326.910000000003</v>
      </c>
      <c r="AF813" s="1067">
        <f t="shared" si="369"/>
        <v>-22977.010000000002</v>
      </c>
      <c r="AG813" s="462">
        <v>0.15</v>
      </c>
      <c r="AH813" s="402">
        <f t="shared" si="370"/>
        <v>-3446.5515</v>
      </c>
      <c r="AI813" s="1067"/>
      <c r="AJ813" s="402">
        <f t="shared" si="371"/>
        <v>-3446.5515</v>
      </c>
      <c r="AK813" s="457">
        <f t="shared" si="372"/>
        <v>-3446.5515</v>
      </c>
    </row>
    <row r="814" spans="1:41" ht="14.1" customHeight="1" x14ac:dyDescent="0.25">
      <c r="A814" s="1066">
        <v>726</v>
      </c>
      <c r="B814" s="444" t="s">
        <v>4559</v>
      </c>
      <c r="C814" s="444" t="s">
        <v>3763</v>
      </c>
      <c r="D814" s="445"/>
      <c r="E814" s="446">
        <v>41897</v>
      </c>
      <c r="F814" s="1066"/>
      <c r="G814" s="429" t="s">
        <v>4560</v>
      </c>
      <c r="H814" s="447" t="s">
        <v>2868</v>
      </c>
      <c r="I814" s="428" t="s">
        <v>2773</v>
      </c>
      <c r="J814" s="428"/>
      <c r="K814" s="1067">
        <v>11000</v>
      </c>
      <c r="L814" s="1067">
        <f t="shared" si="348"/>
        <v>779.9</v>
      </c>
      <c r="M814" s="1067">
        <f t="shared" si="361"/>
        <v>11000</v>
      </c>
      <c r="N814" s="1067"/>
      <c r="O814" s="402"/>
      <c r="P814" s="1068">
        <f t="shared" si="362"/>
        <v>334.4</v>
      </c>
      <c r="Q814" s="1068">
        <f t="shared" si="363"/>
        <v>315.7</v>
      </c>
      <c r="R814" s="1068"/>
      <c r="S814" s="1067"/>
      <c r="T814" s="451">
        <f t="shared" si="364"/>
        <v>650.09999999999991</v>
      </c>
      <c r="U814" s="1067">
        <f t="shared" si="365"/>
        <v>10349.9</v>
      </c>
      <c r="V814" s="452">
        <v>100010330028774</v>
      </c>
      <c r="W814" s="461">
        <v>200010330824228</v>
      </c>
      <c r="X814" s="545">
        <f t="shared" si="366"/>
        <v>10349.9</v>
      </c>
      <c r="Y814" s="518">
        <v>1000012292</v>
      </c>
      <c r="Z814" s="455"/>
      <c r="AA814" s="428">
        <v>0</v>
      </c>
      <c r="AB814" s="456">
        <v>0</v>
      </c>
      <c r="AC814" s="402">
        <f t="shared" si="367"/>
        <v>650.09999999999991</v>
      </c>
      <c r="AD814" s="402">
        <f t="shared" si="368"/>
        <v>10349.9</v>
      </c>
      <c r="AE814" s="1067">
        <v>33326.910000000003</v>
      </c>
      <c r="AF814" s="1067">
        <f t="shared" si="369"/>
        <v>-22977.010000000002</v>
      </c>
      <c r="AG814" s="462">
        <v>0.15</v>
      </c>
      <c r="AH814" s="402">
        <f t="shared" si="370"/>
        <v>-3446.5515</v>
      </c>
      <c r="AI814" s="1067"/>
      <c r="AJ814" s="402">
        <f t="shared" si="371"/>
        <v>-3446.5515</v>
      </c>
      <c r="AK814" s="457">
        <f t="shared" si="372"/>
        <v>-3446.5515</v>
      </c>
    </row>
    <row r="815" spans="1:41" ht="14.1" customHeight="1" x14ac:dyDescent="0.25">
      <c r="A815" s="1066">
        <v>728</v>
      </c>
      <c r="B815" s="444" t="s">
        <v>4593</v>
      </c>
      <c r="C815" s="444" t="s">
        <v>3763</v>
      </c>
      <c r="D815" s="445"/>
      <c r="E815" s="446">
        <v>41897</v>
      </c>
      <c r="F815" s="1066"/>
      <c r="G815" s="429" t="s">
        <v>4590</v>
      </c>
      <c r="H815" s="447" t="s">
        <v>2868</v>
      </c>
      <c r="I815" s="428" t="s">
        <v>2773</v>
      </c>
      <c r="J815" s="428"/>
      <c r="K815" s="1067">
        <v>11000</v>
      </c>
      <c r="L815" s="1067">
        <f t="shared" si="348"/>
        <v>779.9</v>
      </c>
      <c r="M815" s="1067">
        <f t="shared" si="361"/>
        <v>11000</v>
      </c>
      <c r="N815" s="1067"/>
      <c r="O815" s="402"/>
      <c r="P815" s="1068">
        <f t="shared" si="362"/>
        <v>334.4</v>
      </c>
      <c r="Q815" s="1068">
        <f t="shared" si="363"/>
        <v>315.7</v>
      </c>
      <c r="R815" s="1068"/>
      <c r="S815" s="1067"/>
      <c r="T815" s="451">
        <f t="shared" si="364"/>
        <v>650.09999999999991</v>
      </c>
      <c r="U815" s="1067">
        <f t="shared" si="365"/>
        <v>10349.9</v>
      </c>
      <c r="V815" s="452">
        <v>100010330028774</v>
      </c>
      <c r="W815" s="461"/>
      <c r="X815" s="545">
        <f t="shared" si="366"/>
        <v>10349.9</v>
      </c>
      <c r="Y815" s="518">
        <v>113952550</v>
      </c>
      <c r="Z815" s="455"/>
      <c r="AA815" s="428">
        <v>0</v>
      </c>
      <c r="AB815" s="456">
        <v>0</v>
      </c>
      <c r="AC815" s="402">
        <f t="shared" si="367"/>
        <v>650.09999999999991</v>
      </c>
      <c r="AD815" s="402">
        <f t="shared" si="368"/>
        <v>10349.9</v>
      </c>
      <c r="AE815" s="1067">
        <v>33326.910000000003</v>
      </c>
      <c r="AF815" s="1067">
        <f t="shared" si="369"/>
        <v>-22977.010000000002</v>
      </c>
      <c r="AG815" s="462">
        <v>0.15</v>
      </c>
      <c r="AH815" s="402">
        <f t="shared" si="370"/>
        <v>-3446.5515</v>
      </c>
      <c r="AI815" s="1067"/>
      <c r="AJ815" s="402">
        <f t="shared" si="371"/>
        <v>-3446.5515</v>
      </c>
      <c r="AK815" s="457">
        <f t="shared" si="372"/>
        <v>-3446.5515</v>
      </c>
      <c r="AM815" s="6"/>
      <c r="AN815" s="6"/>
      <c r="AO815" s="6"/>
    </row>
    <row r="816" spans="1:41" ht="14.1" customHeight="1" x14ac:dyDescent="0.25">
      <c r="A816" s="1066">
        <v>729</v>
      </c>
      <c r="B816" s="444" t="s">
        <v>4621</v>
      </c>
      <c r="C816" s="444" t="s">
        <v>3763</v>
      </c>
      <c r="D816" s="445"/>
      <c r="E816" s="446">
        <v>41897</v>
      </c>
      <c r="F816" s="1066"/>
      <c r="G816" s="429" t="s">
        <v>4622</v>
      </c>
      <c r="H816" s="447" t="s">
        <v>2868</v>
      </c>
      <c r="I816" s="428" t="s">
        <v>2773</v>
      </c>
      <c r="J816" s="428"/>
      <c r="K816" s="1067">
        <v>11000</v>
      </c>
      <c r="L816" s="1067">
        <f t="shared" si="348"/>
        <v>779.9</v>
      </c>
      <c r="M816" s="1067">
        <f t="shared" si="361"/>
        <v>11000</v>
      </c>
      <c r="N816" s="1067"/>
      <c r="O816" s="402"/>
      <c r="P816" s="1068">
        <f t="shared" si="362"/>
        <v>334.4</v>
      </c>
      <c r="Q816" s="1068">
        <f t="shared" si="363"/>
        <v>315.7</v>
      </c>
      <c r="R816" s="1068"/>
      <c r="S816" s="1067"/>
      <c r="T816" s="451">
        <f t="shared" si="364"/>
        <v>650.09999999999991</v>
      </c>
      <c r="U816" s="1067">
        <f t="shared" si="365"/>
        <v>10349.9</v>
      </c>
      <c r="V816" s="452">
        <v>100010330028774</v>
      </c>
      <c r="W816" s="461"/>
      <c r="X816" s="545">
        <f t="shared" si="366"/>
        <v>10349.9</v>
      </c>
      <c r="Y816" s="518"/>
      <c r="Z816" s="455"/>
      <c r="AA816" s="428">
        <v>0</v>
      </c>
      <c r="AB816" s="456">
        <v>0</v>
      </c>
      <c r="AC816" s="402">
        <f t="shared" si="367"/>
        <v>650.09999999999991</v>
      </c>
      <c r="AD816" s="402">
        <f t="shared" si="368"/>
        <v>10349.9</v>
      </c>
      <c r="AE816" s="1067">
        <v>33326.910000000003</v>
      </c>
      <c r="AF816" s="1067">
        <f t="shared" si="369"/>
        <v>-22977.010000000002</v>
      </c>
      <c r="AG816" s="462">
        <v>0.15</v>
      </c>
      <c r="AH816" s="402">
        <f t="shared" si="370"/>
        <v>-3446.5515</v>
      </c>
      <c r="AI816" s="1067"/>
      <c r="AJ816" s="402">
        <f t="shared" si="371"/>
        <v>-3446.5515</v>
      </c>
      <c r="AK816" s="457">
        <f t="shared" si="372"/>
        <v>-3446.5515</v>
      </c>
      <c r="AM816" s="6"/>
      <c r="AN816" s="6"/>
      <c r="AO816" s="6"/>
    </row>
    <row r="817" spans="1:110" ht="14.1" customHeight="1" x14ac:dyDescent="0.25">
      <c r="A817" s="1066">
        <v>730</v>
      </c>
      <c r="B817" s="444" t="s">
        <v>4623</v>
      </c>
      <c r="C817" s="444" t="s">
        <v>3763</v>
      </c>
      <c r="D817" s="445"/>
      <c r="E817" s="446">
        <v>41897</v>
      </c>
      <c r="F817" s="1066"/>
      <c r="G817" s="429" t="s">
        <v>4624</v>
      </c>
      <c r="H817" s="447" t="s">
        <v>2868</v>
      </c>
      <c r="I817" s="428" t="s">
        <v>2773</v>
      </c>
      <c r="J817" s="428"/>
      <c r="K817" s="1067">
        <v>11000</v>
      </c>
      <c r="L817" s="1067">
        <f t="shared" si="348"/>
        <v>779.9</v>
      </c>
      <c r="M817" s="1067">
        <f t="shared" si="361"/>
        <v>11000</v>
      </c>
      <c r="N817" s="1067"/>
      <c r="O817" s="402"/>
      <c r="P817" s="1068">
        <f t="shared" si="362"/>
        <v>334.4</v>
      </c>
      <c r="Q817" s="1068">
        <f t="shared" si="363"/>
        <v>315.7</v>
      </c>
      <c r="R817" s="1068"/>
      <c r="S817" s="1067"/>
      <c r="T817" s="451">
        <f t="shared" si="364"/>
        <v>650.09999999999991</v>
      </c>
      <c r="U817" s="1067">
        <f t="shared" si="365"/>
        <v>10349.9</v>
      </c>
      <c r="V817" s="452">
        <v>100010330028774</v>
      </c>
      <c r="W817" s="461"/>
      <c r="X817" s="545">
        <f t="shared" si="366"/>
        <v>10349.9</v>
      </c>
      <c r="Y817" s="518">
        <v>22500389188</v>
      </c>
      <c r="Z817" s="455"/>
      <c r="AA817" s="428">
        <v>0</v>
      </c>
      <c r="AB817" s="456">
        <v>0</v>
      </c>
      <c r="AC817" s="402">
        <f t="shared" si="367"/>
        <v>650.09999999999991</v>
      </c>
      <c r="AD817" s="402">
        <f t="shared" si="368"/>
        <v>10349.9</v>
      </c>
      <c r="AE817" s="1067">
        <v>33326.910000000003</v>
      </c>
      <c r="AF817" s="1067">
        <f t="shared" si="369"/>
        <v>-22977.010000000002</v>
      </c>
      <c r="AG817" s="462">
        <v>0.15</v>
      </c>
      <c r="AH817" s="402">
        <f t="shared" si="370"/>
        <v>-3446.5515</v>
      </c>
      <c r="AI817" s="1067"/>
      <c r="AJ817" s="402">
        <f t="shared" si="371"/>
        <v>-3446.5515</v>
      </c>
      <c r="AK817" s="457">
        <f t="shared" si="372"/>
        <v>-3446.5515</v>
      </c>
      <c r="AM817" s="6"/>
      <c r="AN817" s="6"/>
      <c r="AO817" s="6"/>
    </row>
    <row r="818" spans="1:110" ht="14.1" customHeight="1" x14ac:dyDescent="0.25">
      <c r="A818" s="1066">
        <v>731</v>
      </c>
      <c r="B818" s="444" t="s">
        <v>4635</v>
      </c>
      <c r="C818" s="444" t="s">
        <v>3763</v>
      </c>
      <c r="D818" s="445"/>
      <c r="E818" s="446">
        <v>41897</v>
      </c>
      <c r="F818" s="1066"/>
      <c r="G818" s="429" t="s">
        <v>4636</v>
      </c>
      <c r="H818" s="447" t="s">
        <v>2868</v>
      </c>
      <c r="I818" s="428" t="s">
        <v>2773</v>
      </c>
      <c r="J818" s="428"/>
      <c r="K818" s="1067">
        <v>11000</v>
      </c>
      <c r="L818" s="1067">
        <f t="shared" si="348"/>
        <v>779.9</v>
      </c>
      <c r="M818" s="1067">
        <f t="shared" si="361"/>
        <v>11000</v>
      </c>
      <c r="N818" s="1067"/>
      <c r="O818" s="402"/>
      <c r="P818" s="1068">
        <f t="shared" si="362"/>
        <v>334.4</v>
      </c>
      <c r="Q818" s="1068">
        <f t="shared" si="363"/>
        <v>315.7</v>
      </c>
      <c r="R818" s="1068"/>
      <c r="S818" s="1067"/>
      <c r="T818" s="451">
        <f t="shared" si="364"/>
        <v>650.09999999999991</v>
      </c>
      <c r="U818" s="1067">
        <f t="shared" si="365"/>
        <v>10349.9</v>
      </c>
      <c r="V818" s="452">
        <v>100010330028774</v>
      </c>
      <c r="W818" s="461"/>
      <c r="X818" s="545">
        <f t="shared" si="366"/>
        <v>10349.9</v>
      </c>
      <c r="Y818" s="518">
        <v>22500389188</v>
      </c>
      <c r="Z818" s="455"/>
      <c r="AA818" s="428">
        <v>0</v>
      </c>
      <c r="AB818" s="456">
        <v>0</v>
      </c>
      <c r="AC818" s="402">
        <f t="shared" si="367"/>
        <v>650.09999999999991</v>
      </c>
      <c r="AD818" s="402">
        <f t="shared" si="368"/>
        <v>10349.9</v>
      </c>
      <c r="AE818" s="1067">
        <v>33326.910000000003</v>
      </c>
      <c r="AF818" s="1067">
        <f t="shared" si="369"/>
        <v>-22977.010000000002</v>
      </c>
      <c r="AG818" s="462">
        <v>0.15</v>
      </c>
      <c r="AH818" s="402">
        <f t="shared" si="370"/>
        <v>-3446.5515</v>
      </c>
      <c r="AI818" s="1067"/>
      <c r="AJ818" s="402">
        <f t="shared" si="371"/>
        <v>-3446.5515</v>
      </c>
      <c r="AK818" s="457">
        <f t="shared" si="372"/>
        <v>-3446.5515</v>
      </c>
      <c r="AM818" s="6"/>
      <c r="AN818" s="6"/>
      <c r="AO818" s="6"/>
    </row>
    <row r="819" spans="1:110" ht="14.1" customHeight="1" x14ac:dyDescent="0.25">
      <c r="A819" s="1066">
        <v>732</v>
      </c>
      <c r="B819" s="444" t="s">
        <v>4682</v>
      </c>
      <c r="C819" s="444" t="s">
        <v>3763</v>
      </c>
      <c r="D819" s="785">
        <v>30640</v>
      </c>
      <c r="E819" s="446">
        <v>41897</v>
      </c>
      <c r="F819" s="609"/>
      <c r="G819" s="429" t="s">
        <v>4683</v>
      </c>
      <c r="H819" s="447" t="s">
        <v>2868</v>
      </c>
      <c r="I819" s="428" t="s">
        <v>2773</v>
      </c>
      <c r="J819" s="428"/>
      <c r="K819" s="1067">
        <v>11000</v>
      </c>
      <c r="L819" s="1067">
        <f t="shared" si="348"/>
        <v>779.9</v>
      </c>
      <c r="M819" s="1067">
        <f t="shared" si="361"/>
        <v>11000</v>
      </c>
      <c r="N819" s="1067"/>
      <c r="O819" s="402"/>
      <c r="P819" s="1068">
        <f t="shared" si="362"/>
        <v>334.4</v>
      </c>
      <c r="Q819" s="1068">
        <f t="shared" si="363"/>
        <v>315.7</v>
      </c>
      <c r="R819" s="1067"/>
      <c r="S819" s="451"/>
      <c r="T819" s="451">
        <f t="shared" si="364"/>
        <v>650.09999999999991</v>
      </c>
      <c r="U819" s="1067">
        <f t="shared" si="365"/>
        <v>10349.9</v>
      </c>
      <c r="V819" s="452">
        <v>100010330028774</v>
      </c>
      <c r="W819" s="461"/>
      <c r="X819" s="545">
        <f t="shared" si="366"/>
        <v>10349.9</v>
      </c>
      <c r="Y819" s="518"/>
      <c r="Z819" s="455"/>
      <c r="AA819" s="428">
        <v>0</v>
      </c>
      <c r="AB819" s="456">
        <v>0</v>
      </c>
      <c r="AC819" s="402">
        <f t="shared" si="367"/>
        <v>650.09999999999991</v>
      </c>
      <c r="AD819" s="402">
        <f t="shared" si="368"/>
        <v>10349.9</v>
      </c>
      <c r="AE819" s="1067">
        <v>33326.910000000003</v>
      </c>
      <c r="AF819" s="1067">
        <f t="shared" si="369"/>
        <v>-22977.010000000002</v>
      </c>
      <c r="AG819" s="462">
        <v>0.15</v>
      </c>
      <c r="AH819" s="402">
        <f t="shared" si="370"/>
        <v>-3446.5515</v>
      </c>
      <c r="AI819" s="1067"/>
      <c r="AJ819" s="402">
        <f t="shared" si="371"/>
        <v>-3446.5515</v>
      </c>
      <c r="AK819" s="457">
        <f t="shared" si="372"/>
        <v>-3446.5515</v>
      </c>
      <c r="AM819" s="6"/>
      <c r="AN819" s="6"/>
      <c r="AO819" s="6"/>
    </row>
    <row r="820" spans="1:110" ht="14.1" customHeight="1" x14ac:dyDescent="0.25">
      <c r="A820" s="1066">
        <v>733</v>
      </c>
      <c r="B820" s="444" t="s">
        <v>4714</v>
      </c>
      <c r="C820" s="444" t="s">
        <v>3763</v>
      </c>
      <c r="D820" s="785">
        <v>30640</v>
      </c>
      <c r="E820" s="446">
        <v>41897</v>
      </c>
      <c r="F820" s="609"/>
      <c r="G820" s="429" t="s">
        <v>4715</v>
      </c>
      <c r="H820" s="447" t="s">
        <v>2868</v>
      </c>
      <c r="I820" s="428" t="s">
        <v>2773</v>
      </c>
      <c r="J820" s="428"/>
      <c r="K820" s="1067">
        <v>11000</v>
      </c>
      <c r="L820" s="1067">
        <f t="shared" si="348"/>
        <v>779.9</v>
      </c>
      <c r="M820" s="1067">
        <f t="shared" si="361"/>
        <v>11000</v>
      </c>
      <c r="N820" s="1067"/>
      <c r="O820" s="402"/>
      <c r="P820" s="1068">
        <f t="shared" si="362"/>
        <v>334.4</v>
      </c>
      <c r="Q820" s="1068">
        <f t="shared" si="363"/>
        <v>315.7</v>
      </c>
      <c r="R820" s="1067"/>
      <c r="S820" s="451"/>
      <c r="T820" s="451">
        <f t="shared" si="364"/>
        <v>650.09999999999991</v>
      </c>
      <c r="U820" s="1067">
        <f t="shared" si="365"/>
        <v>10349.9</v>
      </c>
      <c r="V820" s="452">
        <v>100010330028774</v>
      </c>
      <c r="W820" s="461"/>
      <c r="X820" s="545">
        <f t="shared" si="366"/>
        <v>10349.9</v>
      </c>
      <c r="Y820" s="518"/>
      <c r="Z820" s="455"/>
      <c r="AA820" s="428">
        <v>0</v>
      </c>
      <c r="AB820" s="456">
        <v>0</v>
      </c>
      <c r="AC820" s="402">
        <f t="shared" si="367"/>
        <v>650.09999999999991</v>
      </c>
      <c r="AD820" s="402">
        <f t="shared" si="368"/>
        <v>10349.9</v>
      </c>
      <c r="AE820" s="1067">
        <v>33326.910000000003</v>
      </c>
      <c r="AF820" s="1067">
        <f t="shared" si="369"/>
        <v>-22977.010000000002</v>
      </c>
      <c r="AG820" s="462">
        <v>0.15</v>
      </c>
      <c r="AH820" s="402">
        <f t="shared" si="370"/>
        <v>-3446.5515</v>
      </c>
      <c r="AI820" s="1067"/>
      <c r="AJ820" s="402">
        <f t="shared" si="371"/>
        <v>-3446.5515</v>
      </c>
      <c r="AK820" s="457">
        <f t="shared" si="372"/>
        <v>-3446.5515</v>
      </c>
      <c r="AM820" s="6"/>
      <c r="AN820" s="6"/>
      <c r="AO820" s="6"/>
    </row>
    <row r="821" spans="1:110" ht="14.1" customHeight="1" x14ac:dyDescent="0.25">
      <c r="A821" s="1066">
        <v>734</v>
      </c>
      <c r="B821" s="444" t="s">
        <v>4716</v>
      </c>
      <c r="C821" s="444" t="s">
        <v>3763</v>
      </c>
      <c r="D821" s="785">
        <v>30640</v>
      </c>
      <c r="E821" s="446">
        <v>41897</v>
      </c>
      <c r="F821" s="609"/>
      <c r="G821" s="429" t="s">
        <v>4717</v>
      </c>
      <c r="H821" s="447" t="s">
        <v>2868</v>
      </c>
      <c r="I821" s="428" t="s">
        <v>2773</v>
      </c>
      <c r="J821" s="428"/>
      <c r="K821" s="1067">
        <v>11000</v>
      </c>
      <c r="L821" s="1067">
        <f t="shared" si="348"/>
        <v>779.9</v>
      </c>
      <c r="M821" s="1067">
        <f t="shared" si="361"/>
        <v>11000</v>
      </c>
      <c r="N821" s="1067"/>
      <c r="O821" s="402"/>
      <c r="P821" s="1068">
        <f t="shared" si="362"/>
        <v>334.4</v>
      </c>
      <c r="Q821" s="1068">
        <f t="shared" si="363"/>
        <v>315.7</v>
      </c>
      <c r="R821" s="1067"/>
      <c r="S821" s="451"/>
      <c r="T821" s="451">
        <f t="shared" si="364"/>
        <v>650.09999999999991</v>
      </c>
      <c r="U821" s="1067">
        <f t="shared" si="365"/>
        <v>10349.9</v>
      </c>
      <c r="V821" s="452">
        <v>100010330028774</v>
      </c>
      <c r="W821" s="461"/>
      <c r="X821" s="545">
        <f t="shared" si="366"/>
        <v>10349.9</v>
      </c>
      <c r="Y821" s="518"/>
      <c r="Z821" s="455"/>
      <c r="AA821" s="428">
        <v>0</v>
      </c>
      <c r="AB821" s="456">
        <v>0</v>
      </c>
      <c r="AC821" s="402">
        <f t="shared" si="367"/>
        <v>650.09999999999991</v>
      </c>
      <c r="AD821" s="402">
        <f t="shared" si="368"/>
        <v>10349.9</v>
      </c>
      <c r="AE821" s="1067">
        <v>33326.910000000003</v>
      </c>
      <c r="AF821" s="1067">
        <f t="shared" si="369"/>
        <v>-22977.010000000002</v>
      </c>
      <c r="AG821" s="462">
        <v>0.15</v>
      </c>
      <c r="AH821" s="402">
        <f t="shared" si="370"/>
        <v>-3446.5515</v>
      </c>
      <c r="AI821" s="1067"/>
      <c r="AJ821" s="402">
        <f t="shared" si="371"/>
        <v>-3446.5515</v>
      </c>
      <c r="AK821" s="457">
        <f t="shared" si="372"/>
        <v>-3446.5515</v>
      </c>
      <c r="AM821" s="6"/>
      <c r="AN821" s="6"/>
      <c r="AO821" s="6"/>
    </row>
    <row r="822" spans="1:110" ht="14.1" customHeight="1" x14ac:dyDescent="0.25">
      <c r="A822" s="1066">
        <v>735</v>
      </c>
      <c r="B822" s="444" t="s">
        <v>4732</v>
      </c>
      <c r="C822" s="444" t="s">
        <v>3763</v>
      </c>
      <c r="D822" s="785">
        <v>30640</v>
      </c>
      <c r="E822" s="446">
        <v>41897</v>
      </c>
      <c r="F822" s="609"/>
      <c r="G822" s="429" t="s">
        <v>4733</v>
      </c>
      <c r="H822" s="447" t="s">
        <v>2868</v>
      </c>
      <c r="I822" s="428" t="s">
        <v>2773</v>
      </c>
      <c r="J822" s="428"/>
      <c r="K822" s="1067">
        <v>11000</v>
      </c>
      <c r="L822" s="1067">
        <f t="shared" si="348"/>
        <v>779.9</v>
      </c>
      <c r="M822" s="1067">
        <f t="shared" si="361"/>
        <v>11000</v>
      </c>
      <c r="N822" s="1067"/>
      <c r="O822" s="402"/>
      <c r="P822" s="1068">
        <f t="shared" si="362"/>
        <v>334.4</v>
      </c>
      <c r="Q822" s="1068">
        <f t="shared" si="363"/>
        <v>315.7</v>
      </c>
      <c r="R822" s="1067"/>
      <c r="S822" s="451"/>
      <c r="T822" s="451">
        <f t="shared" si="364"/>
        <v>650.09999999999991</v>
      </c>
      <c r="U822" s="1067">
        <f t="shared" si="365"/>
        <v>10349.9</v>
      </c>
      <c r="V822" s="452">
        <v>100010330028774</v>
      </c>
      <c r="W822" s="461"/>
      <c r="X822" s="545">
        <f t="shared" si="366"/>
        <v>10349.9</v>
      </c>
      <c r="Y822" s="518"/>
      <c r="Z822" s="455"/>
      <c r="AA822" s="428">
        <v>0</v>
      </c>
      <c r="AB822" s="456">
        <v>0</v>
      </c>
      <c r="AC822" s="402">
        <f t="shared" si="367"/>
        <v>650.09999999999991</v>
      </c>
      <c r="AD822" s="402">
        <f t="shared" si="368"/>
        <v>10349.9</v>
      </c>
      <c r="AE822" s="1067">
        <v>33326.910000000003</v>
      </c>
      <c r="AF822" s="1067">
        <f t="shared" si="369"/>
        <v>-22977.010000000002</v>
      </c>
      <c r="AG822" s="462">
        <v>0.15</v>
      </c>
      <c r="AH822" s="402">
        <f t="shared" si="370"/>
        <v>-3446.5515</v>
      </c>
      <c r="AI822" s="1067"/>
      <c r="AJ822" s="402">
        <f t="shared" si="371"/>
        <v>-3446.5515</v>
      </c>
      <c r="AK822" s="457">
        <f t="shared" si="372"/>
        <v>-3446.5515</v>
      </c>
      <c r="AM822" s="6"/>
      <c r="AN822" s="6"/>
      <c r="AO822" s="6"/>
    </row>
    <row r="823" spans="1:110" ht="14.1" customHeight="1" x14ac:dyDescent="0.25">
      <c r="A823" s="1066">
        <v>736</v>
      </c>
      <c r="B823" s="444" t="s">
        <v>4816</v>
      </c>
      <c r="C823" s="444" t="s">
        <v>3763</v>
      </c>
      <c r="D823" s="785">
        <v>30640</v>
      </c>
      <c r="E823" s="446">
        <v>41897</v>
      </c>
      <c r="F823" s="609">
        <f>DATEDIF(D823,E823,"Y")</f>
        <v>30</v>
      </c>
      <c r="G823" s="429" t="s">
        <v>4817</v>
      </c>
      <c r="H823" s="447" t="s">
        <v>2868</v>
      </c>
      <c r="I823" s="428" t="s">
        <v>2773</v>
      </c>
      <c r="J823" s="428"/>
      <c r="K823" s="1067">
        <v>11000</v>
      </c>
      <c r="L823" s="1067">
        <f t="shared" si="348"/>
        <v>779.9</v>
      </c>
      <c r="M823" s="1067">
        <f t="shared" si="361"/>
        <v>11000</v>
      </c>
      <c r="N823" s="1067"/>
      <c r="O823" s="402"/>
      <c r="P823" s="1068">
        <f t="shared" si="362"/>
        <v>334.4</v>
      </c>
      <c r="Q823" s="1067">
        <f t="shared" si="363"/>
        <v>315.7</v>
      </c>
      <c r="R823" s="1067"/>
      <c r="S823" s="451"/>
      <c r="T823" s="451">
        <f t="shared" si="364"/>
        <v>650.09999999999991</v>
      </c>
      <c r="U823" s="1067">
        <f t="shared" si="365"/>
        <v>10349.9</v>
      </c>
      <c r="V823" s="452">
        <v>100010330028774</v>
      </c>
      <c r="W823" s="461">
        <v>200010330895561</v>
      </c>
      <c r="X823" s="545">
        <f t="shared" si="366"/>
        <v>10349.9</v>
      </c>
      <c r="Y823" s="518">
        <v>22500143130</v>
      </c>
      <c r="Z823" s="455"/>
      <c r="AA823" s="428">
        <v>0</v>
      </c>
      <c r="AB823" s="456">
        <v>0</v>
      </c>
      <c r="AC823" s="402">
        <f t="shared" si="367"/>
        <v>650.09999999999991</v>
      </c>
      <c r="AD823" s="402">
        <f t="shared" si="368"/>
        <v>10349.9</v>
      </c>
      <c r="AE823" s="1067">
        <v>33326.910000000003</v>
      </c>
      <c r="AF823" s="1067">
        <f t="shared" si="369"/>
        <v>-22977.010000000002</v>
      </c>
      <c r="AG823" s="462">
        <v>0.15</v>
      </c>
      <c r="AH823" s="402">
        <f t="shared" si="370"/>
        <v>-3446.5515</v>
      </c>
      <c r="AI823" s="1067"/>
      <c r="AJ823" s="402">
        <f t="shared" si="371"/>
        <v>-3446.5515</v>
      </c>
      <c r="AK823" s="457">
        <f t="shared" si="372"/>
        <v>-3446.5515</v>
      </c>
      <c r="AP823" s="537"/>
      <c r="AQ823" s="537"/>
      <c r="AR823" s="537"/>
      <c r="AS823" s="537"/>
      <c r="AT823" s="537"/>
      <c r="AU823" s="537"/>
      <c r="AV823" s="537"/>
      <c r="AW823" s="537"/>
      <c r="AX823" s="537"/>
      <c r="AY823" s="537"/>
      <c r="AZ823" s="537"/>
      <c r="BA823" s="537"/>
      <c r="BB823" s="537"/>
      <c r="BC823" s="537"/>
      <c r="BD823" s="537"/>
      <c r="BE823" s="537"/>
      <c r="BF823" s="537"/>
      <c r="BG823" s="537"/>
      <c r="BH823" s="537"/>
      <c r="BI823" s="537"/>
      <c r="BJ823" s="537"/>
      <c r="BK823" s="537"/>
      <c r="BL823" s="537"/>
      <c r="BM823" s="537"/>
      <c r="BN823" s="537"/>
      <c r="BO823" s="537"/>
      <c r="BP823" s="537"/>
      <c r="BQ823" s="537"/>
      <c r="BR823" s="537"/>
      <c r="BS823" s="537"/>
      <c r="BT823" s="537"/>
      <c r="BU823" s="537"/>
      <c r="BV823" s="537"/>
      <c r="BW823" s="537"/>
      <c r="BX823" s="537"/>
      <c r="BY823" s="537"/>
      <c r="BZ823" s="537"/>
      <c r="CA823" s="537"/>
      <c r="CB823" s="537"/>
      <c r="CC823" s="537"/>
      <c r="CD823" s="537"/>
      <c r="CE823" s="537"/>
      <c r="CF823" s="537"/>
      <c r="CG823" s="537"/>
      <c r="CH823" s="537"/>
      <c r="CI823" s="537"/>
      <c r="CJ823" s="537"/>
      <c r="CK823" s="537"/>
      <c r="CL823" s="537"/>
      <c r="CM823" s="537"/>
      <c r="CN823" s="537"/>
      <c r="CO823" s="537"/>
      <c r="CP823" s="537"/>
      <c r="CQ823" s="537"/>
      <c r="CR823" s="537"/>
      <c r="CS823" s="537"/>
      <c r="CT823" s="537"/>
      <c r="CU823" s="537"/>
      <c r="CV823" s="537"/>
      <c r="CW823" s="537"/>
      <c r="CX823" s="537"/>
      <c r="CY823" s="537"/>
      <c r="CZ823" s="537"/>
      <c r="DA823" s="537"/>
      <c r="DB823" s="537"/>
      <c r="DC823" s="537"/>
      <c r="DD823" s="537"/>
      <c r="DE823" s="537"/>
    </row>
    <row r="824" spans="1:110" ht="14.1" customHeight="1" x14ac:dyDescent="0.25">
      <c r="A824" s="1066">
        <v>737</v>
      </c>
      <c r="B824" s="444" t="s">
        <v>4845</v>
      </c>
      <c r="C824" s="444"/>
      <c r="D824" s="785"/>
      <c r="E824" s="446"/>
      <c r="F824" s="609"/>
      <c r="G824" s="429" t="s">
        <v>4846</v>
      </c>
      <c r="H824" s="447" t="s">
        <v>2868</v>
      </c>
      <c r="I824" s="428" t="s">
        <v>2773</v>
      </c>
      <c r="J824" s="428"/>
      <c r="K824" s="1067">
        <v>11000</v>
      </c>
      <c r="L824" s="1067">
        <f t="shared" si="348"/>
        <v>779.9</v>
      </c>
      <c r="M824" s="1067">
        <f t="shared" si="361"/>
        <v>11000</v>
      </c>
      <c r="N824" s="1067"/>
      <c r="O824" s="402"/>
      <c r="P824" s="1068">
        <f t="shared" si="362"/>
        <v>334.4</v>
      </c>
      <c r="Q824" s="1067">
        <f t="shared" si="363"/>
        <v>315.7</v>
      </c>
      <c r="R824" s="1067"/>
      <c r="S824" s="451"/>
      <c r="T824" s="451">
        <f t="shared" si="364"/>
        <v>650.09999999999991</v>
      </c>
      <c r="U824" s="1067">
        <f t="shared" si="365"/>
        <v>10349.9</v>
      </c>
      <c r="V824" s="452">
        <v>100010330028774</v>
      </c>
      <c r="W824" s="461">
        <v>200010330896890</v>
      </c>
      <c r="X824" s="545">
        <f t="shared" si="366"/>
        <v>10349.9</v>
      </c>
      <c r="Y824" s="518">
        <v>40226189948</v>
      </c>
      <c r="Z824" s="455"/>
      <c r="AA824" s="428">
        <v>0</v>
      </c>
      <c r="AB824" s="456">
        <v>0</v>
      </c>
      <c r="AC824" s="402">
        <f t="shared" si="367"/>
        <v>650.09999999999991</v>
      </c>
      <c r="AD824" s="402">
        <f t="shared" si="368"/>
        <v>10349.9</v>
      </c>
      <c r="AE824" s="1067">
        <v>33326.910000000003</v>
      </c>
      <c r="AF824" s="1067">
        <f t="shared" si="369"/>
        <v>-22977.010000000002</v>
      </c>
      <c r="AG824" s="462">
        <v>0.15</v>
      </c>
      <c r="AH824" s="402">
        <f t="shared" si="370"/>
        <v>-3446.5515</v>
      </c>
      <c r="AI824" s="1067"/>
      <c r="AJ824" s="402">
        <f t="shared" si="371"/>
        <v>-3446.5515</v>
      </c>
      <c r="AK824" s="457">
        <f t="shared" si="372"/>
        <v>-3446.5515</v>
      </c>
      <c r="AP824" s="537"/>
      <c r="AQ824" s="537"/>
      <c r="AR824" s="537"/>
      <c r="AS824" s="537"/>
      <c r="AT824" s="537"/>
      <c r="AU824" s="537"/>
      <c r="AV824" s="537"/>
      <c r="AW824" s="537"/>
      <c r="AX824" s="537"/>
      <c r="AY824" s="537"/>
      <c r="AZ824" s="537"/>
      <c r="BA824" s="537"/>
      <c r="BB824" s="537"/>
      <c r="BC824" s="537"/>
      <c r="BD824" s="537"/>
      <c r="BE824" s="537"/>
      <c r="BF824" s="537"/>
      <c r="BG824" s="537"/>
      <c r="BH824" s="537"/>
      <c r="BI824" s="537"/>
      <c r="BJ824" s="537"/>
      <c r="BK824" s="537"/>
      <c r="BL824" s="537"/>
      <c r="BM824" s="537"/>
      <c r="BN824" s="537"/>
      <c r="BO824" s="537"/>
      <c r="BP824" s="537"/>
      <c r="BQ824" s="537"/>
      <c r="BR824" s="537"/>
      <c r="BS824" s="537"/>
      <c r="BT824" s="537"/>
      <c r="BU824" s="537"/>
      <c r="BV824" s="537"/>
      <c r="BW824" s="537"/>
      <c r="BX824" s="537"/>
      <c r="BY824" s="537"/>
      <c r="BZ824" s="537"/>
      <c r="CA824" s="537"/>
      <c r="CB824" s="537"/>
      <c r="CC824" s="537"/>
      <c r="CD824" s="537"/>
      <c r="CE824" s="537"/>
      <c r="CF824" s="537"/>
      <c r="CG824" s="537"/>
      <c r="CH824" s="537"/>
      <c r="CI824" s="537"/>
      <c r="CJ824" s="537"/>
      <c r="CK824" s="537"/>
      <c r="CL824" s="537"/>
      <c r="CM824" s="537"/>
      <c r="CN824" s="537"/>
      <c r="CO824" s="537"/>
      <c r="CP824" s="537"/>
      <c r="CQ824" s="537"/>
      <c r="CR824" s="537"/>
      <c r="CS824" s="537"/>
      <c r="CT824" s="537"/>
      <c r="CU824" s="537"/>
      <c r="CV824" s="537"/>
      <c r="CW824" s="537"/>
      <c r="CX824" s="537"/>
      <c r="CY824" s="537"/>
      <c r="CZ824" s="537"/>
      <c r="DA824" s="537"/>
      <c r="DB824" s="537"/>
      <c r="DC824" s="537"/>
      <c r="DD824" s="537"/>
      <c r="DE824" s="537"/>
    </row>
    <row r="825" spans="1:110" ht="14.1" customHeight="1" x14ac:dyDescent="0.25">
      <c r="A825" s="1066">
        <v>738</v>
      </c>
      <c r="B825" s="444" t="s">
        <v>658</v>
      </c>
      <c r="C825" s="444"/>
      <c r="D825" s="785"/>
      <c r="E825" s="446"/>
      <c r="F825" s="609"/>
      <c r="G825" s="429" t="s">
        <v>659</v>
      </c>
      <c r="H825" s="447" t="s">
        <v>2868</v>
      </c>
      <c r="I825" s="428" t="s">
        <v>2773</v>
      </c>
      <c r="J825" s="428"/>
      <c r="K825" s="1067">
        <v>11000</v>
      </c>
      <c r="L825" s="1067">
        <f t="shared" si="348"/>
        <v>779.9</v>
      </c>
      <c r="M825" s="1067">
        <f t="shared" si="361"/>
        <v>11000</v>
      </c>
      <c r="N825" s="1067"/>
      <c r="O825" s="402"/>
      <c r="P825" s="1068">
        <f t="shared" si="362"/>
        <v>334.4</v>
      </c>
      <c r="Q825" s="1067">
        <f t="shared" si="363"/>
        <v>315.7</v>
      </c>
      <c r="R825" s="1067"/>
      <c r="S825" s="451"/>
      <c r="T825" s="451">
        <f t="shared" si="364"/>
        <v>650.09999999999991</v>
      </c>
      <c r="U825" s="1067">
        <f t="shared" si="365"/>
        <v>10349.9</v>
      </c>
      <c r="V825" s="452">
        <v>100010330028774</v>
      </c>
      <c r="W825" s="461">
        <v>200010330896874</v>
      </c>
      <c r="X825" s="545">
        <f t="shared" si="366"/>
        <v>10349.9</v>
      </c>
      <c r="Y825" s="518">
        <v>116653825</v>
      </c>
      <c r="Z825" s="455"/>
      <c r="AA825" s="428">
        <v>0</v>
      </c>
      <c r="AB825" s="456">
        <v>0</v>
      </c>
      <c r="AC825" s="402">
        <f t="shared" si="367"/>
        <v>650.09999999999991</v>
      </c>
      <c r="AD825" s="402">
        <f t="shared" si="368"/>
        <v>10349.9</v>
      </c>
      <c r="AE825" s="1067">
        <v>33326.910000000003</v>
      </c>
      <c r="AF825" s="1067">
        <f t="shared" si="369"/>
        <v>-22977.010000000002</v>
      </c>
      <c r="AG825" s="462">
        <v>0.15</v>
      </c>
      <c r="AH825" s="402">
        <f t="shared" si="370"/>
        <v>-3446.5515</v>
      </c>
      <c r="AI825" s="1067"/>
      <c r="AJ825" s="402">
        <f t="shared" si="371"/>
        <v>-3446.5515</v>
      </c>
      <c r="AK825" s="457">
        <f t="shared" si="372"/>
        <v>-3446.5515</v>
      </c>
      <c r="AP825" s="537"/>
      <c r="AQ825" s="537"/>
      <c r="AR825" s="537"/>
      <c r="AS825" s="537"/>
      <c r="AT825" s="537"/>
      <c r="AU825" s="537"/>
      <c r="AV825" s="537"/>
      <c r="AW825" s="537"/>
      <c r="AX825" s="537"/>
      <c r="AY825" s="537"/>
      <c r="AZ825" s="537"/>
      <c r="BA825" s="537"/>
      <c r="BB825" s="537"/>
      <c r="BC825" s="537"/>
      <c r="BD825" s="537"/>
      <c r="BE825" s="537"/>
      <c r="BF825" s="537"/>
      <c r="BG825" s="537"/>
      <c r="BH825" s="537"/>
      <c r="BI825" s="537"/>
      <c r="BJ825" s="537"/>
      <c r="BK825" s="537"/>
      <c r="BL825" s="537"/>
      <c r="BM825" s="537"/>
      <c r="BN825" s="537"/>
      <c r="BO825" s="537"/>
      <c r="BP825" s="537"/>
      <c r="BQ825" s="537"/>
      <c r="BR825" s="537"/>
      <c r="BS825" s="537"/>
      <c r="BT825" s="537"/>
      <c r="BU825" s="537"/>
      <c r="BV825" s="537"/>
      <c r="BW825" s="537"/>
      <c r="BX825" s="537"/>
      <c r="BY825" s="537"/>
      <c r="BZ825" s="537"/>
      <c r="CA825" s="537"/>
      <c r="CB825" s="537"/>
      <c r="CC825" s="537"/>
      <c r="CD825" s="537"/>
      <c r="CE825" s="537"/>
      <c r="CF825" s="537"/>
      <c r="CG825" s="537"/>
      <c r="CH825" s="537"/>
      <c r="CI825" s="537"/>
      <c r="CJ825" s="537"/>
      <c r="CK825" s="537"/>
      <c r="CL825" s="537"/>
      <c r="CM825" s="537"/>
      <c r="CN825" s="537"/>
      <c r="CO825" s="537"/>
      <c r="CP825" s="537"/>
      <c r="CQ825" s="537"/>
      <c r="CR825" s="537"/>
      <c r="CS825" s="537"/>
      <c r="CT825" s="537"/>
      <c r="CU825" s="537"/>
      <c r="CV825" s="537"/>
      <c r="CW825" s="537"/>
      <c r="CX825" s="537"/>
      <c r="CY825" s="537"/>
      <c r="CZ825" s="537"/>
      <c r="DA825" s="537"/>
      <c r="DB825" s="537"/>
      <c r="DC825" s="537"/>
      <c r="DD825" s="537"/>
      <c r="DE825" s="537"/>
    </row>
    <row r="826" spans="1:110" ht="14.1" customHeight="1" x14ac:dyDescent="0.25">
      <c r="A826" s="1066">
        <v>739</v>
      </c>
      <c r="B826" s="444" t="s">
        <v>4863</v>
      </c>
      <c r="C826" s="444"/>
      <c r="D826" s="785"/>
      <c r="E826" s="446"/>
      <c r="F826" s="609"/>
      <c r="G826" s="429" t="s">
        <v>4864</v>
      </c>
      <c r="H826" s="447" t="s">
        <v>2868</v>
      </c>
      <c r="I826" s="428" t="s">
        <v>2773</v>
      </c>
      <c r="J826" s="428"/>
      <c r="K826" s="1067">
        <v>11000</v>
      </c>
      <c r="L826" s="1067">
        <f t="shared" si="348"/>
        <v>779.9</v>
      </c>
      <c r="M826" s="1067">
        <f t="shared" si="361"/>
        <v>11000</v>
      </c>
      <c r="N826" s="1067"/>
      <c r="O826" s="402"/>
      <c r="P826" s="1068">
        <f t="shared" si="362"/>
        <v>334.4</v>
      </c>
      <c r="Q826" s="1067">
        <f t="shared" si="363"/>
        <v>315.7</v>
      </c>
      <c r="R826" s="1067"/>
      <c r="S826" s="451"/>
      <c r="T826" s="451">
        <f t="shared" si="364"/>
        <v>650.09999999999991</v>
      </c>
      <c r="U826" s="1067">
        <f t="shared" si="365"/>
        <v>10349.9</v>
      </c>
      <c r="V826" s="452">
        <v>100010330028774</v>
      </c>
      <c r="W826" s="461">
        <v>200010330900126</v>
      </c>
      <c r="X826" s="545">
        <f t="shared" si="366"/>
        <v>10349.9</v>
      </c>
      <c r="Y826" s="518">
        <v>22500464163</v>
      </c>
      <c r="Z826" s="455"/>
      <c r="AA826" s="428">
        <v>0</v>
      </c>
      <c r="AB826" s="456">
        <v>0</v>
      </c>
      <c r="AC826" s="402">
        <f t="shared" si="367"/>
        <v>650.09999999999991</v>
      </c>
      <c r="AD826" s="402">
        <f t="shared" si="368"/>
        <v>10349.9</v>
      </c>
      <c r="AE826" s="1067">
        <v>33326.910000000003</v>
      </c>
      <c r="AF826" s="1067">
        <f t="shared" si="369"/>
        <v>-22977.010000000002</v>
      </c>
      <c r="AG826" s="462">
        <v>0.15</v>
      </c>
      <c r="AH826" s="402">
        <f t="shared" si="370"/>
        <v>-3446.5515</v>
      </c>
      <c r="AI826" s="1067"/>
      <c r="AJ826" s="402">
        <f t="shared" si="371"/>
        <v>-3446.5515</v>
      </c>
      <c r="AK826" s="457">
        <f t="shared" si="372"/>
        <v>-3446.5515</v>
      </c>
      <c r="AP826" s="537"/>
      <c r="AQ826" s="537"/>
      <c r="AR826" s="537"/>
      <c r="AS826" s="537"/>
      <c r="AT826" s="537"/>
      <c r="AU826" s="537"/>
      <c r="AV826" s="537"/>
      <c r="AW826" s="537"/>
      <c r="AX826" s="537"/>
      <c r="AY826" s="537"/>
      <c r="AZ826" s="537"/>
      <c r="BA826" s="537"/>
      <c r="BB826" s="537"/>
      <c r="BC826" s="537"/>
      <c r="BD826" s="537"/>
      <c r="BE826" s="537"/>
      <c r="BF826" s="537"/>
      <c r="BG826" s="537"/>
      <c r="BH826" s="537"/>
      <c r="BI826" s="537"/>
      <c r="BJ826" s="537"/>
      <c r="BK826" s="537"/>
      <c r="BL826" s="537"/>
      <c r="BM826" s="537"/>
      <c r="BN826" s="537"/>
      <c r="BO826" s="537"/>
      <c r="BP826" s="537"/>
      <c r="BQ826" s="537"/>
      <c r="BR826" s="537"/>
      <c r="BS826" s="537"/>
      <c r="BT826" s="537"/>
      <c r="BU826" s="537"/>
      <c r="BV826" s="537"/>
      <c r="BW826" s="537"/>
      <c r="BX826" s="537"/>
      <c r="BY826" s="537"/>
      <c r="BZ826" s="537"/>
      <c r="CA826" s="537"/>
      <c r="CB826" s="537"/>
      <c r="CC826" s="537"/>
      <c r="CD826" s="537"/>
      <c r="CE826" s="537"/>
      <c r="CF826" s="537"/>
      <c r="CG826" s="537"/>
      <c r="CH826" s="537"/>
      <c r="CI826" s="537"/>
      <c r="CJ826" s="537"/>
      <c r="CK826" s="537"/>
      <c r="CL826" s="537"/>
      <c r="CM826" s="537"/>
      <c r="CN826" s="537"/>
      <c r="CO826" s="537"/>
      <c r="CP826" s="537"/>
      <c r="CQ826" s="537"/>
      <c r="CR826" s="537"/>
      <c r="CS826" s="537"/>
      <c r="CT826" s="537"/>
      <c r="CU826" s="537"/>
      <c r="CV826" s="537"/>
      <c r="CW826" s="537"/>
      <c r="CX826" s="537"/>
      <c r="CY826" s="537"/>
      <c r="CZ826" s="537"/>
      <c r="DA826" s="537"/>
      <c r="DB826" s="537"/>
      <c r="DC826" s="537"/>
      <c r="DD826" s="537"/>
      <c r="DE826" s="537"/>
    </row>
    <row r="827" spans="1:110" ht="14.1" customHeight="1" x14ac:dyDescent="0.25">
      <c r="A827" s="1066">
        <v>740</v>
      </c>
      <c r="B827" s="444" t="s">
        <v>4941</v>
      </c>
      <c r="C827" s="444"/>
      <c r="D827" s="785"/>
      <c r="E827" s="446"/>
      <c r="F827" s="609"/>
      <c r="G827" s="429" t="s">
        <v>4940</v>
      </c>
      <c r="H827" s="447" t="s">
        <v>2868</v>
      </c>
      <c r="I827" s="428" t="s">
        <v>2773</v>
      </c>
      <c r="J827" s="428"/>
      <c r="K827" s="1067">
        <v>11000</v>
      </c>
      <c r="L827" s="1067">
        <f t="shared" si="348"/>
        <v>779.9</v>
      </c>
      <c r="M827" s="1067">
        <f>+K827</f>
        <v>11000</v>
      </c>
      <c r="N827" s="1067"/>
      <c r="O827" s="402"/>
      <c r="P827" s="1068">
        <f t="shared" si="362"/>
        <v>334.4</v>
      </c>
      <c r="Q827" s="1067">
        <f t="shared" si="363"/>
        <v>315.7</v>
      </c>
      <c r="R827" s="1067"/>
      <c r="S827" s="451"/>
      <c r="T827" s="451">
        <f>O827+P827+Q827+R827+S827</f>
        <v>650.09999999999991</v>
      </c>
      <c r="U827" s="1067">
        <f>K827-T827</f>
        <v>10349.9</v>
      </c>
      <c r="V827" s="452">
        <v>100010330028774</v>
      </c>
      <c r="W827" s="461">
        <v>200010330926634</v>
      </c>
      <c r="X827" s="545">
        <f>+U827</f>
        <v>10349.9</v>
      </c>
      <c r="Y827" s="518">
        <v>22300793464</v>
      </c>
      <c r="Z827" s="455"/>
      <c r="AA827" s="428">
        <v>0</v>
      </c>
      <c r="AB827" s="456">
        <v>0</v>
      </c>
      <c r="AC827" s="402">
        <f>P827+Q827+R827</f>
        <v>650.09999999999991</v>
      </c>
      <c r="AD827" s="402">
        <f>K827-AC827</f>
        <v>10349.9</v>
      </c>
      <c r="AE827" s="1067">
        <v>33326.910000000003</v>
      </c>
      <c r="AF827" s="1067">
        <f>+AD827-AE827</f>
        <v>-22977.010000000002</v>
      </c>
      <c r="AG827" s="462">
        <v>0.15</v>
      </c>
      <c r="AH827" s="402">
        <f>AF827*15%</f>
        <v>-3446.5515</v>
      </c>
      <c r="AI827" s="1067"/>
      <c r="AJ827" s="402">
        <f>AH827+AI827</f>
        <v>-3446.5515</v>
      </c>
      <c r="AK827" s="457">
        <f>AJ827-O827</f>
        <v>-3446.5515</v>
      </c>
      <c r="AP827" s="537"/>
      <c r="AQ827" s="537"/>
      <c r="AR827" s="537"/>
      <c r="AS827" s="537"/>
      <c r="AT827" s="537"/>
      <c r="AU827" s="537"/>
      <c r="AV827" s="537"/>
      <c r="AW827" s="537"/>
      <c r="AX827" s="537"/>
      <c r="AY827" s="537"/>
      <c r="AZ827" s="537"/>
      <c r="BA827" s="537"/>
      <c r="BB827" s="537"/>
      <c r="BC827" s="537"/>
      <c r="BD827" s="537"/>
      <c r="BE827" s="537"/>
      <c r="BF827" s="537"/>
      <c r="BG827" s="537"/>
      <c r="BH827" s="537"/>
      <c r="BI827" s="537"/>
      <c r="BJ827" s="537"/>
      <c r="BK827" s="537"/>
      <c r="BL827" s="537"/>
      <c r="BM827" s="537"/>
      <c r="BN827" s="537"/>
      <c r="BO827" s="537"/>
      <c r="BP827" s="537"/>
      <c r="BQ827" s="537"/>
      <c r="BR827" s="537"/>
      <c r="BS827" s="537"/>
      <c r="BT827" s="537"/>
      <c r="BU827" s="537"/>
      <c r="BV827" s="537"/>
      <c r="BW827" s="537"/>
      <c r="BX827" s="537"/>
      <c r="BY827" s="537"/>
      <c r="BZ827" s="537"/>
      <c r="CA827" s="537"/>
      <c r="CB827" s="537"/>
      <c r="CC827" s="537"/>
      <c r="CD827" s="537"/>
      <c r="CE827" s="537"/>
      <c r="CF827" s="537"/>
      <c r="CG827" s="537"/>
      <c r="CH827" s="537"/>
      <c r="CI827" s="537"/>
      <c r="CJ827" s="537"/>
      <c r="CK827" s="537"/>
      <c r="CL827" s="537"/>
      <c r="CM827" s="537"/>
      <c r="CN827" s="537"/>
      <c r="CO827" s="537"/>
      <c r="CP827" s="537"/>
      <c r="CQ827" s="537"/>
      <c r="CR827" s="537"/>
      <c r="CS827" s="537"/>
      <c r="CT827" s="537"/>
      <c r="CU827" s="537"/>
      <c r="CV827" s="537"/>
      <c r="CW827" s="537"/>
      <c r="CX827" s="537"/>
      <c r="CY827" s="537"/>
      <c r="CZ827" s="537"/>
      <c r="DA827" s="537"/>
      <c r="DB827" s="537"/>
      <c r="DC827" s="537"/>
      <c r="DD827" s="537"/>
      <c r="DE827" s="537"/>
    </row>
    <row r="828" spans="1:110" ht="14.1" customHeight="1" x14ac:dyDescent="0.25">
      <c r="A828" s="1066">
        <v>741</v>
      </c>
      <c r="B828" s="444" t="s">
        <v>4944</v>
      </c>
      <c r="C828" s="444"/>
      <c r="D828" s="785"/>
      <c r="E828" s="446"/>
      <c r="F828" s="609"/>
      <c r="G828" s="429" t="s">
        <v>4945</v>
      </c>
      <c r="H828" s="447" t="s">
        <v>2868</v>
      </c>
      <c r="I828" s="428" t="s">
        <v>2773</v>
      </c>
      <c r="J828" s="428"/>
      <c r="K828" s="1067">
        <v>11000</v>
      </c>
      <c r="L828" s="1067">
        <f t="shared" si="348"/>
        <v>779.9</v>
      </c>
      <c r="M828" s="1067">
        <f>+K828</f>
        <v>11000</v>
      </c>
      <c r="N828" s="1067"/>
      <c r="O828" s="402"/>
      <c r="P828" s="1068">
        <f t="shared" si="362"/>
        <v>334.4</v>
      </c>
      <c r="Q828" s="1067">
        <f t="shared" si="363"/>
        <v>315.7</v>
      </c>
      <c r="R828" s="1067"/>
      <c r="S828" s="451"/>
      <c r="T828" s="451">
        <f>O828+P828+Q828+R828+S828</f>
        <v>650.09999999999991</v>
      </c>
      <c r="U828" s="1067">
        <f>K828-T828</f>
        <v>10349.9</v>
      </c>
      <c r="V828" s="452">
        <v>100010330028774</v>
      </c>
      <c r="W828" s="461">
        <v>200010330931755</v>
      </c>
      <c r="X828" s="545">
        <f>+U828</f>
        <v>10349.9</v>
      </c>
      <c r="Y828" s="518">
        <v>115753477</v>
      </c>
      <c r="Z828" s="455"/>
      <c r="AA828" s="428"/>
      <c r="AB828" s="456"/>
      <c r="AC828" s="402">
        <f>P828+Q828+R828</f>
        <v>650.09999999999991</v>
      </c>
      <c r="AD828" s="402">
        <f>K828-AC828</f>
        <v>10349.9</v>
      </c>
      <c r="AE828" s="1067"/>
      <c r="AF828" s="1067"/>
      <c r="AG828" s="462"/>
      <c r="AH828" s="402"/>
      <c r="AI828" s="1067"/>
      <c r="AJ828" s="402"/>
      <c r="AK828" s="457"/>
      <c r="AP828" s="537"/>
      <c r="AQ828" s="537"/>
      <c r="AR828" s="537"/>
      <c r="AS828" s="537"/>
      <c r="AT828" s="537"/>
      <c r="AU828" s="537"/>
      <c r="AV828" s="537"/>
      <c r="AW828" s="537"/>
      <c r="AX828" s="537"/>
      <c r="AY828" s="537"/>
      <c r="AZ828" s="537"/>
      <c r="BA828" s="537"/>
      <c r="BB828" s="537"/>
      <c r="BC828" s="537"/>
      <c r="BD828" s="537"/>
      <c r="BE828" s="537"/>
      <c r="BF828" s="537"/>
      <c r="BG828" s="537"/>
      <c r="BH828" s="537"/>
      <c r="BI828" s="537"/>
      <c r="BJ828" s="537"/>
      <c r="BK828" s="537"/>
      <c r="BL828" s="537"/>
      <c r="BM828" s="537"/>
      <c r="BN828" s="537"/>
      <c r="BO828" s="537"/>
      <c r="BP828" s="537"/>
      <c r="BQ828" s="537"/>
      <c r="BR828" s="537"/>
      <c r="BS828" s="537"/>
      <c r="BT828" s="537"/>
      <c r="BU828" s="537"/>
      <c r="BV828" s="537"/>
      <c r="BW828" s="537"/>
      <c r="BX828" s="537"/>
      <c r="BY828" s="537"/>
      <c r="BZ828" s="537"/>
      <c r="CA828" s="537"/>
      <c r="CB828" s="537"/>
      <c r="CC828" s="537"/>
      <c r="CD828" s="537"/>
      <c r="CE828" s="537"/>
      <c r="CF828" s="537"/>
      <c r="CG828" s="537"/>
      <c r="CH828" s="537"/>
      <c r="CI828" s="537"/>
      <c r="CJ828" s="537"/>
      <c r="CK828" s="537"/>
      <c r="CL828" s="537"/>
      <c r="CM828" s="537"/>
      <c r="CN828" s="537"/>
      <c r="CO828" s="537"/>
      <c r="CP828" s="537"/>
      <c r="CQ828" s="537"/>
      <c r="CR828" s="537"/>
      <c r="CS828" s="537"/>
      <c r="CT828" s="537"/>
      <c r="CU828" s="537"/>
      <c r="CV828" s="537"/>
      <c r="CW828" s="537"/>
      <c r="CX828" s="537"/>
      <c r="CY828" s="537"/>
      <c r="CZ828" s="537"/>
      <c r="DA828" s="537"/>
      <c r="DB828" s="537"/>
      <c r="DC828" s="537"/>
      <c r="DD828" s="537"/>
      <c r="DE828" s="537"/>
    </row>
    <row r="829" spans="1:110" ht="14.1" customHeight="1" x14ac:dyDescent="0.25">
      <c r="A829" s="1066">
        <v>742</v>
      </c>
      <c r="B829" s="444" t="s">
        <v>4999</v>
      </c>
      <c r="C829" s="444" t="s">
        <v>3763</v>
      </c>
      <c r="D829" s="785">
        <v>30640</v>
      </c>
      <c r="E829" s="446">
        <v>41897</v>
      </c>
      <c r="F829" s="609">
        <f>DATEDIF(D829,E829,"Y")</f>
        <v>30</v>
      </c>
      <c r="G829" s="429" t="s">
        <v>5000</v>
      </c>
      <c r="H829" s="447" t="s">
        <v>2868</v>
      </c>
      <c r="I829" s="428" t="s">
        <v>2773</v>
      </c>
      <c r="J829" s="428"/>
      <c r="K829" s="1067">
        <v>11000</v>
      </c>
      <c r="L829" s="1067">
        <f t="shared" si="348"/>
        <v>779.9</v>
      </c>
      <c r="M829" s="1067">
        <f>+K829</f>
        <v>11000</v>
      </c>
      <c r="N829" s="1067"/>
      <c r="O829" s="402"/>
      <c r="P829" s="1068">
        <f t="shared" si="362"/>
        <v>334.4</v>
      </c>
      <c r="Q829" s="1067">
        <f t="shared" si="363"/>
        <v>315.7</v>
      </c>
      <c r="R829" s="1067"/>
      <c r="S829" s="451"/>
      <c r="T829" s="451"/>
      <c r="U829" s="451">
        <f>O829+P829+Q829+R829+S829</f>
        <v>650.09999999999991</v>
      </c>
      <c r="V829" s="1067">
        <f>K829-U829</f>
        <v>10349.9</v>
      </c>
      <c r="W829" s="452">
        <v>100010330028774</v>
      </c>
      <c r="X829" s="1257">
        <v>200010330956455</v>
      </c>
      <c r="Y829" s="545">
        <f>+V829</f>
        <v>10349.9</v>
      </c>
      <c r="Z829" s="518">
        <v>114604465</v>
      </c>
      <c r="AA829" s="455"/>
      <c r="AB829" s="428">
        <v>0</v>
      </c>
      <c r="AC829" s="456">
        <v>0</v>
      </c>
      <c r="AD829" s="402">
        <f>P829+Q829+R829</f>
        <v>650.09999999999991</v>
      </c>
      <c r="AE829" s="402">
        <f>K829-AD829</f>
        <v>10349.9</v>
      </c>
      <c r="AF829" s="1067">
        <v>33326.910000000003</v>
      </c>
      <c r="AG829" s="1067">
        <f>+AE829-AF829</f>
        <v>-22977.010000000002</v>
      </c>
      <c r="AH829" s="462">
        <v>0.15</v>
      </c>
      <c r="AI829" s="402">
        <f>AG829*15%</f>
        <v>-3446.5515</v>
      </c>
      <c r="AJ829" s="1067"/>
      <c r="AK829" s="402">
        <f>AI829+AJ829</f>
        <v>-3446.5515</v>
      </c>
      <c r="AL829" s="457"/>
      <c r="AP829" s="537"/>
      <c r="AQ829" s="537"/>
      <c r="AR829" s="537"/>
      <c r="AS829" s="537"/>
      <c r="AT829" s="537"/>
      <c r="AU829" s="537"/>
      <c r="AV829" s="537"/>
      <c r="AW829" s="537"/>
      <c r="AX829" s="537"/>
      <c r="AY829" s="537"/>
      <c r="AZ829" s="537"/>
      <c r="BA829" s="537"/>
      <c r="BB829" s="537"/>
      <c r="BC829" s="537"/>
      <c r="BD829" s="537"/>
      <c r="BE829" s="537"/>
      <c r="BF829" s="537"/>
      <c r="BG829" s="537"/>
      <c r="BH829" s="537"/>
      <c r="BI829" s="537"/>
      <c r="BJ829" s="537"/>
      <c r="BK829" s="537"/>
      <c r="BL829" s="537"/>
      <c r="BM829" s="537"/>
      <c r="BN829" s="537"/>
      <c r="BO829" s="537"/>
      <c r="BP829" s="537"/>
      <c r="BQ829" s="537"/>
      <c r="BR829" s="537"/>
      <c r="BS829" s="537"/>
      <c r="BT829" s="537"/>
      <c r="BU829" s="537"/>
      <c r="BV829" s="537"/>
      <c r="BW829" s="537"/>
      <c r="BX829" s="537"/>
      <c r="BY829" s="537"/>
      <c r="BZ829" s="537"/>
      <c r="CA829" s="537"/>
      <c r="CB829" s="537"/>
      <c r="CC829" s="537"/>
      <c r="CD829" s="537"/>
      <c r="CE829" s="537"/>
      <c r="CF829" s="537"/>
      <c r="CG829" s="537"/>
      <c r="CH829" s="537"/>
      <c r="CI829" s="537"/>
      <c r="CJ829" s="537"/>
      <c r="CK829" s="537"/>
      <c r="CL829" s="537"/>
      <c r="CM829" s="537"/>
      <c r="CN829" s="537"/>
      <c r="CO829" s="537"/>
      <c r="CP829" s="537"/>
      <c r="CQ829" s="537"/>
      <c r="CR829" s="537"/>
      <c r="CS829" s="537"/>
      <c r="CT829" s="537"/>
      <c r="CU829" s="537"/>
      <c r="CV829" s="537"/>
      <c r="CW829" s="537"/>
      <c r="CX829" s="537"/>
      <c r="CY829" s="537"/>
      <c r="CZ829" s="537"/>
      <c r="DA829" s="537"/>
      <c r="DB829" s="537"/>
      <c r="DC829" s="537"/>
      <c r="DD829" s="537"/>
      <c r="DE829" s="537"/>
      <c r="DF829" s="537"/>
    </row>
    <row r="830" spans="1:110" ht="14.1" customHeight="1" x14ac:dyDescent="0.25">
      <c r="A830" s="1066">
        <v>743</v>
      </c>
      <c r="B830" s="444" t="s">
        <v>5059</v>
      </c>
      <c r="C830" s="444" t="s">
        <v>3763</v>
      </c>
      <c r="D830" s="785">
        <v>30640</v>
      </c>
      <c r="E830" s="446">
        <v>41897</v>
      </c>
      <c r="F830" s="609">
        <f>DATEDIF(D830,E830,"Y")</f>
        <v>30</v>
      </c>
      <c r="G830" s="429" t="s">
        <v>5060</v>
      </c>
      <c r="H830" s="447" t="s">
        <v>2868</v>
      </c>
      <c r="I830" s="428" t="s">
        <v>2773</v>
      </c>
      <c r="J830" s="428"/>
      <c r="K830" s="1067">
        <v>11000</v>
      </c>
      <c r="L830" s="1067">
        <f t="shared" si="348"/>
        <v>779.9</v>
      </c>
      <c r="M830" s="1067">
        <f>+K830</f>
        <v>11000</v>
      </c>
      <c r="N830" s="1067"/>
      <c r="O830" s="402"/>
      <c r="P830" s="1068">
        <f t="shared" si="362"/>
        <v>334.4</v>
      </c>
      <c r="Q830" s="1067">
        <f t="shared" si="363"/>
        <v>315.7</v>
      </c>
      <c r="R830" s="1067"/>
      <c r="S830" s="451"/>
      <c r="T830" s="451"/>
      <c r="U830" s="451">
        <f>O830+P830+Q830+R830+S830</f>
        <v>650.09999999999991</v>
      </c>
      <c r="V830" s="1067">
        <f>K830-U830</f>
        <v>10349.9</v>
      </c>
      <c r="W830" s="452">
        <v>100010330028774</v>
      </c>
      <c r="X830" s="461">
        <v>200019600078339</v>
      </c>
      <c r="Y830" s="545">
        <f>+V830</f>
        <v>10349.9</v>
      </c>
      <c r="Z830" s="444">
        <v>22500070580</v>
      </c>
      <c r="AA830" s="455"/>
      <c r="AB830" s="428">
        <v>0</v>
      </c>
      <c r="AC830" s="456">
        <v>0</v>
      </c>
      <c r="AD830" s="402">
        <f>P830+Q830+R830</f>
        <v>650.09999999999991</v>
      </c>
      <c r="AE830" s="402">
        <f>K830-AD830</f>
        <v>10349.9</v>
      </c>
      <c r="AF830" s="1067">
        <v>33326.910000000003</v>
      </c>
      <c r="AG830" s="1067">
        <f>+AE830-AF830</f>
        <v>-22977.010000000002</v>
      </c>
      <c r="AH830" s="462">
        <v>0.15</v>
      </c>
      <c r="AI830" s="402">
        <f>AG830*15%</f>
        <v>-3446.5515</v>
      </c>
      <c r="AJ830" s="1067"/>
      <c r="AK830" s="402">
        <f>AI830+AJ830</f>
        <v>-3446.5515</v>
      </c>
      <c r="AL830" s="457"/>
      <c r="AP830" s="537"/>
      <c r="AQ830" s="537"/>
      <c r="AR830" s="537"/>
      <c r="AS830" s="537"/>
      <c r="AT830" s="537"/>
      <c r="AU830" s="537"/>
      <c r="AV830" s="537"/>
      <c r="AW830" s="537"/>
      <c r="AX830" s="537"/>
      <c r="AY830" s="537"/>
      <c r="AZ830" s="537"/>
      <c r="BA830" s="537"/>
      <c r="BB830" s="537"/>
      <c r="BC830" s="537"/>
      <c r="BD830" s="537"/>
      <c r="BE830" s="537"/>
      <c r="BF830" s="537"/>
      <c r="BG830" s="537"/>
      <c r="BH830" s="537"/>
      <c r="BI830" s="537"/>
      <c r="BJ830" s="537"/>
      <c r="BK830" s="537"/>
      <c r="BL830" s="537"/>
      <c r="BM830" s="537"/>
      <c r="BN830" s="537"/>
      <c r="BO830" s="537"/>
      <c r="BP830" s="537"/>
      <c r="BQ830" s="537"/>
      <c r="BR830" s="537"/>
      <c r="BS830" s="537"/>
      <c r="BT830" s="537"/>
      <c r="BU830" s="537"/>
      <c r="BV830" s="537"/>
      <c r="BW830" s="537"/>
      <c r="BX830" s="537"/>
      <c r="BY830" s="537"/>
      <c r="BZ830" s="537"/>
      <c r="CA830" s="537"/>
      <c r="CB830" s="537"/>
      <c r="CC830" s="537"/>
      <c r="CD830" s="537"/>
      <c r="CE830" s="537"/>
      <c r="CF830" s="537"/>
      <c r="CG830" s="537"/>
      <c r="CH830" s="537"/>
      <c r="CI830" s="537"/>
      <c r="CJ830" s="537"/>
      <c r="CK830" s="537"/>
      <c r="CL830" s="537"/>
      <c r="CM830" s="537"/>
      <c r="CN830" s="537"/>
      <c r="CO830" s="537"/>
      <c r="CP830" s="537"/>
      <c r="CQ830" s="537"/>
      <c r="CR830" s="537"/>
      <c r="CS830" s="537"/>
      <c r="CT830" s="537"/>
      <c r="CU830" s="537"/>
      <c r="CV830" s="537"/>
      <c r="CW830" s="537"/>
      <c r="CX830" s="537"/>
      <c r="CY830" s="537"/>
      <c r="CZ830" s="537"/>
      <c r="DA830" s="537"/>
      <c r="DB830" s="537"/>
      <c r="DC830" s="537"/>
      <c r="DD830" s="537"/>
      <c r="DE830" s="537"/>
      <c r="DF830" s="537"/>
    </row>
    <row r="831" spans="1:110" ht="14.1" customHeight="1" x14ac:dyDescent="0.25">
      <c r="A831" s="1066">
        <v>744</v>
      </c>
      <c r="B831" s="444" t="s">
        <v>5226</v>
      </c>
      <c r="C831" s="444" t="s">
        <v>3764</v>
      </c>
      <c r="D831" s="785"/>
      <c r="E831" s="446"/>
      <c r="F831" s="609"/>
      <c r="G831" s="429" t="s">
        <v>5227</v>
      </c>
      <c r="H831" s="447" t="s">
        <v>2868</v>
      </c>
      <c r="I831" s="428" t="s">
        <v>2773</v>
      </c>
      <c r="J831" s="428"/>
      <c r="K831" s="1067">
        <v>11000</v>
      </c>
      <c r="L831" s="1067">
        <f t="shared" si="348"/>
        <v>779.9</v>
      </c>
      <c r="M831" s="1067">
        <f>K831</f>
        <v>11000</v>
      </c>
      <c r="N831" s="1067"/>
      <c r="O831" s="402" t="s">
        <v>4612</v>
      </c>
      <c r="P831" s="1068">
        <f t="shared" si="362"/>
        <v>334.4</v>
      </c>
      <c r="Q831" s="1068">
        <f t="shared" si="363"/>
        <v>315.7</v>
      </c>
      <c r="R831" s="6"/>
      <c r="S831" s="1067"/>
      <c r="T831" s="451"/>
      <c r="U831" s="451">
        <f>+P831+Q831</f>
        <v>650.09999999999991</v>
      </c>
      <c r="V831" s="1067">
        <f>K831-U831</f>
        <v>10349.9</v>
      </c>
      <c r="W831" s="452">
        <v>100010330028774</v>
      </c>
      <c r="X831" s="519"/>
      <c r="Y831" s="545">
        <f>+V831</f>
        <v>10349.9</v>
      </c>
      <c r="Z831" s="518"/>
      <c r="AA831" s="455"/>
      <c r="AB831" s="456"/>
      <c r="AC831" s="402">
        <f>P831+Q831+S831</f>
        <v>650.09999999999991</v>
      </c>
      <c r="AD831" s="402">
        <f>K831-AC831</f>
        <v>10349.9</v>
      </c>
      <c r="AE831" s="1067"/>
      <c r="AF831" s="428"/>
      <c r="AG831" s="428"/>
      <c r="AH831" s="402"/>
      <c r="AI831" s="1067"/>
      <c r="AJ831" s="402"/>
      <c r="AK831" s="457"/>
      <c r="AL831" s="6"/>
      <c r="AM831" s="6"/>
      <c r="AN831" s="6"/>
      <c r="AO831" s="6"/>
    </row>
    <row r="832" spans="1:110" ht="14.1" customHeight="1" x14ac:dyDescent="0.25">
      <c r="A832" s="1066">
        <v>745</v>
      </c>
      <c r="B832" s="444" t="s">
        <v>5228</v>
      </c>
      <c r="C832" s="444" t="s">
        <v>3764</v>
      </c>
      <c r="D832" s="785"/>
      <c r="E832" s="446"/>
      <c r="F832" s="609"/>
      <c r="G832" s="429" t="s">
        <v>5229</v>
      </c>
      <c r="H832" s="447" t="s">
        <v>2868</v>
      </c>
      <c r="I832" s="428" t="s">
        <v>2773</v>
      </c>
      <c r="J832" s="428"/>
      <c r="K832" s="1067">
        <v>11000</v>
      </c>
      <c r="L832" s="1067">
        <f t="shared" si="348"/>
        <v>779.9</v>
      </c>
      <c r="M832" s="1067">
        <f>K832</f>
        <v>11000</v>
      </c>
      <c r="N832" s="1067"/>
      <c r="O832" s="402" t="s">
        <v>4612</v>
      </c>
      <c r="P832" s="1068">
        <f t="shared" si="362"/>
        <v>334.4</v>
      </c>
      <c r="Q832" s="1068">
        <f t="shared" si="363"/>
        <v>315.7</v>
      </c>
      <c r="R832" s="6"/>
      <c r="S832" s="1067"/>
      <c r="T832" s="451"/>
      <c r="U832" s="451">
        <f>+P832+Q832</f>
        <v>650.09999999999991</v>
      </c>
      <c r="V832" s="1067">
        <f>K832-U832</f>
        <v>10349.9</v>
      </c>
      <c r="W832" s="452">
        <v>100010330028774</v>
      </c>
      <c r="X832" s="519"/>
      <c r="Y832" s="545">
        <f>+V832</f>
        <v>10349.9</v>
      </c>
      <c r="Z832" s="518"/>
      <c r="AA832" s="455"/>
      <c r="AB832" s="456"/>
      <c r="AC832" s="402">
        <f>P832+Q832+S832</f>
        <v>650.09999999999991</v>
      </c>
      <c r="AD832" s="402">
        <f>K832-AC832</f>
        <v>10349.9</v>
      </c>
      <c r="AE832" s="1067"/>
      <c r="AF832" s="428"/>
      <c r="AG832" s="428"/>
      <c r="AH832" s="402"/>
      <c r="AI832" s="1067"/>
      <c r="AJ832" s="402"/>
      <c r="AK832" s="457"/>
      <c r="AL832" s="6"/>
      <c r="AM832" s="6"/>
      <c r="AN832" s="6"/>
      <c r="AO832" s="6"/>
    </row>
    <row r="833" spans="1:41" ht="14.1" customHeight="1" x14ac:dyDescent="0.25">
      <c r="A833" s="1066">
        <v>848</v>
      </c>
      <c r="B833" s="444" t="s">
        <v>5247</v>
      </c>
      <c r="C833" s="444" t="s">
        <v>3764</v>
      </c>
      <c r="D833" s="785"/>
      <c r="E833" s="446"/>
      <c r="F833" s="609"/>
      <c r="G833" s="429" t="s">
        <v>5248</v>
      </c>
      <c r="H833" s="447" t="s">
        <v>2884</v>
      </c>
      <c r="I833" s="429" t="s">
        <v>2773</v>
      </c>
      <c r="J833" s="429"/>
      <c r="K833" s="1067">
        <v>11000</v>
      </c>
      <c r="L833" s="1067">
        <f>K833/100*7.09</f>
        <v>779.9</v>
      </c>
      <c r="M833" s="1067">
        <f>K833</f>
        <v>11000</v>
      </c>
      <c r="N833" s="1067"/>
      <c r="O833" s="402" t="s">
        <v>4612</v>
      </c>
      <c r="P833" s="1068">
        <f>K833/100*3.04</f>
        <v>334.4</v>
      </c>
      <c r="Q833" s="1068">
        <f>K833/100*2.87</f>
        <v>315.7</v>
      </c>
      <c r="R833" s="6"/>
      <c r="S833" s="1067"/>
      <c r="T833" s="451"/>
      <c r="U833" s="451">
        <f>+P833+Q833</f>
        <v>650.09999999999991</v>
      </c>
      <c r="V833" s="1067">
        <f>K833-U833</f>
        <v>10349.9</v>
      </c>
      <c r="W833" s="452">
        <v>100010330028774</v>
      </c>
      <c r="X833" s="519"/>
      <c r="Y833" s="545">
        <f>+V833</f>
        <v>10349.9</v>
      </c>
      <c r="Z833" s="518"/>
      <c r="AA833" s="455"/>
      <c r="AB833" s="456"/>
      <c r="AC833" s="402">
        <f>P833+Q833+S833</f>
        <v>650.09999999999991</v>
      </c>
      <c r="AD833" s="402">
        <f>K833-AC833</f>
        <v>10349.9</v>
      </c>
      <c r="AE833" s="1067"/>
      <c r="AF833" s="428"/>
      <c r="AG833" s="428"/>
      <c r="AH833" s="402"/>
      <c r="AI833" s="1067"/>
      <c r="AJ833" s="402"/>
      <c r="AK833" s="457"/>
      <c r="AL833" s="6"/>
      <c r="AM833" s="6"/>
      <c r="AN833" s="6"/>
      <c r="AO833" s="6"/>
    </row>
    <row r="834" spans="1:41" s="1245" customFormat="1" ht="14.1" customHeight="1" x14ac:dyDescent="0.25">
      <c r="A834" s="1231">
        <v>845</v>
      </c>
      <c r="B834" s="1258" t="s">
        <v>5276</v>
      </c>
      <c r="C834" s="1258"/>
      <c r="D834" s="1279"/>
      <c r="E834" s="1232"/>
      <c r="F834" s="1231"/>
      <c r="G834" s="1235" t="s">
        <v>5284</v>
      </c>
      <c r="H834" s="1234" t="s">
        <v>2884</v>
      </c>
      <c r="I834" s="1235" t="s">
        <v>2773</v>
      </c>
      <c r="J834" s="1235"/>
      <c r="K834" s="1237">
        <v>11000</v>
      </c>
      <c r="L834" s="1280"/>
      <c r="M834" s="1280"/>
      <c r="N834" s="1280"/>
      <c r="O834" s="1281"/>
      <c r="P834" s="1282"/>
      <c r="Q834" s="1282"/>
      <c r="S834" s="1280"/>
      <c r="T834" s="1283"/>
      <c r="U834" s="1284"/>
      <c r="V834" s="1284"/>
      <c r="W834" s="1285"/>
      <c r="X834" s="1286"/>
      <c r="Y834" s="1287"/>
      <c r="Z834" s="1288"/>
      <c r="AA834" s="1289"/>
      <c r="AB834" s="1290"/>
      <c r="AC834" s="1291"/>
      <c r="AD834" s="1291"/>
      <c r="AE834" s="1284"/>
      <c r="AF834" s="1292"/>
      <c r="AG834" s="1292"/>
      <c r="AH834" s="1291"/>
      <c r="AI834" s="1284"/>
      <c r="AJ834" s="1291"/>
      <c r="AK834" s="1265"/>
    </row>
    <row r="835" spans="1:41" s="1245" customFormat="1" ht="14.1" customHeight="1" x14ac:dyDescent="0.25">
      <c r="A835" s="1231">
        <v>846</v>
      </c>
      <c r="B835" s="1258" t="s">
        <v>5298</v>
      </c>
      <c r="C835" s="1293"/>
      <c r="D835" s="1294"/>
      <c r="E835" s="1295"/>
      <c r="F835" s="1296"/>
      <c r="G835" s="1235" t="s">
        <v>5299</v>
      </c>
      <c r="H835" s="1234" t="s">
        <v>2884</v>
      </c>
      <c r="I835" s="1235" t="s">
        <v>2773</v>
      </c>
      <c r="J835" s="1235"/>
      <c r="K835" s="1297">
        <v>11000</v>
      </c>
      <c r="L835" s="1280"/>
      <c r="M835" s="1280"/>
      <c r="N835" s="1280"/>
      <c r="O835" s="1281"/>
      <c r="P835" s="1282"/>
      <c r="Q835" s="1282"/>
      <c r="S835" s="1280"/>
      <c r="T835" s="1283"/>
      <c r="U835" s="1284"/>
      <c r="V835" s="1284"/>
      <c r="W835" s="1285"/>
      <c r="X835" s="1286"/>
      <c r="Y835" s="1287"/>
      <c r="Z835" s="1288"/>
      <c r="AA835" s="1289"/>
      <c r="AB835" s="1290"/>
      <c r="AC835" s="1291"/>
      <c r="AD835" s="1291"/>
      <c r="AE835" s="1284"/>
      <c r="AF835" s="1292"/>
      <c r="AG835" s="1292"/>
      <c r="AH835" s="1291"/>
      <c r="AI835" s="1284"/>
      <c r="AJ835" s="1291"/>
      <c r="AK835" s="1265"/>
    </row>
    <row r="836" spans="1:41" ht="14.1" customHeight="1" x14ac:dyDescent="0.25">
      <c r="A836" s="1712" t="s">
        <v>3656</v>
      </c>
      <c r="B836" s="1713"/>
      <c r="C836" s="1713"/>
      <c r="D836" s="1713"/>
      <c r="E836" s="1713"/>
      <c r="F836" s="1713"/>
      <c r="G836" s="1713"/>
      <c r="H836" s="1713"/>
      <c r="I836" s="1714"/>
      <c r="J836" s="1175"/>
      <c r="K836" s="407">
        <f>SUM(K770:K835)</f>
        <v>833800</v>
      </c>
      <c r="L836" s="406"/>
      <c r="M836" s="406"/>
      <c r="N836" s="406">
        <f t="shared" ref="N836:T836" si="373">SUM(N770:N811)</f>
        <v>1987.15</v>
      </c>
      <c r="O836" s="406">
        <f t="shared" si="373"/>
        <v>16653.119999999988</v>
      </c>
      <c r="P836" s="406">
        <f t="shared" si="373"/>
        <v>16390.660000000018</v>
      </c>
      <c r="Q836" s="406">
        <f t="shared" si="373"/>
        <v>3166.0699999999997</v>
      </c>
      <c r="R836" s="406">
        <f t="shared" si="373"/>
        <v>0</v>
      </c>
      <c r="S836" s="406">
        <f t="shared" si="373"/>
        <v>36896.799999999959</v>
      </c>
      <c r="T836" s="406">
        <f t="shared" si="373"/>
        <v>512203.40000000055</v>
      </c>
      <c r="AD836" s="6"/>
      <c r="AE836" s="6"/>
      <c r="AF836" s="6"/>
      <c r="AG836" s="6"/>
      <c r="AH836" s="6"/>
      <c r="AI836" s="6"/>
    </row>
    <row r="837" spans="1:41" ht="14.1" customHeight="1" thickBot="1" x14ac:dyDescent="0.3">
      <c r="A837" s="1724" t="s">
        <v>102</v>
      </c>
      <c r="B837" s="1725"/>
      <c r="C837" s="1725"/>
      <c r="D837" s="1725"/>
      <c r="E837" s="1725"/>
      <c r="F837" s="1725"/>
      <c r="G837" s="1725"/>
      <c r="H837" s="1725"/>
      <c r="I837" s="1726"/>
      <c r="J837" s="1177"/>
      <c r="K837" s="407">
        <f>+K836+K768+K751+K728+K707+K702+K675+K663+K614+K428+K419+K407+K385+K359+K344+K315+K307+K302+K257+K252+K239+K235+K229+K225+K221+K215+K167+K161+K140+K127+K123+K118+K111+K107+K96+K66+K43+K38+K34+K28+K22+K17+K14</f>
        <v>20121320.75</v>
      </c>
      <c r="L837" s="1298"/>
      <c r="M837" s="751"/>
      <c r="N837" s="751"/>
      <c r="O837" s="751"/>
      <c r="P837" s="751"/>
      <c r="Q837" s="751"/>
      <c r="R837" s="751"/>
      <c r="S837" s="751"/>
      <c r="T837" s="751"/>
      <c r="U837" s="751"/>
      <c r="V837" s="751"/>
      <c r="W837" s="751"/>
      <c r="X837" s="751"/>
      <c r="Y837" s="751"/>
      <c r="Z837" s="751"/>
      <c r="AA837" s="751"/>
      <c r="AB837" s="751"/>
      <c r="AC837" s="751"/>
      <c r="AD837" s="751"/>
      <c r="AE837" s="751"/>
      <c r="AF837" s="751"/>
      <c r="AG837" s="751"/>
      <c r="AH837" s="751"/>
      <c r="AI837" s="751"/>
      <c r="AJ837" s="751"/>
      <c r="AK837" s="1299"/>
    </row>
    <row r="838" spans="1:41" ht="15.75" thickTop="1" x14ac:dyDescent="0.25">
      <c r="A838" s="1300"/>
      <c r="B838" s="752"/>
      <c r="C838" s="752"/>
      <c r="D838" s="752"/>
      <c r="E838" s="752"/>
      <c r="F838" s="752"/>
      <c r="G838" s="752"/>
      <c r="H838" s="752"/>
      <c r="I838" s="752"/>
      <c r="J838" s="752"/>
      <c r="K838" s="752"/>
      <c r="L838" s="752"/>
      <c r="M838" s="752"/>
      <c r="N838" s="875"/>
      <c r="O838" s="752"/>
      <c r="P838" s="752"/>
      <c r="Q838" s="752"/>
      <c r="R838" s="876"/>
      <c r="S838" s="752"/>
      <c r="T838" s="752"/>
      <c r="V838" s="670"/>
      <c r="AD838" s="6"/>
      <c r="AE838" s="6"/>
      <c r="AF838" s="6"/>
      <c r="AG838" s="6"/>
      <c r="AH838" s="6"/>
      <c r="AI838" s="6"/>
    </row>
    <row r="839" spans="1:41" x14ac:dyDescent="0.25">
      <c r="A839" s="1301"/>
      <c r="B839" s="877"/>
      <c r="C839" s="877"/>
      <c r="D839" s="877"/>
      <c r="E839" s="877"/>
      <c r="F839" s="877"/>
      <c r="K839" s="672"/>
      <c r="L839" s="878"/>
      <c r="M839" s="672">
        <f>+M837*1.1</f>
        <v>0</v>
      </c>
      <c r="N839" s="879">
        <v>339185.98</v>
      </c>
      <c r="O839" s="880">
        <v>606375.13</v>
      </c>
      <c r="P839" s="880">
        <v>572536.77</v>
      </c>
      <c r="Q839" s="881">
        <v>58364.91</v>
      </c>
      <c r="R839" s="882"/>
      <c r="S839" s="881"/>
      <c r="T839" s="672">
        <v>18375264.379999999</v>
      </c>
      <c r="AD839" s="6"/>
      <c r="AE839" s="6"/>
      <c r="AF839" s="6"/>
      <c r="AG839" s="6"/>
      <c r="AH839" s="6"/>
      <c r="AI839" s="6"/>
    </row>
    <row r="840" spans="1:41" x14ac:dyDescent="0.25">
      <c r="A840" s="1301"/>
      <c r="B840" s="877"/>
      <c r="C840" s="877"/>
      <c r="D840" s="877"/>
      <c r="E840" s="877"/>
      <c r="F840" s="877"/>
      <c r="K840" s="672"/>
      <c r="L840" s="878"/>
      <c r="M840" s="672"/>
      <c r="N840" s="880">
        <f>+N839-N837</f>
        <v>339185.98</v>
      </c>
      <c r="O840" s="880">
        <f>+O839-O837</f>
        <v>606375.13</v>
      </c>
      <c r="P840" s="880">
        <f>+P837-P839</f>
        <v>-572536.77</v>
      </c>
      <c r="Q840" s="881">
        <f>+Q837-Q839</f>
        <v>-58364.91</v>
      </c>
      <c r="R840" s="882"/>
      <c r="S840" s="881"/>
      <c r="T840" s="672">
        <f>+T837-T839</f>
        <v>-18375264.379999999</v>
      </c>
      <c r="AD840" s="6"/>
      <c r="AE840" s="6"/>
      <c r="AF840" s="6"/>
      <c r="AG840" s="6"/>
      <c r="AH840" s="6"/>
      <c r="AI840" s="6"/>
    </row>
    <row r="841" spans="1:41" x14ac:dyDescent="0.25">
      <c r="A841" s="678"/>
      <c r="B841" s="877"/>
      <c r="C841" s="877"/>
      <c r="D841" s="877"/>
      <c r="E841" s="877"/>
      <c r="F841" s="877"/>
      <c r="K841" s="672"/>
      <c r="L841" s="679"/>
      <c r="N841" s="1302"/>
      <c r="O841" s="883"/>
      <c r="P841" s="883"/>
      <c r="Q841" s="884"/>
      <c r="R841" s="885"/>
      <c r="S841" s="886"/>
      <c r="AD841" s="6"/>
      <c r="AE841" s="6"/>
      <c r="AF841" s="6"/>
      <c r="AG841" s="6"/>
      <c r="AH841" s="6"/>
      <c r="AI841" s="6"/>
    </row>
    <row r="842" spans="1:41" ht="15" customHeight="1" x14ac:dyDescent="0.25">
      <c r="A842" s="6"/>
      <c r="B842" s="6"/>
      <c r="C842" s="6"/>
      <c r="D842" s="6"/>
      <c r="E842" s="6"/>
      <c r="F842" s="6"/>
      <c r="L842" s="679"/>
      <c r="N842" s="1302"/>
      <c r="O842" s="883"/>
      <c r="P842" s="883"/>
      <c r="Q842" s="884"/>
      <c r="R842" s="885"/>
      <c r="S842" s="886"/>
      <c r="AD842" s="6"/>
      <c r="AE842" s="6"/>
      <c r="AF842" s="6"/>
      <c r="AG842" s="6"/>
      <c r="AH842" s="6"/>
      <c r="AI842" s="6"/>
    </row>
    <row r="843" spans="1:41" x14ac:dyDescent="0.25">
      <c r="A843" s="6"/>
      <c r="B843" s="6"/>
      <c r="C843" s="6"/>
      <c r="D843" s="6"/>
      <c r="E843" s="6"/>
      <c r="F843" s="6"/>
      <c r="L843" s="685"/>
      <c r="N843" s="1302"/>
      <c r="O843" s="883"/>
      <c r="P843" s="883"/>
      <c r="Q843" s="884"/>
      <c r="R843" s="885"/>
      <c r="S843" s="886"/>
      <c r="AD843" s="6"/>
      <c r="AE843" s="6"/>
      <c r="AF843" s="6"/>
      <c r="AG843" s="6"/>
      <c r="AH843" s="6"/>
      <c r="AI843" s="6"/>
    </row>
    <row r="844" spans="1:41" x14ac:dyDescent="0.25">
      <c r="A844" s="678"/>
      <c r="B844" s="877"/>
      <c r="C844" s="877"/>
      <c r="D844" s="877"/>
      <c r="E844" s="877"/>
      <c r="F844" s="877"/>
      <c r="L844" s="685"/>
      <c r="N844" s="1302"/>
      <c r="O844" s="883"/>
      <c r="P844" s="883"/>
      <c r="Q844" s="884"/>
      <c r="R844" s="885"/>
      <c r="S844" s="886"/>
      <c r="AD844" s="6"/>
      <c r="AE844" s="6"/>
      <c r="AF844" s="6"/>
      <c r="AG844" s="6"/>
      <c r="AH844" s="6"/>
      <c r="AI844" s="6"/>
    </row>
    <row r="845" spans="1:41" x14ac:dyDescent="0.25">
      <c r="A845" s="678"/>
      <c r="B845" s="877"/>
      <c r="C845" s="877"/>
      <c r="D845" s="877"/>
      <c r="E845" s="877"/>
      <c r="F845" s="877"/>
      <c r="L845" s="685"/>
      <c r="N845" s="1302"/>
      <c r="O845" s="883"/>
      <c r="P845" s="883"/>
      <c r="Q845" s="884"/>
      <c r="R845" s="885"/>
      <c r="S845" s="886"/>
      <c r="AD845" s="6"/>
      <c r="AE845" s="6"/>
      <c r="AF845" s="6"/>
      <c r="AG845" s="6"/>
      <c r="AH845" s="6"/>
      <c r="AI845" s="6"/>
      <c r="AL845" s="6"/>
      <c r="AM845" s="6"/>
      <c r="AN845" s="6"/>
      <c r="AO845" s="6"/>
    </row>
    <row r="848" spans="1:41" x14ac:dyDescent="0.25">
      <c r="I848" s="672"/>
      <c r="J848" s="672"/>
      <c r="AL848" s="6"/>
      <c r="AM848" s="6"/>
      <c r="AN848" s="6"/>
      <c r="AO848" s="6"/>
    </row>
  </sheetData>
  <mergeCells count="91">
    <mergeCell ref="A703:I703"/>
    <mergeCell ref="A707:I707"/>
    <mergeCell ref="A708:I708"/>
    <mergeCell ref="A728:I728"/>
    <mergeCell ref="A837:I837"/>
    <mergeCell ref="A729:I729"/>
    <mergeCell ref="A751:I751"/>
    <mergeCell ref="A752:I752"/>
    <mergeCell ref="A768:I768"/>
    <mergeCell ref="A769:I769"/>
    <mergeCell ref="A836:I836"/>
    <mergeCell ref="A663:I663"/>
    <mergeCell ref="A664:I664"/>
    <mergeCell ref="A675:I675"/>
    <mergeCell ref="A676:I676"/>
    <mergeCell ref="A702:I702"/>
    <mergeCell ref="A420:I420"/>
    <mergeCell ref="A428:I428"/>
    <mergeCell ref="A429:I429"/>
    <mergeCell ref="A614:I614"/>
    <mergeCell ref="A615:I615"/>
    <mergeCell ref="A385:I385"/>
    <mergeCell ref="A386:I386"/>
    <mergeCell ref="A407:I407"/>
    <mergeCell ref="A408:I408"/>
    <mergeCell ref="A419:I419"/>
    <mergeCell ref="A316:I316"/>
    <mergeCell ref="A344:I344"/>
    <mergeCell ref="A345:I345"/>
    <mergeCell ref="A359:I359"/>
    <mergeCell ref="A360:I360"/>
    <mergeCell ref="A302:I302"/>
    <mergeCell ref="A303:I303"/>
    <mergeCell ref="A307:I307"/>
    <mergeCell ref="A308:I308"/>
    <mergeCell ref="A315:I315"/>
    <mergeCell ref="A240:I240"/>
    <mergeCell ref="A252:I252"/>
    <mergeCell ref="A253:I253"/>
    <mergeCell ref="A257:I257"/>
    <mergeCell ref="A258:I258"/>
    <mergeCell ref="A229:I229"/>
    <mergeCell ref="A230:I230"/>
    <mergeCell ref="A235:I235"/>
    <mergeCell ref="A236:I236"/>
    <mergeCell ref="A239:I239"/>
    <mergeCell ref="A216:I216"/>
    <mergeCell ref="A221:I221"/>
    <mergeCell ref="A222:I222"/>
    <mergeCell ref="A225:I225"/>
    <mergeCell ref="A226:I226"/>
    <mergeCell ref="A161:I161"/>
    <mergeCell ref="A162:I162"/>
    <mergeCell ref="A167:I167"/>
    <mergeCell ref="A168:I168"/>
    <mergeCell ref="A215:I215"/>
    <mergeCell ref="A124:I124"/>
    <mergeCell ref="A127:I127"/>
    <mergeCell ref="A128:I128"/>
    <mergeCell ref="A140:I140"/>
    <mergeCell ref="A141:I141"/>
    <mergeCell ref="A111:I111"/>
    <mergeCell ref="A112:I112"/>
    <mergeCell ref="A118:I118"/>
    <mergeCell ref="A119:I119"/>
    <mergeCell ref="A123:I123"/>
    <mergeCell ref="A67:I67"/>
    <mergeCell ref="A96:I96"/>
    <mergeCell ref="A97:I97"/>
    <mergeCell ref="A107:I107"/>
    <mergeCell ref="A108:I108"/>
    <mergeCell ref="A38:I38"/>
    <mergeCell ref="A39:I39"/>
    <mergeCell ref="A43:I43"/>
    <mergeCell ref="A44:I44"/>
    <mergeCell ref="A66:I66"/>
    <mergeCell ref="A23:I23"/>
    <mergeCell ref="A28:I28"/>
    <mergeCell ref="A29:I29"/>
    <mergeCell ref="A34:I34"/>
    <mergeCell ref="A35:I35"/>
    <mergeCell ref="A14:I14"/>
    <mergeCell ref="A15:I15"/>
    <mergeCell ref="A17:I17"/>
    <mergeCell ref="A18:I18"/>
    <mergeCell ref="A22:I22"/>
    <mergeCell ref="A3:T3"/>
    <mergeCell ref="A4:T4"/>
    <mergeCell ref="A5:T5"/>
    <mergeCell ref="A6:T6"/>
    <mergeCell ref="A9:I9"/>
  </mergeCells>
  <pageMargins left="0.7" right="0.7" top="0.75" bottom="0.75" header="0.3" footer="0.3"/>
  <drawing r:id="rId1"/>
  <legacy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3"/>
  <dimension ref="A1:O39"/>
  <sheetViews>
    <sheetView topLeftCell="A7" zoomScaleNormal="100" workbookViewId="0">
      <selection activeCell="F26" sqref="F26"/>
    </sheetView>
  </sheetViews>
  <sheetFormatPr baseColWidth="10" defaultColWidth="11.42578125" defaultRowHeight="15.75" x14ac:dyDescent="0.3"/>
  <cols>
    <col min="1" max="1" width="28.140625" style="385" customWidth="1"/>
    <col min="2" max="3" width="19.28515625" style="385" bestFit="1" customWidth="1"/>
    <col min="4" max="4" width="16.7109375" style="385" bestFit="1" customWidth="1"/>
    <col min="5" max="5" width="17" style="385" bestFit="1" customWidth="1"/>
    <col min="6" max="6" width="19.28515625" style="385" bestFit="1" customWidth="1"/>
    <col min="7" max="7" width="13.85546875" style="385" customWidth="1"/>
    <col min="8" max="8" width="14.28515625" style="385" customWidth="1"/>
    <col min="9" max="9" width="15.42578125" style="385" customWidth="1"/>
    <col min="10" max="10" width="14.7109375" style="385" customWidth="1"/>
    <col min="11" max="11" width="16" style="385" customWidth="1"/>
    <col min="12" max="12" width="14.5703125" style="385" customWidth="1"/>
    <col min="13" max="13" width="19.28515625" style="385" customWidth="1"/>
    <col min="14" max="14" width="34.140625" style="385" customWidth="1"/>
    <col min="15" max="15" width="19.28515625" style="385" customWidth="1"/>
    <col min="16" max="16384" width="11.42578125" style="5"/>
  </cols>
  <sheetData>
    <row r="1" spans="1:15" ht="15" x14ac:dyDescent="0.25">
      <c r="A1" s="1766" t="s">
        <v>2880</v>
      </c>
      <c r="B1" s="1766"/>
      <c r="C1" s="1766"/>
      <c r="D1" s="1766"/>
      <c r="E1" s="1766"/>
      <c r="F1" s="1766"/>
      <c r="G1" s="1766"/>
      <c r="H1" s="1766"/>
      <c r="I1" s="1766"/>
      <c r="J1" s="1766"/>
      <c r="K1" s="1766"/>
      <c r="L1" s="1766"/>
      <c r="M1" s="1766"/>
      <c r="N1" s="1766"/>
      <c r="O1" s="5"/>
    </row>
    <row r="2" spans="1:15" ht="15" x14ac:dyDescent="0.25">
      <c r="A2" s="1766" t="s">
        <v>5128</v>
      </c>
      <c r="B2" s="1766"/>
      <c r="C2" s="1766"/>
      <c r="D2" s="1766"/>
      <c r="E2" s="1766"/>
      <c r="F2" s="1766"/>
      <c r="G2" s="1766"/>
      <c r="H2" s="1766"/>
      <c r="I2" s="1766"/>
      <c r="J2" s="1766"/>
      <c r="K2" s="1766"/>
      <c r="L2" s="1766"/>
      <c r="M2" s="1766"/>
      <c r="N2" s="1766"/>
      <c r="O2" s="5"/>
    </row>
    <row r="3" spans="1:15" x14ac:dyDescent="0.3">
      <c r="A3" s="390"/>
      <c r="B3" s="390"/>
      <c r="C3" s="390"/>
      <c r="D3" s="390"/>
      <c r="E3" s="390"/>
      <c r="F3" s="390"/>
      <c r="G3" s="390"/>
      <c r="H3" s="390"/>
      <c r="I3" s="390"/>
      <c r="J3" s="390"/>
      <c r="K3" s="390"/>
      <c r="L3" s="390"/>
      <c r="M3" s="390"/>
      <c r="N3" s="390"/>
      <c r="O3" s="390"/>
    </row>
    <row r="4" spans="1:15" x14ac:dyDescent="0.3">
      <c r="B4" s="1104" t="s">
        <v>4383</v>
      </c>
      <c r="C4" s="1104" t="s">
        <v>4396</v>
      </c>
      <c r="D4" s="1104" t="s">
        <v>4399</v>
      </c>
      <c r="E4" s="1104" t="s">
        <v>4440</v>
      </c>
      <c r="F4" s="1104" t="s">
        <v>4457</v>
      </c>
      <c r="G4" s="1104" t="s">
        <v>4485</v>
      </c>
      <c r="H4" s="1104" t="s">
        <v>4492</v>
      </c>
      <c r="I4" s="1104" t="s">
        <v>4577</v>
      </c>
      <c r="J4" s="1104" t="s">
        <v>4542</v>
      </c>
      <c r="K4" s="1104" t="s">
        <v>4578</v>
      </c>
      <c r="L4" s="1104" t="s">
        <v>4579</v>
      </c>
      <c r="M4" s="1104" t="s">
        <v>4580</v>
      </c>
      <c r="N4" s="215" t="s">
        <v>4581</v>
      </c>
    </row>
    <row r="5" spans="1:15" x14ac:dyDescent="0.3">
      <c r="A5" s="385" t="s">
        <v>4387</v>
      </c>
    </row>
    <row r="6" spans="1:15" x14ac:dyDescent="0.3">
      <c r="A6" s="385" t="s">
        <v>4379</v>
      </c>
      <c r="B6" s="386">
        <v>20094448.16</v>
      </c>
      <c r="C6" s="386">
        <v>20094210</v>
      </c>
      <c r="D6" s="386">
        <v>20094516.25</v>
      </c>
      <c r="E6" s="386">
        <v>20093738.75</v>
      </c>
      <c r="F6" s="386">
        <v>20094757.68</v>
      </c>
      <c r="G6" s="386"/>
      <c r="H6" s="386"/>
      <c r="I6" s="386"/>
      <c r="J6" s="386"/>
      <c r="K6" s="386"/>
      <c r="L6" s="386"/>
      <c r="M6" s="386"/>
      <c r="N6" s="549">
        <f>+B6+C6+D6+E6+F6+G6+H6+I6+J6+K6+L6+M6</f>
        <v>100471670.84</v>
      </c>
      <c r="O6" s="5"/>
    </row>
    <row r="7" spans="1:15" x14ac:dyDescent="0.3">
      <c r="A7" s="385" t="s">
        <v>4487</v>
      </c>
      <c r="B7" s="387">
        <v>2135501.5</v>
      </c>
      <c r="C7" s="387">
        <v>2320027.9</v>
      </c>
      <c r="D7" s="387">
        <v>2326898.36</v>
      </c>
      <c r="E7" s="387">
        <v>2374650.0699999998</v>
      </c>
      <c r="F7" s="387">
        <v>2393831.92</v>
      </c>
      <c r="G7" s="387"/>
      <c r="H7" s="387"/>
      <c r="I7" s="387"/>
      <c r="J7" s="387"/>
      <c r="K7" s="387"/>
      <c r="L7" s="387"/>
      <c r="M7" s="387"/>
      <c r="N7" s="387">
        <f>+B7+C7+D7+E7+F7+G7+H7+I7+J7+K7+L7+M7</f>
        <v>11550909.75</v>
      </c>
      <c r="O7" s="387"/>
    </row>
    <row r="8" spans="1:15" ht="15" x14ac:dyDescent="0.25">
      <c r="A8" s="391" t="s">
        <v>4385</v>
      </c>
      <c r="B8" s="386">
        <f>SUM(B6:B7)</f>
        <v>22229949.66</v>
      </c>
      <c r="C8" s="386">
        <f t="shared" ref="C8:M8" si="0">+C6+C7</f>
        <v>22414237.899999999</v>
      </c>
      <c r="D8" s="386">
        <f>+D6+D7</f>
        <v>22421414.609999999</v>
      </c>
      <c r="E8" s="386">
        <f>+E6+E7</f>
        <v>22468388.82</v>
      </c>
      <c r="F8" s="386">
        <f t="shared" si="0"/>
        <v>22488589.600000001</v>
      </c>
      <c r="G8" s="386">
        <f t="shared" si="0"/>
        <v>0</v>
      </c>
      <c r="H8" s="386">
        <f t="shared" si="0"/>
        <v>0</v>
      </c>
      <c r="I8" s="386">
        <f t="shared" si="0"/>
        <v>0</v>
      </c>
      <c r="J8" s="386">
        <f>+J6+J7</f>
        <v>0</v>
      </c>
      <c r="K8" s="386">
        <f>K7+K6</f>
        <v>0</v>
      </c>
      <c r="L8" s="386">
        <f t="shared" si="0"/>
        <v>0</v>
      </c>
      <c r="M8" s="386">
        <f t="shared" si="0"/>
        <v>0</v>
      </c>
      <c r="N8" s="386">
        <f>+N6+N7</f>
        <v>112022580.59</v>
      </c>
      <c r="O8" s="386"/>
    </row>
    <row r="9" spans="1:15" ht="15" x14ac:dyDescent="0.25">
      <c r="A9" s="391"/>
      <c r="B9" s="386"/>
      <c r="C9" s="386"/>
      <c r="D9" s="386"/>
      <c r="E9" s="386"/>
      <c r="F9" s="386"/>
      <c r="G9" s="386"/>
      <c r="H9" s="386"/>
      <c r="I9" s="386"/>
      <c r="J9" s="386"/>
      <c r="K9" s="386"/>
      <c r="L9" s="386"/>
      <c r="M9" s="386"/>
      <c r="N9" s="386"/>
      <c r="O9" s="386"/>
    </row>
    <row r="10" spans="1:15" x14ac:dyDescent="0.3">
      <c r="A10" s="385" t="s">
        <v>4381</v>
      </c>
      <c r="B10" s="387">
        <v>159000</v>
      </c>
      <c r="C10" s="387">
        <v>159000</v>
      </c>
      <c r="D10" s="387">
        <v>159000</v>
      </c>
      <c r="E10" s="387">
        <v>159000</v>
      </c>
      <c r="F10" s="387">
        <v>147333.28</v>
      </c>
      <c r="G10" s="387"/>
      <c r="H10" s="387"/>
      <c r="I10" s="387"/>
      <c r="J10" s="387"/>
      <c r="K10" s="387"/>
      <c r="L10" s="387"/>
      <c r="M10" s="387"/>
      <c r="N10" s="387">
        <f>+B10+C10+D10++E10+F10+G10+H10+I10+J10+K10+L10+M10</f>
        <v>783333.28</v>
      </c>
      <c r="O10" s="387"/>
    </row>
    <row r="11" spans="1:15" x14ac:dyDescent="0.3">
      <c r="A11" s="385" t="s">
        <v>4382</v>
      </c>
      <c r="B11" s="392">
        <v>231000</v>
      </c>
      <c r="C11" s="392">
        <v>231000</v>
      </c>
      <c r="D11" s="392">
        <v>231000</v>
      </c>
      <c r="E11" s="392">
        <v>231000</v>
      </c>
      <c r="F11" s="392">
        <v>206000</v>
      </c>
      <c r="G11" s="392"/>
      <c r="H11" s="392"/>
      <c r="I11" s="392"/>
      <c r="J11" s="392"/>
      <c r="K11" s="392"/>
      <c r="L11" s="392"/>
      <c r="M11" s="392"/>
      <c r="N11" s="392">
        <f>+B11+D11+C11+E11+F11+G11+H11+I11+J11+K11+L11+M11</f>
        <v>1130000</v>
      </c>
      <c r="O11" s="392"/>
    </row>
    <row r="12" spans="1:15" x14ac:dyDescent="0.3">
      <c r="A12" s="385" t="s">
        <v>4388</v>
      </c>
      <c r="B12" s="388">
        <v>872300</v>
      </c>
      <c r="C12" s="388">
        <v>872300</v>
      </c>
      <c r="D12" s="388">
        <v>806100</v>
      </c>
      <c r="E12" s="388">
        <v>892000</v>
      </c>
      <c r="F12" s="388">
        <v>839000</v>
      </c>
      <c r="G12" s="388"/>
      <c r="H12" s="388"/>
      <c r="I12" s="388"/>
      <c r="J12" s="388"/>
      <c r="K12" s="388"/>
      <c r="L12" s="388"/>
      <c r="M12" s="388"/>
      <c r="N12" s="388">
        <f>+B12+C12+D12+E12+F12+G12+H12+I12+J12+K12+L12+M12</f>
        <v>4281700</v>
      </c>
      <c r="O12" s="388"/>
    </row>
    <row r="13" spans="1:15" ht="15" x14ac:dyDescent="0.25">
      <c r="A13" s="391" t="s">
        <v>3669</v>
      </c>
      <c r="B13" s="386">
        <f t="shared" ref="B13:M13" si="1">SUM(B10:B12)</f>
        <v>1262300</v>
      </c>
      <c r="C13" s="386">
        <f>SUM(C10:C12)</f>
        <v>1262300</v>
      </c>
      <c r="D13" s="386">
        <f t="shared" si="1"/>
        <v>1196100</v>
      </c>
      <c r="E13" s="386">
        <f t="shared" si="1"/>
        <v>1282000</v>
      </c>
      <c r="F13" s="386">
        <f t="shared" si="1"/>
        <v>1192333.28</v>
      </c>
      <c r="G13" s="386">
        <f t="shared" si="1"/>
        <v>0</v>
      </c>
      <c r="H13" s="386">
        <f t="shared" si="1"/>
        <v>0</v>
      </c>
      <c r="I13" s="386">
        <f t="shared" si="1"/>
        <v>0</v>
      </c>
      <c r="J13" s="386">
        <f t="shared" si="1"/>
        <v>0</v>
      </c>
      <c r="K13" s="386">
        <f t="shared" si="1"/>
        <v>0</v>
      </c>
      <c r="L13" s="386">
        <f t="shared" si="1"/>
        <v>0</v>
      </c>
      <c r="M13" s="386">
        <f t="shared" si="1"/>
        <v>0</v>
      </c>
      <c r="N13" s="386">
        <f>+B13+C13+D13++E13+F13+G13+H13+I13+J13+K13+L13+M13</f>
        <v>6195033.2800000003</v>
      </c>
      <c r="O13" s="386"/>
    </row>
    <row r="14" spans="1:15" x14ac:dyDescent="0.3">
      <c r="B14" s="387"/>
      <c r="C14" s="387"/>
      <c r="D14" s="387"/>
      <c r="E14" s="387"/>
      <c r="F14" s="387"/>
      <c r="G14" s="387"/>
      <c r="H14" s="387"/>
      <c r="I14" s="387"/>
      <c r="J14" s="387"/>
      <c r="K14" s="387"/>
      <c r="L14" s="387"/>
      <c r="M14" s="387"/>
      <c r="N14" s="387"/>
      <c r="O14" s="387"/>
    </row>
    <row r="15" spans="1:15" thickBot="1" x14ac:dyDescent="0.3">
      <c r="A15" s="421" t="s">
        <v>102</v>
      </c>
      <c r="B15" s="422">
        <f>+B8+B13</f>
        <v>23492249.66</v>
      </c>
      <c r="C15" s="422">
        <f>+C8+C13</f>
        <v>23676537.899999999</v>
      </c>
      <c r="D15" s="422">
        <f>+D8+D13</f>
        <v>23617514.609999999</v>
      </c>
      <c r="E15" s="422">
        <f t="shared" ref="E15:M15" si="2">+E8+E13</f>
        <v>23750388.82</v>
      </c>
      <c r="F15" s="422">
        <f t="shared" si="2"/>
        <v>23680922.880000003</v>
      </c>
      <c r="G15" s="422">
        <f t="shared" si="2"/>
        <v>0</v>
      </c>
      <c r="H15" s="422">
        <f t="shared" si="2"/>
        <v>0</v>
      </c>
      <c r="I15" s="422">
        <f t="shared" si="2"/>
        <v>0</v>
      </c>
      <c r="J15" s="422">
        <f t="shared" si="2"/>
        <v>0</v>
      </c>
      <c r="K15" s="422">
        <f t="shared" si="2"/>
        <v>0</v>
      </c>
      <c r="L15" s="422">
        <f t="shared" si="2"/>
        <v>0</v>
      </c>
      <c r="M15" s="422">
        <f t="shared" si="2"/>
        <v>0</v>
      </c>
      <c r="N15" s="422">
        <f>+N8+N13</f>
        <v>118217613.87</v>
      </c>
      <c r="O15" s="422"/>
    </row>
    <row r="16" spans="1:15" ht="16.5" thickTop="1" x14ac:dyDescent="0.3">
      <c r="B16" s="387"/>
      <c r="C16" s="387"/>
      <c r="D16" s="387"/>
      <c r="E16" s="387"/>
      <c r="F16" s="387"/>
      <c r="G16" s="387"/>
      <c r="H16" s="387"/>
      <c r="I16" s="387"/>
      <c r="J16" s="387"/>
      <c r="K16" s="387"/>
      <c r="L16" s="387"/>
      <c r="M16" s="387"/>
      <c r="N16" s="387"/>
      <c r="O16" s="387"/>
    </row>
    <row r="17" spans="1:15" x14ac:dyDescent="0.3">
      <c r="B17" s="387"/>
      <c r="C17" s="387"/>
      <c r="D17" s="387"/>
      <c r="E17" s="387"/>
      <c r="F17" s="387"/>
      <c r="G17" s="387"/>
      <c r="H17" s="387"/>
      <c r="I17" s="387"/>
      <c r="J17" s="387"/>
      <c r="K17" s="387"/>
      <c r="L17" s="387"/>
      <c r="M17" s="387"/>
      <c r="N17" s="387"/>
      <c r="O17" s="387"/>
    </row>
    <row r="18" spans="1:15" x14ac:dyDescent="0.3">
      <c r="A18" s="391" t="s">
        <v>5136</v>
      </c>
      <c r="B18" s="386" t="s">
        <v>5177</v>
      </c>
      <c r="C18" s="386" t="s">
        <v>4457</v>
      </c>
      <c r="D18" s="386" t="s">
        <v>4386</v>
      </c>
      <c r="E18" s="387"/>
      <c r="F18" s="387"/>
      <c r="G18" s="387"/>
      <c r="H18" s="387"/>
      <c r="I18" s="387"/>
      <c r="J18" s="387"/>
      <c r="K18" s="387"/>
      <c r="L18" s="387"/>
      <c r="M18" s="387"/>
      <c r="N18" s="387"/>
      <c r="O18" s="387"/>
    </row>
    <row r="19" spans="1:15" x14ac:dyDescent="0.3">
      <c r="A19" s="385" t="s">
        <v>5131</v>
      </c>
      <c r="B19" s="387">
        <v>20093738.75</v>
      </c>
      <c r="C19" s="387">
        <v>20094757.5</v>
      </c>
      <c r="D19" s="387">
        <f t="shared" ref="D19:D24" si="3">+B19-C19</f>
        <v>-1018.75</v>
      </c>
      <c r="E19" s="387"/>
      <c r="F19" s="387"/>
      <c r="G19" s="387"/>
      <c r="H19" s="387"/>
      <c r="I19" s="387"/>
      <c r="J19" s="387"/>
      <c r="K19" s="387"/>
      <c r="L19" s="387"/>
      <c r="M19" s="387"/>
      <c r="N19" s="387"/>
      <c r="O19" s="387"/>
    </row>
    <row r="20" spans="1:15" x14ac:dyDescent="0.3">
      <c r="A20" s="385" t="s">
        <v>5132</v>
      </c>
      <c r="B20" s="387">
        <v>2374650.0699999998</v>
      </c>
      <c r="C20" s="387">
        <v>2393831.92</v>
      </c>
      <c r="D20" s="387">
        <f t="shared" si="3"/>
        <v>-19181.850000000093</v>
      </c>
      <c r="E20" s="387"/>
      <c r="F20" s="387"/>
      <c r="G20" s="387"/>
      <c r="H20" s="387"/>
      <c r="I20" s="387"/>
      <c r="J20" s="387"/>
      <c r="K20" s="387"/>
      <c r="L20" s="387"/>
      <c r="M20" s="387"/>
      <c r="N20" s="387"/>
      <c r="O20" s="387"/>
    </row>
    <row r="21" spans="1:15" x14ac:dyDescent="0.3">
      <c r="A21" s="385" t="s">
        <v>5133</v>
      </c>
      <c r="B21" s="425">
        <v>231000</v>
      </c>
      <c r="C21" s="425">
        <v>206000</v>
      </c>
      <c r="D21" s="387">
        <f t="shared" si="3"/>
        <v>25000</v>
      </c>
    </row>
    <row r="22" spans="1:15" x14ac:dyDescent="0.3">
      <c r="A22" s="385" t="s">
        <v>5134</v>
      </c>
      <c r="B22" s="425">
        <v>159000</v>
      </c>
      <c r="C22" s="425">
        <v>147333.28</v>
      </c>
      <c r="D22" s="387">
        <f t="shared" si="3"/>
        <v>11666.720000000001</v>
      </c>
    </row>
    <row r="23" spans="1:15" ht="16.5" thickBot="1" x14ac:dyDescent="0.35">
      <c r="A23" s="385" t="s">
        <v>5135</v>
      </c>
      <c r="B23" s="1105">
        <v>892000</v>
      </c>
      <c r="C23" s="1105">
        <v>839000</v>
      </c>
      <c r="D23" s="1106">
        <f t="shared" si="3"/>
        <v>53000</v>
      </c>
    </row>
    <row r="24" spans="1:15" ht="16.5" thickTop="1" x14ac:dyDescent="0.3">
      <c r="A24" s="391" t="s">
        <v>102</v>
      </c>
      <c r="B24" s="387">
        <f>SUM(B19:B23)</f>
        <v>23750388.82</v>
      </c>
      <c r="C24" s="387">
        <f>SUM(C19:C23)</f>
        <v>23680922.700000003</v>
      </c>
      <c r="D24" s="387">
        <f t="shared" si="3"/>
        <v>69466.119999997318</v>
      </c>
    </row>
    <row r="28" spans="1:15" x14ac:dyDescent="0.3">
      <c r="A28" s="391" t="s">
        <v>5153</v>
      </c>
    </row>
    <row r="29" spans="1:15" x14ac:dyDescent="0.3">
      <c r="B29" s="1108" t="s">
        <v>4383</v>
      </c>
      <c r="C29" s="1108" t="s">
        <v>4396</v>
      </c>
      <c r="D29" s="1108" t="s">
        <v>4399</v>
      </c>
      <c r="E29" s="1108" t="s">
        <v>4440</v>
      </c>
      <c r="F29" s="1108" t="s">
        <v>4457</v>
      </c>
      <c r="G29" s="1108" t="s">
        <v>4485</v>
      </c>
      <c r="H29" s="1108" t="s">
        <v>4492</v>
      </c>
      <c r="I29" s="1108" t="s">
        <v>4577</v>
      </c>
      <c r="J29" s="1108" t="s">
        <v>4542</v>
      </c>
      <c r="K29" s="1108" t="s">
        <v>4578</v>
      </c>
      <c r="L29" s="1108" t="s">
        <v>4579</v>
      </c>
      <c r="M29" s="1108" t="s">
        <v>4580</v>
      </c>
      <c r="N29" s="215" t="s">
        <v>4581</v>
      </c>
    </row>
    <row r="31" spans="1:15" x14ac:dyDescent="0.3">
      <c r="A31" s="385" t="s">
        <v>353</v>
      </c>
      <c r="B31" s="425">
        <v>62028.75</v>
      </c>
      <c r="C31" s="425">
        <v>43408.75</v>
      </c>
      <c r="D31" s="387">
        <v>102436.25</v>
      </c>
      <c r="E31" s="386"/>
      <c r="F31" s="386"/>
      <c r="G31" s="386"/>
      <c r="H31" s="386"/>
      <c r="I31" s="386"/>
      <c r="J31" s="386"/>
      <c r="K31" s="386"/>
      <c r="L31" s="386"/>
      <c r="M31" s="386"/>
      <c r="N31" s="549">
        <f>+B31+C31+D31+E31+F31+G31+H31+I31+J31+K31+L31+M31</f>
        <v>207873.75</v>
      </c>
      <c r="O31" s="5"/>
    </row>
    <row r="32" spans="1:15" ht="16.5" thickBot="1" x14ac:dyDescent="0.35">
      <c r="A32" s="385" t="s">
        <v>5152</v>
      </c>
      <c r="B32" s="1105">
        <v>217025</v>
      </c>
      <c r="C32" s="1105">
        <v>285358.40999999997</v>
      </c>
      <c r="D32" s="1106">
        <v>203204.16</v>
      </c>
      <c r="E32" s="1106"/>
      <c r="F32" s="1106">
        <v>204605</v>
      </c>
      <c r="G32" s="1106"/>
      <c r="H32" s="1106"/>
      <c r="I32" s="1106"/>
      <c r="J32" s="1106"/>
      <c r="K32" s="1106"/>
      <c r="L32" s="1106"/>
      <c r="M32" s="1106"/>
      <c r="N32" s="387">
        <f>+B32+C32+D32+E32+F32+G32+H32+I32+J32+K32+L32+M32</f>
        <v>910192.57</v>
      </c>
      <c r="O32" s="387"/>
    </row>
    <row r="33" spans="1:15" ht="16.5" thickTop="1" x14ac:dyDescent="0.3">
      <c r="B33" s="387"/>
      <c r="C33" s="387"/>
      <c r="D33" s="387"/>
      <c r="E33" s="387"/>
      <c r="F33" s="387"/>
      <c r="G33" s="387"/>
      <c r="H33" s="387"/>
      <c r="I33" s="387"/>
      <c r="J33" s="387"/>
      <c r="K33" s="387"/>
      <c r="L33" s="387"/>
      <c r="M33" s="387"/>
      <c r="N33" s="387">
        <f>+B33+C33+D33++E33+F33+G33+H33+I33+J33+K33+L33+M33</f>
        <v>0</v>
      </c>
      <c r="O33" s="387"/>
    </row>
    <row r="34" spans="1:15" ht="15" x14ac:dyDescent="0.25">
      <c r="A34" s="391" t="s">
        <v>5154</v>
      </c>
      <c r="B34" s="386">
        <f>SUM(B31:B33)</f>
        <v>279053.75</v>
      </c>
      <c r="C34" s="386">
        <f>SUM(C31:C33)</f>
        <v>328767.15999999997</v>
      </c>
      <c r="D34" s="386">
        <f>SUM(D31:D33)</f>
        <v>305640.41000000003</v>
      </c>
      <c r="E34" s="386">
        <f t="shared" ref="E34:J34" si="4">+E31+E32</f>
        <v>0</v>
      </c>
      <c r="F34" s="386">
        <f t="shared" si="4"/>
        <v>204605</v>
      </c>
      <c r="G34" s="386">
        <f t="shared" si="4"/>
        <v>0</v>
      </c>
      <c r="H34" s="386">
        <f t="shared" si="4"/>
        <v>0</v>
      </c>
      <c r="I34" s="386">
        <f t="shared" si="4"/>
        <v>0</v>
      </c>
      <c r="J34" s="386">
        <f t="shared" si="4"/>
        <v>0</v>
      </c>
      <c r="K34" s="386">
        <f>K32+K31</f>
        <v>0</v>
      </c>
      <c r="L34" s="386">
        <f>+L31+L32</f>
        <v>0</v>
      </c>
      <c r="M34" s="386">
        <f>+M31+M32</f>
        <v>0</v>
      </c>
      <c r="N34" s="386">
        <f>+N31+N32</f>
        <v>1118066.3199999998</v>
      </c>
      <c r="O34" s="386"/>
    </row>
    <row r="35" spans="1:15" x14ac:dyDescent="0.3">
      <c r="B35" s="388"/>
      <c r="C35" s="388"/>
      <c r="D35" s="388"/>
      <c r="E35" s="388"/>
      <c r="F35" s="388"/>
      <c r="G35" s="388"/>
      <c r="H35" s="388"/>
      <c r="I35" s="388"/>
      <c r="J35" s="388"/>
      <c r="K35" s="388"/>
      <c r="L35" s="388"/>
      <c r="M35" s="388"/>
      <c r="N35" s="388"/>
      <c r="O35" s="388"/>
    </row>
    <row r="36" spans="1:15" ht="15" x14ac:dyDescent="0.25">
      <c r="A36" s="391"/>
      <c r="B36" s="386"/>
      <c r="C36" s="386"/>
      <c r="D36" s="386"/>
      <c r="E36" s="386"/>
      <c r="F36" s="386"/>
      <c r="G36" s="386"/>
      <c r="H36" s="386"/>
      <c r="I36" s="386"/>
      <c r="J36" s="386"/>
      <c r="K36" s="386"/>
      <c r="L36" s="386"/>
      <c r="M36" s="386"/>
      <c r="N36" s="386"/>
      <c r="O36" s="386"/>
    </row>
    <row r="37" spans="1:15" x14ac:dyDescent="0.3">
      <c r="B37" s="387"/>
      <c r="C37" s="387"/>
      <c r="D37" s="387"/>
      <c r="E37" s="387"/>
      <c r="F37" s="387"/>
      <c r="G37" s="387"/>
      <c r="H37" s="387"/>
      <c r="I37" s="387"/>
      <c r="J37" s="387"/>
      <c r="K37" s="387"/>
      <c r="L37" s="387"/>
      <c r="M37" s="387"/>
      <c r="N37" s="387"/>
      <c r="O37" s="387"/>
    </row>
    <row r="38" spans="1:15" thickBot="1" x14ac:dyDescent="0.3">
      <c r="A38" s="421" t="s">
        <v>102</v>
      </c>
      <c r="B38" s="422">
        <f t="shared" ref="B38:N38" si="5">+B34+B36</f>
        <v>279053.75</v>
      </c>
      <c r="C38" s="422">
        <f t="shared" si="5"/>
        <v>328767.15999999997</v>
      </c>
      <c r="D38" s="422">
        <f t="shared" si="5"/>
        <v>305640.41000000003</v>
      </c>
      <c r="E38" s="422">
        <f t="shared" si="5"/>
        <v>0</v>
      </c>
      <c r="F38" s="422">
        <f t="shared" si="5"/>
        <v>204605</v>
      </c>
      <c r="G38" s="422">
        <f t="shared" si="5"/>
        <v>0</v>
      </c>
      <c r="H38" s="422">
        <f t="shared" si="5"/>
        <v>0</v>
      </c>
      <c r="I38" s="422">
        <f t="shared" si="5"/>
        <v>0</v>
      </c>
      <c r="J38" s="422">
        <f t="shared" si="5"/>
        <v>0</v>
      </c>
      <c r="K38" s="422">
        <f t="shared" si="5"/>
        <v>0</v>
      </c>
      <c r="L38" s="422">
        <f t="shared" si="5"/>
        <v>0</v>
      </c>
      <c r="M38" s="422">
        <f t="shared" si="5"/>
        <v>0</v>
      </c>
      <c r="N38" s="422">
        <f t="shared" si="5"/>
        <v>1118066.3199999998</v>
      </c>
      <c r="O38" s="422"/>
    </row>
    <row r="39" spans="1:15" ht="16.5" thickTop="1" x14ac:dyDescent="0.3"/>
  </sheetData>
  <mergeCells count="2">
    <mergeCell ref="A1:N1"/>
    <mergeCell ref="A2:N2"/>
  </mergeCells>
  <pageMargins left="0.70866141732283472" right="0.15748031496062992" top="0.74803149606299213" bottom="0.74803149606299213" header="0.31496062992125984" footer="0.31496062992125984"/>
  <pageSetup paperSize="5" scale="62" orientation="landscape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4:E17"/>
  <sheetViews>
    <sheetView workbookViewId="0">
      <selection activeCell="H17" sqref="H17"/>
    </sheetView>
  </sheetViews>
  <sheetFormatPr baseColWidth="10" defaultColWidth="11.42578125" defaultRowHeight="15" x14ac:dyDescent="0.25"/>
  <cols>
    <col min="2" max="2" width="18.28515625" bestFit="1" customWidth="1"/>
    <col min="3" max="4" width="15.28515625" bestFit="1" customWidth="1"/>
    <col min="5" max="5" width="15" bestFit="1" customWidth="1"/>
  </cols>
  <sheetData>
    <row r="4" spans="2:5" x14ac:dyDescent="0.25">
      <c r="B4" s="1782" t="s">
        <v>5137</v>
      </c>
      <c r="C4" s="1782"/>
      <c r="D4" s="1782"/>
      <c r="E4" s="1782"/>
    </row>
    <row r="8" spans="2:5" x14ac:dyDescent="0.25">
      <c r="B8" s="391" t="s">
        <v>5136</v>
      </c>
      <c r="C8" s="386" t="s">
        <v>4396</v>
      </c>
      <c r="D8" s="386" t="s">
        <v>4399</v>
      </c>
      <c r="E8" s="386" t="s">
        <v>4386</v>
      </c>
    </row>
    <row r="9" spans="2:5" ht="15.75" x14ac:dyDescent="0.3">
      <c r="B9" s="385" t="s">
        <v>5131</v>
      </c>
      <c r="C9" s="387">
        <v>20094210</v>
      </c>
      <c r="D9" s="387">
        <v>20094516.25</v>
      </c>
      <c r="E9" s="387">
        <f t="shared" ref="E9:E16" si="0">+C9-D9</f>
        <v>-306.25</v>
      </c>
    </row>
    <row r="10" spans="2:5" ht="15.75" x14ac:dyDescent="0.3">
      <c r="B10" s="385" t="s">
        <v>5132</v>
      </c>
      <c r="C10" s="387">
        <v>2320027.9</v>
      </c>
      <c r="D10" s="387">
        <v>2326898.36</v>
      </c>
      <c r="E10" s="387">
        <f t="shared" si="0"/>
        <v>-6870.4599999999627</v>
      </c>
    </row>
    <row r="11" spans="2:5" ht="15.75" x14ac:dyDescent="0.3">
      <c r="B11" s="385" t="s">
        <v>5133</v>
      </c>
      <c r="C11" s="425">
        <v>231000</v>
      </c>
      <c r="D11" s="425">
        <v>231000</v>
      </c>
      <c r="E11" s="387">
        <f t="shared" si="0"/>
        <v>0</v>
      </c>
    </row>
    <row r="12" spans="2:5" s="5" customFormat="1" ht="15.75" x14ac:dyDescent="0.3">
      <c r="B12" s="385" t="s">
        <v>5134</v>
      </c>
      <c r="C12" s="425">
        <v>159000</v>
      </c>
      <c r="D12" s="425">
        <v>159000</v>
      </c>
      <c r="E12" s="387">
        <f>+C12-D12</f>
        <v>0</v>
      </c>
    </row>
    <row r="13" spans="2:5" s="5" customFormat="1" ht="16.5" thickBot="1" x14ac:dyDescent="0.35">
      <c r="B13" s="385" t="s">
        <v>5135</v>
      </c>
      <c r="C13" s="1105">
        <v>872300</v>
      </c>
      <c r="D13" s="1105">
        <v>806100</v>
      </c>
      <c r="E13" s="1106">
        <f>+C13-D13</f>
        <v>66200</v>
      </c>
    </row>
    <row r="14" spans="2:5" ht="16.5" thickTop="1" x14ac:dyDescent="0.3">
      <c r="B14" s="385" t="s">
        <v>353</v>
      </c>
      <c r="C14" s="425">
        <v>43408.75</v>
      </c>
      <c r="D14" s="425">
        <v>102436.25</v>
      </c>
      <c r="E14" s="387">
        <f t="shared" si="0"/>
        <v>-59027.5</v>
      </c>
    </row>
    <row r="15" spans="2:5" ht="16.5" thickBot="1" x14ac:dyDescent="0.35">
      <c r="B15" s="385" t="s">
        <v>5152</v>
      </c>
      <c r="C15" s="1105">
        <v>285358.40999999997</v>
      </c>
      <c r="D15" s="1105">
        <v>203204.16</v>
      </c>
      <c r="E15" s="1106">
        <f t="shared" si="0"/>
        <v>82154.249999999971</v>
      </c>
    </row>
    <row r="16" spans="2:5" ht="16.5" thickTop="1" x14ac:dyDescent="0.3">
      <c r="B16" s="391" t="s">
        <v>102</v>
      </c>
      <c r="C16" s="387">
        <f>SUM(C9:C15)</f>
        <v>24005305.059999999</v>
      </c>
      <c r="D16" s="387">
        <f>SUM(D9:D15)</f>
        <v>23923155.02</v>
      </c>
      <c r="E16" s="387">
        <f t="shared" si="0"/>
        <v>82150.039999999106</v>
      </c>
    </row>
    <row r="17" spans="2:5" ht="15.75" x14ac:dyDescent="0.3">
      <c r="B17" s="385"/>
      <c r="C17" s="385"/>
      <c r="D17" s="385"/>
      <c r="E17" s="385"/>
    </row>
  </sheetData>
  <mergeCells count="1">
    <mergeCell ref="B4:E4"/>
  </mergeCells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B753"/>
  <sheetViews>
    <sheetView zoomScaleNormal="100" workbookViewId="0">
      <selection activeCell="Q15" sqref="Q15"/>
    </sheetView>
  </sheetViews>
  <sheetFormatPr baseColWidth="10" defaultColWidth="11.42578125" defaultRowHeight="15" x14ac:dyDescent="0.25"/>
  <cols>
    <col min="1" max="1" width="6" style="611" customWidth="1"/>
    <col min="2" max="2" width="0.28515625" style="1100" hidden="1" customWidth="1"/>
    <col min="3" max="3" width="0.140625" style="1100" hidden="1" customWidth="1"/>
    <col min="4" max="4" width="15.42578125" style="1100" hidden="1" customWidth="1"/>
    <col min="5" max="5" width="12" style="787" hidden="1" customWidth="1"/>
    <col min="6" max="6" width="14.5703125" style="1100" hidden="1" customWidth="1"/>
    <col min="7" max="7" width="6.140625" style="6" hidden="1" customWidth="1"/>
    <col min="8" max="8" width="0.140625" style="6" hidden="1" customWidth="1"/>
    <col min="9" max="9" width="43.5703125" style="6" customWidth="1"/>
    <col min="10" max="10" width="17.28515625" style="6" bestFit="1" customWidth="1"/>
    <col min="11" max="11" width="0.140625" style="6" hidden="1" customWidth="1"/>
    <col min="12" max="12" width="0.5703125" style="6" hidden="1" customWidth="1"/>
    <col min="13" max="13" width="15.140625" style="6" hidden="1" customWidth="1"/>
    <col min="14" max="14" width="12" style="458" customWidth="1"/>
    <col min="15" max="15" width="16.85546875" style="6" bestFit="1" customWidth="1"/>
    <col min="16" max="16" width="17" style="6" bestFit="1" customWidth="1"/>
    <col min="17" max="17" width="17.140625" style="537" customWidth="1"/>
    <col min="18" max="18" width="13.140625" style="632" customWidth="1"/>
    <col min="19" max="19" width="24.140625" style="632" customWidth="1"/>
    <col min="20" max="20" width="17" style="6" customWidth="1"/>
    <col min="21" max="21" width="18.140625" style="6" customWidth="1"/>
    <col min="22" max="22" width="2" style="6" hidden="1" customWidth="1"/>
    <col min="23" max="23" width="0.42578125" style="6" hidden="1" customWidth="1"/>
    <col min="24" max="33" width="11.42578125" style="6" hidden="1" customWidth="1"/>
    <col min="34" max="106" width="11.42578125" style="537"/>
    <col min="107" max="16384" width="11.42578125" style="6"/>
  </cols>
  <sheetData>
    <row r="1" spans="1:106" ht="3.75" customHeight="1" x14ac:dyDescent="0.25">
      <c r="E1" s="712"/>
    </row>
    <row r="2" spans="1:106" hidden="1" x14ac:dyDescent="0.25">
      <c r="E2" s="712"/>
    </row>
    <row r="3" spans="1:106" s="514" customFormat="1" ht="18" x14ac:dyDescent="0.25">
      <c r="A3" s="1777" t="s">
        <v>2866</v>
      </c>
      <c r="B3" s="1777"/>
      <c r="C3" s="1777"/>
      <c r="D3" s="1777"/>
      <c r="E3" s="1777"/>
      <c r="F3" s="1777"/>
      <c r="G3" s="1777"/>
      <c r="H3" s="1777"/>
      <c r="I3" s="1777"/>
      <c r="J3" s="1777"/>
      <c r="K3" s="1777"/>
      <c r="L3" s="1777"/>
      <c r="M3" s="1777"/>
      <c r="N3" s="1777"/>
      <c r="O3" s="1777"/>
      <c r="P3" s="1777"/>
      <c r="Q3" s="1777"/>
      <c r="R3" s="1777"/>
      <c r="S3" s="1777"/>
      <c r="T3" s="1777"/>
      <c r="U3" s="1777"/>
      <c r="AH3" s="543"/>
      <c r="AI3" s="543"/>
      <c r="AJ3" s="543"/>
      <c r="AK3" s="543"/>
      <c r="AL3" s="543"/>
      <c r="AM3" s="543"/>
      <c r="AN3" s="543"/>
      <c r="AO3" s="543"/>
      <c r="AP3" s="543"/>
      <c r="AQ3" s="543"/>
      <c r="AR3" s="543"/>
      <c r="AS3" s="543"/>
      <c r="AT3" s="543"/>
      <c r="AU3" s="543"/>
      <c r="AV3" s="543"/>
      <c r="AW3" s="543"/>
      <c r="AX3" s="543"/>
      <c r="AY3" s="543"/>
      <c r="AZ3" s="543"/>
      <c r="BA3" s="543"/>
      <c r="BB3" s="543"/>
      <c r="BC3" s="543"/>
      <c r="BD3" s="543"/>
      <c r="BE3" s="543"/>
      <c r="BF3" s="543"/>
      <c r="BG3" s="543"/>
      <c r="BH3" s="543"/>
      <c r="BI3" s="543"/>
      <c r="BJ3" s="543"/>
      <c r="BK3" s="543"/>
      <c r="BL3" s="543"/>
      <c r="BM3" s="543"/>
      <c r="BN3" s="543"/>
      <c r="BO3" s="543"/>
      <c r="BP3" s="543"/>
      <c r="BQ3" s="543"/>
      <c r="BR3" s="543"/>
      <c r="BS3" s="543"/>
      <c r="BT3" s="543"/>
      <c r="BU3" s="543"/>
      <c r="BV3" s="543"/>
      <c r="BW3" s="543"/>
      <c r="BX3" s="543"/>
      <c r="BY3" s="543"/>
      <c r="BZ3" s="543"/>
      <c r="CA3" s="543"/>
      <c r="CB3" s="543"/>
      <c r="CC3" s="543"/>
      <c r="CD3" s="543"/>
      <c r="CE3" s="543"/>
      <c r="CF3" s="543"/>
      <c r="CG3" s="543"/>
      <c r="CH3" s="543"/>
      <c r="CI3" s="543"/>
      <c r="CJ3" s="543"/>
      <c r="CK3" s="543"/>
      <c r="CL3" s="543"/>
      <c r="CM3" s="543"/>
      <c r="CN3" s="543"/>
      <c r="CO3" s="543"/>
      <c r="CP3" s="543"/>
      <c r="CQ3" s="543"/>
      <c r="CR3" s="543"/>
      <c r="CS3" s="543"/>
      <c r="CT3" s="543"/>
      <c r="CU3" s="543"/>
      <c r="CV3" s="543"/>
      <c r="CW3" s="543"/>
      <c r="CX3" s="543"/>
      <c r="CY3" s="543"/>
      <c r="CZ3" s="543"/>
      <c r="DA3" s="543"/>
      <c r="DB3" s="543"/>
    </row>
    <row r="4" spans="1:106" s="514" customFormat="1" ht="18" x14ac:dyDescent="0.25">
      <c r="A4" s="1778" t="s">
        <v>2880</v>
      </c>
      <c r="B4" s="1778"/>
      <c r="C4" s="1778"/>
      <c r="D4" s="1778"/>
      <c r="E4" s="1778"/>
      <c r="F4" s="1778"/>
      <c r="G4" s="1778"/>
      <c r="H4" s="1778"/>
      <c r="I4" s="1778"/>
      <c r="J4" s="1778"/>
      <c r="K4" s="1778"/>
      <c r="L4" s="1778"/>
      <c r="M4" s="1778"/>
      <c r="N4" s="1778"/>
      <c r="O4" s="1778"/>
      <c r="P4" s="1778"/>
      <c r="Q4" s="1778"/>
      <c r="R4" s="1778"/>
      <c r="S4" s="1778"/>
      <c r="T4" s="1778"/>
      <c r="U4" s="1778"/>
      <c r="AH4" s="543"/>
      <c r="AI4" s="543"/>
      <c r="AJ4" s="543"/>
      <c r="AK4" s="543"/>
      <c r="AL4" s="543"/>
      <c r="AM4" s="543"/>
      <c r="AN4" s="543"/>
      <c r="AO4" s="543"/>
      <c r="AP4" s="543"/>
      <c r="AQ4" s="543"/>
      <c r="AR4" s="543"/>
      <c r="AS4" s="543"/>
      <c r="AT4" s="543"/>
      <c r="AU4" s="543"/>
      <c r="AV4" s="543"/>
      <c r="AW4" s="543"/>
      <c r="AX4" s="543"/>
      <c r="AY4" s="543"/>
      <c r="AZ4" s="543"/>
      <c r="BA4" s="543"/>
      <c r="BB4" s="543"/>
      <c r="BC4" s="543"/>
      <c r="BD4" s="543"/>
      <c r="BE4" s="543"/>
      <c r="BF4" s="543"/>
      <c r="BG4" s="543"/>
      <c r="BH4" s="543"/>
      <c r="BI4" s="543"/>
      <c r="BJ4" s="543"/>
      <c r="BK4" s="543"/>
      <c r="BL4" s="543"/>
      <c r="BM4" s="543"/>
      <c r="BN4" s="543"/>
      <c r="BO4" s="543"/>
      <c r="BP4" s="543"/>
      <c r="BQ4" s="543"/>
      <c r="BR4" s="543"/>
      <c r="BS4" s="543"/>
      <c r="BT4" s="543"/>
      <c r="BU4" s="543"/>
      <c r="BV4" s="543"/>
      <c r="BW4" s="543"/>
      <c r="BX4" s="543"/>
      <c r="BY4" s="543"/>
      <c r="BZ4" s="543"/>
      <c r="CA4" s="543"/>
      <c r="CB4" s="543"/>
      <c r="CC4" s="543"/>
      <c r="CD4" s="543"/>
      <c r="CE4" s="543"/>
      <c r="CF4" s="543"/>
      <c r="CG4" s="543"/>
      <c r="CH4" s="543"/>
      <c r="CI4" s="543"/>
      <c r="CJ4" s="543"/>
      <c r="CK4" s="543"/>
      <c r="CL4" s="543"/>
      <c r="CM4" s="543"/>
      <c r="CN4" s="543"/>
      <c r="CO4" s="543"/>
      <c r="CP4" s="543"/>
      <c r="CQ4" s="543"/>
      <c r="CR4" s="543"/>
      <c r="CS4" s="543"/>
      <c r="CT4" s="543"/>
      <c r="CU4" s="543"/>
      <c r="CV4" s="543"/>
      <c r="CW4" s="543"/>
      <c r="CX4" s="543"/>
      <c r="CY4" s="543"/>
      <c r="CZ4" s="543"/>
      <c r="DA4" s="543"/>
      <c r="DB4" s="543"/>
    </row>
    <row r="5" spans="1:106" s="514" customFormat="1" ht="18" x14ac:dyDescent="0.25">
      <c r="A5" s="1777" t="s">
        <v>5183</v>
      </c>
      <c r="B5" s="1777"/>
      <c r="C5" s="1777"/>
      <c r="D5" s="1777"/>
      <c r="E5" s="1777"/>
      <c r="F5" s="1777"/>
      <c r="G5" s="1777"/>
      <c r="H5" s="1777"/>
      <c r="I5" s="1777"/>
      <c r="J5" s="1777"/>
      <c r="K5" s="1777"/>
      <c r="L5" s="1777"/>
      <c r="M5" s="1777"/>
      <c r="N5" s="1777"/>
      <c r="O5" s="1777"/>
      <c r="P5" s="1777"/>
      <c r="Q5" s="1777"/>
      <c r="R5" s="1777"/>
      <c r="S5" s="1777"/>
      <c r="T5" s="1777"/>
      <c r="U5" s="1777"/>
      <c r="AH5" s="543"/>
      <c r="AI5" s="543"/>
      <c r="AJ5" s="543"/>
      <c r="AK5" s="543"/>
      <c r="AL5" s="543"/>
      <c r="AM5" s="543"/>
      <c r="AN5" s="543"/>
      <c r="AO5" s="543"/>
      <c r="AP5" s="543"/>
      <c r="AQ5" s="543"/>
      <c r="AR5" s="543"/>
      <c r="AS5" s="543"/>
      <c r="AT5" s="543"/>
      <c r="AU5" s="543"/>
      <c r="AV5" s="543"/>
      <c r="AW5" s="543"/>
      <c r="AX5" s="543"/>
      <c r="AY5" s="543"/>
      <c r="AZ5" s="543"/>
      <c r="BA5" s="543"/>
      <c r="BB5" s="543"/>
      <c r="BC5" s="543"/>
      <c r="BD5" s="543"/>
      <c r="BE5" s="543"/>
      <c r="BF5" s="543"/>
      <c r="BG5" s="543"/>
      <c r="BH5" s="543"/>
      <c r="BI5" s="543"/>
      <c r="BJ5" s="543"/>
      <c r="BK5" s="543"/>
      <c r="BL5" s="543"/>
      <c r="BM5" s="543"/>
      <c r="BN5" s="543"/>
      <c r="BO5" s="543"/>
      <c r="BP5" s="543"/>
      <c r="BQ5" s="543"/>
      <c r="BR5" s="543"/>
      <c r="BS5" s="543"/>
      <c r="BT5" s="543"/>
      <c r="BU5" s="543"/>
      <c r="BV5" s="543"/>
      <c r="BW5" s="543"/>
      <c r="BX5" s="543"/>
      <c r="BY5" s="543"/>
      <c r="BZ5" s="543"/>
      <c r="CA5" s="543"/>
      <c r="CB5" s="543"/>
      <c r="CC5" s="543"/>
      <c r="CD5" s="543"/>
      <c r="CE5" s="543"/>
      <c r="CF5" s="543"/>
      <c r="CG5" s="543"/>
      <c r="CH5" s="543"/>
      <c r="CI5" s="543"/>
      <c r="CJ5" s="543"/>
      <c r="CK5" s="543"/>
      <c r="CL5" s="543"/>
      <c r="CM5" s="543"/>
      <c r="CN5" s="543"/>
      <c r="CO5" s="543"/>
      <c r="CP5" s="543"/>
      <c r="CQ5" s="543"/>
      <c r="CR5" s="543"/>
      <c r="CS5" s="543"/>
      <c r="CT5" s="543"/>
      <c r="CU5" s="543"/>
      <c r="CV5" s="543"/>
      <c r="CW5" s="543"/>
      <c r="CX5" s="543"/>
      <c r="CY5" s="543"/>
      <c r="CZ5" s="543"/>
      <c r="DA5" s="543"/>
      <c r="DB5" s="543"/>
    </row>
    <row r="6" spans="1:106" s="514" customFormat="1" ht="18" x14ac:dyDescent="0.25">
      <c r="A6" s="1777" t="s">
        <v>2846</v>
      </c>
      <c r="B6" s="1777"/>
      <c r="C6" s="1777"/>
      <c r="D6" s="1777"/>
      <c r="E6" s="1777"/>
      <c r="F6" s="1777"/>
      <c r="G6" s="1777"/>
      <c r="H6" s="1777"/>
      <c r="I6" s="1777"/>
      <c r="J6" s="1777"/>
      <c r="K6" s="1777"/>
      <c r="L6" s="1777"/>
      <c r="M6" s="1777"/>
      <c r="N6" s="1777"/>
      <c r="O6" s="1777"/>
      <c r="P6" s="1777"/>
      <c r="Q6" s="1777"/>
      <c r="R6" s="1777"/>
      <c r="S6" s="1777"/>
      <c r="T6" s="1777"/>
      <c r="U6" s="1777"/>
      <c r="AH6" s="543"/>
      <c r="AI6" s="543"/>
      <c r="AJ6" s="543"/>
      <c r="AK6" s="543"/>
      <c r="AL6" s="543"/>
      <c r="AM6" s="543"/>
      <c r="AN6" s="543"/>
      <c r="AO6" s="543"/>
      <c r="AP6" s="543"/>
      <c r="AQ6" s="543"/>
      <c r="AR6" s="543"/>
      <c r="AS6" s="543"/>
      <c r="AT6" s="543"/>
      <c r="AU6" s="543"/>
      <c r="AV6" s="543"/>
      <c r="AW6" s="543"/>
      <c r="AX6" s="543"/>
      <c r="AY6" s="543"/>
      <c r="AZ6" s="543"/>
      <c r="BA6" s="543"/>
      <c r="BB6" s="543"/>
      <c r="BC6" s="543"/>
      <c r="BD6" s="543"/>
      <c r="BE6" s="543"/>
      <c r="BF6" s="543"/>
      <c r="BG6" s="543"/>
      <c r="BH6" s="543"/>
      <c r="BI6" s="543"/>
      <c r="BJ6" s="543"/>
      <c r="BK6" s="543"/>
      <c r="BL6" s="543"/>
      <c r="BM6" s="543"/>
      <c r="BN6" s="543"/>
      <c r="BO6" s="543"/>
      <c r="BP6" s="543"/>
      <c r="BQ6" s="543"/>
      <c r="BR6" s="543"/>
      <c r="BS6" s="543"/>
      <c r="BT6" s="543"/>
      <c r="BU6" s="543"/>
      <c r="BV6" s="543"/>
      <c r="BW6" s="543"/>
      <c r="BX6" s="543"/>
      <c r="BY6" s="543"/>
      <c r="BZ6" s="543"/>
      <c r="CA6" s="543"/>
      <c r="CB6" s="543"/>
      <c r="CC6" s="543"/>
      <c r="CD6" s="543"/>
      <c r="CE6" s="543"/>
      <c r="CF6" s="543"/>
      <c r="CG6" s="543"/>
      <c r="CH6" s="543"/>
      <c r="CI6" s="543"/>
      <c r="CJ6" s="543"/>
      <c r="CK6" s="543"/>
      <c r="CL6" s="543"/>
      <c r="CM6" s="543"/>
      <c r="CN6" s="543"/>
      <c r="CO6" s="543"/>
      <c r="CP6" s="543"/>
      <c r="CQ6" s="543"/>
      <c r="CR6" s="543"/>
      <c r="CS6" s="543"/>
      <c r="CT6" s="543"/>
      <c r="CU6" s="543"/>
      <c r="CV6" s="543"/>
      <c r="CW6" s="543"/>
      <c r="CX6" s="543"/>
      <c r="CY6" s="543"/>
      <c r="CZ6" s="543"/>
      <c r="DA6" s="543"/>
      <c r="DB6" s="543"/>
    </row>
    <row r="7" spans="1:106" ht="21.75" customHeight="1" x14ac:dyDescent="0.25">
      <c r="A7" s="570"/>
      <c r="B7" s="712"/>
      <c r="C7" s="712"/>
      <c r="D7" s="712"/>
      <c r="F7" s="712"/>
      <c r="G7" s="537"/>
      <c r="H7" s="1079"/>
      <c r="I7" s="1079"/>
      <c r="J7" s="1079"/>
      <c r="K7" s="1079"/>
      <c r="L7" s="1079"/>
      <c r="M7" s="1122"/>
      <c r="N7" s="1779" t="s">
        <v>183</v>
      </c>
      <c r="O7" s="1780"/>
      <c r="P7" s="1780"/>
      <c r="Q7" s="1780"/>
      <c r="R7" s="1780"/>
      <c r="S7" s="1780"/>
      <c r="T7" s="1781"/>
      <c r="U7" s="573"/>
    </row>
    <row r="8" spans="1:106" s="1093" customFormat="1" ht="23.25" customHeight="1" x14ac:dyDescent="0.25">
      <c r="A8" s="1087" t="s">
        <v>178</v>
      </c>
      <c r="B8" s="1088" t="s">
        <v>3</v>
      </c>
      <c r="C8" s="1088" t="s">
        <v>3760</v>
      </c>
      <c r="D8" s="1088" t="s">
        <v>3761</v>
      </c>
      <c r="E8" s="1088" t="s">
        <v>3761</v>
      </c>
      <c r="F8" s="1088" t="s">
        <v>3762</v>
      </c>
      <c r="G8" s="1088" t="s">
        <v>4</v>
      </c>
      <c r="H8" s="1088" t="s">
        <v>5087</v>
      </c>
      <c r="I8" s="1088" t="s">
        <v>7</v>
      </c>
      <c r="J8" s="1089" t="s">
        <v>109</v>
      </c>
      <c r="K8" s="1090" t="s">
        <v>3585</v>
      </c>
      <c r="L8" s="1088" t="s">
        <v>3572</v>
      </c>
      <c r="M8" s="1088" t="s">
        <v>4488</v>
      </c>
      <c r="N8" s="1091" t="s">
        <v>181</v>
      </c>
      <c r="O8" s="1092" t="s">
        <v>182</v>
      </c>
      <c r="P8" s="1092" t="s">
        <v>3586</v>
      </c>
      <c r="Q8" s="1088" t="s">
        <v>5007</v>
      </c>
      <c r="R8" s="1097" t="s">
        <v>4914</v>
      </c>
      <c r="S8" s="1097" t="s">
        <v>5004</v>
      </c>
      <c r="T8" s="1088" t="s">
        <v>3616</v>
      </c>
      <c r="U8" s="1088" t="s">
        <v>3588</v>
      </c>
      <c r="AH8" s="1094"/>
      <c r="AI8" s="1094"/>
      <c r="AJ8" s="1094"/>
      <c r="AK8" s="1094"/>
      <c r="AL8" s="1094"/>
      <c r="AM8" s="1094"/>
      <c r="AN8" s="1094"/>
      <c r="AO8" s="1094"/>
      <c r="AP8" s="1094"/>
      <c r="AQ8" s="1094"/>
      <c r="AR8" s="1094"/>
      <c r="AS8" s="1094"/>
      <c r="AT8" s="1094"/>
      <c r="AU8" s="1094"/>
      <c r="AV8" s="1094"/>
      <c r="AW8" s="1094"/>
      <c r="AX8" s="1094"/>
      <c r="AY8" s="1094"/>
      <c r="AZ8" s="1094"/>
      <c r="BA8" s="1094"/>
      <c r="BB8" s="1094"/>
      <c r="BC8" s="1094"/>
      <c r="BD8" s="1094"/>
      <c r="BE8" s="1094"/>
      <c r="BF8" s="1094"/>
      <c r="BG8" s="1094"/>
      <c r="BH8" s="1094"/>
      <c r="BI8" s="1094"/>
      <c r="BJ8" s="1094"/>
      <c r="BK8" s="1094"/>
      <c r="BL8" s="1094"/>
      <c r="BM8" s="1094"/>
      <c r="BN8" s="1094"/>
      <c r="BO8" s="1094"/>
      <c r="BP8" s="1094"/>
      <c r="BQ8" s="1094"/>
      <c r="BR8" s="1094"/>
      <c r="BS8" s="1094"/>
      <c r="BT8" s="1094"/>
      <c r="BU8" s="1094"/>
      <c r="BV8" s="1094"/>
      <c r="BW8" s="1094"/>
      <c r="BX8" s="1094"/>
      <c r="BY8" s="1094"/>
      <c r="BZ8" s="1094"/>
      <c r="CA8" s="1094"/>
      <c r="CB8" s="1094"/>
      <c r="CC8" s="1094"/>
      <c r="CD8" s="1094"/>
      <c r="CE8" s="1094"/>
      <c r="CF8" s="1094"/>
      <c r="CG8" s="1094"/>
      <c r="CH8" s="1094"/>
      <c r="CI8" s="1094"/>
      <c r="CJ8" s="1094"/>
      <c r="CK8" s="1094"/>
      <c r="CL8" s="1094"/>
      <c r="CM8" s="1094"/>
      <c r="CN8" s="1094"/>
      <c r="CO8" s="1094"/>
      <c r="CP8" s="1094"/>
      <c r="CQ8" s="1094"/>
      <c r="CR8" s="1094"/>
      <c r="CS8" s="1094"/>
      <c r="CT8" s="1094"/>
      <c r="CU8" s="1094"/>
      <c r="CV8" s="1094"/>
      <c r="CW8" s="1094"/>
      <c r="CX8" s="1094"/>
      <c r="CY8" s="1094"/>
      <c r="CZ8" s="1094"/>
      <c r="DA8" s="1094"/>
      <c r="DB8" s="1094"/>
    </row>
    <row r="9" spans="1:106" ht="12.75" customHeight="1" x14ac:dyDescent="0.25">
      <c r="A9" s="1775" t="s">
        <v>3672</v>
      </c>
      <c r="B9" s="1775"/>
      <c r="C9" s="1775"/>
      <c r="D9" s="1775"/>
      <c r="E9" s="1775"/>
      <c r="F9" s="1775"/>
      <c r="G9" s="1775"/>
      <c r="H9" s="1775"/>
      <c r="I9" s="1775"/>
      <c r="J9" s="405"/>
      <c r="K9" s="1067"/>
      <c r="L9" s="1067"/>
      <c r="M9" s="1067"/>
      <c r="N9" s="405"/>
      <c r="O9" s="405"/>
      <c r="P9" s="405"/>
      <c r="Q9" s="405"/>
      <c r="R9" s="405"/>
      <c r="S9" s="405"/>
      <c r="T9" s="405"/>
      <c r="U9" s="405"/>
      <c r="V9" s="455"/>
      <c r="W9" s="428"/>
      <c r="X9" s="456"/>
      <c r="Y9" s="402"/>
      <c r="Z9" s="402"/>
      <c r="AA9" s="1067"/>
      <c r="AB9" s="1067"/>
      <c r="AC9" s="462"/>
      <c r="AD9" s="402"/>
      <c r="AE9" s="1067"/>
      <c r="AF9" s="402"/>
      <c r="AG9" s="457"/>
    </row>
    <row r="10" spans="1:106" ht="12.75" customHeight="1" x14ac:dyDescent="0.25">
      <c r="A10" s="1775" t="s">
        <v>3677</v>
      </c>
      <c r="B10" s="1775"/>
      <c r="C10" s="1775"/>
      <c r="D10" s="1775"/>
      <c r="E10" s="1775"/>
      <c r="F10" s="1775"/>
      <c r="G10" s="1775"/>
      <c r="H10" s="1775"/>
      <c r="I10" s="1775"/>
      <c r="J10" s="405"/>
      <c r="K10" s="1067"/>
      <c r="L10" s="1067"/>
      <c r="M10" s="1067"/>
      <c r="N10" s="405"/>
      <c r="O10" s="405"/>
      <c r="P10" s="405"/>
      <c r="Q10" s="405"/>
      <c r="R10" s="405"/>
      <c r="S10" s="405"/>
      <c r="T10" s="405"/>
      <c r="U10" s="405"/>
      <c r="V10" s="455"/>
      <c r="W10" s="428"/>
      <c r="X10" s="456"/>
      <c r="Y10" s="402"/>
      <c r="Z10" s="402"/>
      <c r="AA10" s="1067"/>
      <c r="AB10" s="1067"/>
      <c r="AC10" s="462"/>
      <c r="AD10" s="402"/>
      <c r="AE10" s="1067"/>
      <c r="AF10" s="402"/>
      <c r="AG10" s="457"/>
    </row>
    <row r="11" spans="1:106" x14ac:dyDescent="0.25">
      <c r="A11" s="444">
        <v>1</v>
      </c>
      <c r="B11" s="1066"/>
      <c r="C11" s="1066"/>
      <c r="D11" s="428"/>
      <c r="E11" s="446"/>
      <c r="F11" s="1066"/>
      <c r="G11" s="428"/>
      <c r="H11" s="447" t="s">
        <v>3672</v>
      </c>
      <c r="I11" s="428" t="s">
        <v>4538</v>
      </c>
      <c r="J11" s="448">
        <v>45000</v>
      </c>
      <c r="K11" s="1067">
        <f>+J11/100*7.09</f>
        <v>3190.5</v>
      </c>
      <c r="L11" s="1067">
        <v>44548</v>
      </c>
      <c r="M11" s="402"/>
      <c r="N11" s="402">
        <v>1148.33</v>
      </c>
      <c r="O11" s="1067">
        <f t="shared" ref="O11:O18" si="0">+J11/100*3.04</f>
        <v>1368</v>
      </c>
      <c r="P11" s="1067">
        <f t="shared" ref="P11:P18" si="1">+J11/100*2.87</f>
        <v>1291.5</v>
      </c>
      <c r="Q11" s="1067"/>
      <c r="R11" s="1067"/>
      <c r="S11" s="1067"/>
      <c r="T11" s="1067">
        <f>N11+O11+P11+Q11</f>
        <v>3807.83</v>
      </c>
      <c r="U11" s="1067">
        <f>+J11-T11</f>
        <v>41192.17</v>
      </c>
      <c r="V11" s="428"/>
      <c r="W11" s="456"/>
      <c r="X11" s="402"/>
      <c r="Y11" s="402"/>
      <c r="Z11" s="1067"/>
      <c r="AA11" s="1067"/>
      <c r="AB11" s="470"/>
      <c r="AC11" s="402"/>
      <c r="AD11" s="1067"/>
      <c r="AE11" s="402"/>
      <c r="AF11" s="457"/>
    </row>
    <row r="12" spans="1:106" ht="15.75" customHeight="1" x14ac:dyDescent="0.25">
      <c r="A12" s="444">
        <v>2</v>
      </c>
      <c r="B12" s="525"/>
      <c r="C12" s="1066"/>
      <c r="D12" s="526"/>
      <c r="E12" s="446"/>
      <c r="F12" s="1066"/>
      <c r="G12" s="526"/>
      <c r="H12" s="447" t="s">
        <v>3672</v>
      </c>
      <c r="I12" s="428" t="s">
        <v>4538</v>
      </c>
      <c r="J12" s="448">
        <v>45000</v>
      </c>
      <c r="K12" s="1067">
        <f>+J12/100*7.09</f>
        <v>3190.5</v>
      </c>
      <c r="L12" s="1067">
        <v>44548</v>
      </c>
      <c r="M12" s="402"/>
      <c r="N12" s="402">
        <v>1148.33</v>
      </c>
      <c r="O12" s="1067">
        <f t="shared" si="0"/>
        <v>1368</v>
      </c>
      <c r="P12" s="1067">
        <f t="shared" si="1"/>
        <v>1291.5</v>
      </c>
      <c r="Q12" s="1067"/>
      <c r="R12" s="1067"/>
      <c r="S12" s="1067"/>
      <c r="T12" s="1067">
        <f>N12+O12+P12+Q12</f>
        <v>3807.83</v>
      </c>
      <c r="U12" s="1067">
        <f>+J12-T12</f>
        <v>41192.17</v>
      </c>
      <c r="V12" s="428"/>
      <c r="W12" s="456"/>
      <c r="X12" s="402"/>
      <c r="Y12" s="402"/>
      <c r="Z12" s="1067"/>
      <c r="AA12" s="1067"/>
      <c r="AB12" s="470"/>
      <c r="AC12" s="402"/>
      <c r="AD12" s="1067"/>
      <c r="AE12" s="402"/>
      <c r="AF12" s="457"/>
    </row>
    <row r="13" spans="1:106" s="458" customFormat="1" x14ac:dyDescent="0.25">
      <c r="A13" s="444">
        <v>3</v>
      </c>
      <c r="B13" s="1066"/>
      <c r="C13" s="1066"/>
      <c r="D13" s="446"/>
      <c r="E13" s="446"/>
      <c r="F13" s="1066"/>
      <c r="G13" s="428"/>
      <c r="H13" s="447" t="s">
        <v>3672</v>
      </c>
      <c r="I13" s="428" t="s">
        <v>4538</v>
      </c>
      <c r="J13" s="448">
        <v>45000</v>
      </c>
      <c r="K13" s="1067"/>
      <c r="L13" s="1067"/>
      <c r="M13" s="1067"/>
      <c r="N13" s="402">
        <v>1148.33</v>
      </c>
      <c r="O13" s="1067">
        <f t="shared" si="0"/>
        <v>1368</v>
      </c>
      <c r="P13" s="1067">
        <f t="shared" si="1"/>
        <v>1291.5</v>
      </c>
      <c r="Q13" s="1067"/>
      <c r="R13" s="1067"/>
      <c r="S13" s="1067"/>
      <c r="T13" s="1067">
        <f>+N13+O13+P13+R13</f>
        <v>3807.83</v>
      </c>
      <c r="U13" s="1067">
        <f>J13-T13</f>
        <v>41192.17</v>
      </c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H13" s="539"/>
      <c r="AI13" s="539"/>
      <c r="AJ13" s="539"/>
      <c r="AK13" s="539"/>
      <c r="AL13" s="539"/>
      <c r="AM13" s="539"/>
      <c r="AN13" s="539"/>
      <c r="AO13" s="539"/>
    </row>
    <row r="14" spans="1:106" x14ac:dyDescent="0.25">
      <c r="A14" s="444">
        <v>4</v>
      </c>
      <c r="B14" s="444"/>
      <c r="C14" s="444" t="s">
        <v>3763</v>
      </c>
      <c r="D14" s="445"/>
      <c r="E14" s="446"/>
      <c r="F14" s="1066"/>
      <c r="G14" s="429"/>
      <c r="H14" s="447" t="s">
        <v>3672</v>
      </c>
      <c r="I14" s="428" t="s">
        <v>4538</v>
      </c>
      <c r="J14" s="448">
        <v>45000</v>
      </c>
      <c r="K14" s="1067">
        <f t="shared" ref="K14:K19" si="2">+J14/100*7.09</f>
        <v>3190.5</v>
      </c>
      <c r="L14" s="1067">
        <v>44548</v>
      </c>
      <c r="M14" s="402"/>
      <c r="N14" s="402">
        <v>1148.33</v>
      </c>
      <c r="O14" s="1067">
        <f t="shared" si="0"/>
        <v>1368</v>
      </c>
      <c r="P14" s="1067">
        <f t="shared" si="1"/>
        <v>1291.5</v>
      </c>
      <c r="Q14" s="1067"/>
      <c r="R14" s="1067"/>
      <c r="S14" s="1067"/>
      <c r="T14" s="1067">
        <f>N14+O14+P14+Q14</f>
        <v>3807.83</v>
      </c>
      <c r="U14" s="1067">
        <f t="shared" ref="U14:U19" si="3">+J14-T14</f>
        <v>41192.17</v>
      </c>
      <c r="V14" s="428">
        <v>0</v>
      </c>
      <c r="W14" s="456">
        <v>0</v>
      </c>
      <c r="X14" s="402">
        <f>N14+O14+P14</f>
        <v>3807.83</v>
      </c>
      <c r="Y14" s="402">
        <f>J14-X14</f>
        <v>41192.17</v>
      </c>
      <c r="Z14" s="1067">
        <v>33326.910000000003</v>
      </c>
      <c r="AA14" s="1067">
        <f>Y14-Z14</f>
        <v>7865.2599999999948</v>
      </c>
      <c r="AB14" s="470">
        <v>0.15</v>
      </c>
      <c r="AC14" s="402">
        <f>AA14*15%</f>
        <v>1179.7889999999991</v>
      </c>
      <c r="AD14" s="1067"/>
      <c r="AE14" s="402">
        <f>AC14+AD14</f>
        <v>1179.7889999999991</v>
      </c>
      <c r="AF14" s="457" t="e">
        <f>#REF!-#REF!</f>
        <v>#REF!</v>
      </c>
    </row>
    <row r="15" spans="1:106" x14ac:dyDescent="0.25">
      <c r="A15" s="444">
        <v>5</v>
      </c>
      <c r="B15" s="444"/>
      <c r="C15" s="444" t="s">
        <v>3763</v>
      </c>
      <c r="D15" s="445"/>
      <c r="E15" s="446"/>
      <c r="F15" s="1066"/>
      <c r="G15" s="429"/>
      <c r="H15" s="447" t="s">
        <v>3672</v>
      </c>
      <c r="I15" s="428" t="s">
        <v>4538</v>
      </c>
      <c r="J15" s="448">
        <v>45000</v>
      </c>
      <c r="K15" s="1067">
        <f t="shared" si="2"/>
        <v>3190.5</v>
      </c>
      <c r="L15" s="1067">
        <v>44548</v>
      </c>
      <c r="M15" s="402"/>
      <c r="N15" s="402">
        <v>1148.33</v>
      </c>
      <c r="O15" s="1067">
        <f t="shared" si="0"/>
        <v>1368</v>
      </c>
      <c r="P15" s="1067">
        <f t="shared" si="1"/>
        <v>1291.5</v>
      </c>
      <c r="Q15" s="1067"/>
      <c r="R15" s="1067"/>
      <c r="S15" s="1067"/>
      <c r="T15" s="1067">
        <f>N15+O15+P15+Q15</f>
        <v>3807.83</v>
      </c>
      <c r="U15" s="1067">
        <f t="shared" si="3"/>
        <v>41192.17</v>
      </c>
      <c r="V15" s="428">
        <v>0</v>
      </c>
      <c r="W15" s="456">
        <v>0</v>
      </c>
      <c r="X15" s="402">
        <f>N15+O15+P15</f>
        <v>3807.83</v>
      </c>
      <c r="Y15" s="402">
        <f>J15-X15</f>
        <v>41192.17</v>
      </c>
      <c r="Z15" s="1067">
        <v>33326.910000000003</v>
      </c>
      <c r="AA15" s="1067">
        <f>Y15-Z15</f>
        <v>7865.2599999999948</v>
      </c>
      <c r="AB15" s="470">
        <v>0.15</v>
      </c>
      <c r="AC15" s="402">
        <f>AA15*15%</f>
        <v>1179.7889999999991</v>
      </c>
      <c r="AD15" s="1067"/>
      <c r="AE15" s="402">
        <f>AC15+AD15</f>
        <v>1179.7889999999991</v>
      </c>
      <c r="AF15" s="457" t="e">
        <f>#REF!-#REF!</f>
        <v>#REF!</v>
      </c>
    </row>
    <row r="16" spans="1:106" x14ac:dyDescent="0.25">
      <c r="A16" s="444">
        <v>6</v>
      </c>
      <c r="B16" s="444"/>
      <c r="C16" s="444" t="s">
        <v>3763</v>
      </c>
      <c r="D16" s="445"/>
      <c r="E16" s="446"/>
      <c r="F16" s="1066"/>
      <c r="G16" s="429"/>
      <c r="H16" s="447" t="s">
        <v>3672</v>
      </c>
      <c r="I16" s="428" t="s">
        <v>4538</v>
      </c>
      <c r="J16" s="448">
        <v>45000</v>
      </c>
      <c r="K16" s="1067">
        <f t="shared" si="2"/>
        <v>3190.5</v>
      </c>
      <c r="L16" s="1067">
        <v>44548</v>
      </c>
      <c r="M16" s="402"/>
      <c r="N16" s="402">
        <v>1148.33</v>
      </c>
      <c r="O16" s="1067">
        <f t="shared" si="0"/>
        <v>1368</v>
      </c>
      <c r="P16" s="1067">
        <f t="shared" si="1"/>
        <v>1291.5</v>
      </c>
      <c r="Q16" s="1067"/>
      <c r="R16" s="1067"/>
      <c r="S16" s="1067"/>
      <c r="T16" s="1067">
        <f>N16+O16+P16+Q16</f>
        <v>3807.83</v>
      </c>
      <c r="U16" s="1067">
        <f t="shared" si="3"/>
        <v>41192.17</v>
      </c>
      <c r="V16" s="428">
        <v>0</v>
      </c>
      <c r="W16" s="456">
        <v>0</v>
      </c>
      <c r="X16" s="402">
        <f>N16+O16+P16</f>
        <v>3807.83</v>
      </c>
      <c r="Y16" s="402">
        <f>J16-X16</f>
        <v>41192.17</v>
      </c>
      <c r="Z16" s="1067">
        <v>33326.910000000003</v>
      </c>
      <c r="AA16" s="1067">
        <f>Y16-Z16</f>
        <v>7865.2599999999948</v>
      </c>
      <c r="AB16" s="470">
        <v>0.15</v>
      </c>
      <c r="AC16" s="402">
        <f>AA16*15%</f>
        <v>1179.7889999999991</v>
      </c>
      <c r="AD16" s="1067"/>
      <c r="AE16" s="402">
        <f>AC16+AD16</f>
        <v>1179.7889999999991</v>
      </c>
      <c r="AF16" s="457" t="e">
        <f>#REF!-#REF!</f>
        <v>#REF!</v>
      </c>
    </row>
    <row r="17" spans="1:106" x14ac:dyDescent="0.25">
      <c r="A17" s="444">
        <v>7</v>
      </c>
      <c r="B17" s="444"/>
      <c r="C17" s="444" t="s">
        <v>3763</v>
      </c>
      <c r="D17" s="445"/>
      <c r="E17" s="446"/>
      <c r="F17" s="1066"/>
      <c r="G17" s="429"/>
      <c r="H17" s="447" t="s">
        <v>3672</v>
      </c>
      <c r="I17" s="428" t="s">
        <v>4538</v>
      </c>
      <c r="J17" s="448">
        <v>45000</v>
      </c>
      <c r="K17" s="1067">
        <f t="shared" si="2"/>
        <v>3190.5</v>
      </c>
      <c r="L17" s="1067">
        <v>44548</v>
      </c>
      <c r="M17" s="402"/>
      <c r="N17" s="402">
        <v>1148.33</v>
      </c>
      <c r="O17" s="1067">
        <f t="shared" si="0"/>
        <v>1368</v>
      </c>
      <c r="P17" s="1067">
        <f t="shared" si="1"/>
        <v>1291.5</v>
      </c>
      <c r="Q17" s="1067"/>
      <c r="R17" s="1067"/>
      <c r="S17" s="1067"/>
      <c r="T17" s="1067">
        <f>N17+O17+P17+Q17</f>
        <v>3807.83</v>
      </c>
      <c r="U17" s="1067">
        <f t="shared" si="3"/>
        <v>41192.17</v>
      </c>
      <c r="V17" s="428">
        <v>0</v>
      </c>
      <c r="W17" s="456">
        <v>0</v>
      </c>
      <c r="X17" s="402">
        <f>N17+O17+P17</f>
        <v>3807.83</v>
      </c>
      <c r="Y17" s="402">
        <f>J17-X17</f>
        <v>41192.17</v>
      </c>
      <c r="Z17" s="1067">
        <v>33326.910000000003</v>
      </c>
      <c r="AA17" s="1067">
        <f>Y17-Z17</f>
        <v>7865.2599999999948</v>
      </c>
      <c r="AB17" s="470">
        <v>0.15</v>
      </c>
      <c r="AC17" s="402">
        <f>AA17*15%</f>
        <v>1179.7889999999991</v>
      </c>
      <c r="AD17" s="1067"/>
      <c r="AE17" s="402">
        <f>AC17+AD17</f>
        <v>1179.7889999999991</v>
      </c>
      <c r="AF17" s="457" t="e">
        <f>#REF!-#REF!</f>
        <v>#REF!</v>
      </c>
    </row>
    <row r="18" spans="1:106" x14ac:dyDescent="0.25">
      <c r="A18" s="444">
        <v>8</v>
      </c>
      <c r="B18" s="444"/>
      <c r="C18" s="444" t="s">
        <v>3763</v>
      </c>
      <c r="D18" s="445"/>
      <c r="E18" s="446"/>
      <c r="F18" s="1066"/>
      <c r="G18" s="429"/>
      <c r="H18" s="447" t="s">
        <v>3672</v>
      </c>
      <c r="I18" s="428" t="s">
        <v>4538</v>
      </c>
      <c r="J18" s="448">
        <v>45000</v>
      </c>
      <c r="K18" s="1067">
        <f t="shared" si="2"/>
        <v>3190.5</v>
      </c>
      <c r="L18" s="1067">
        <v>44548</v>
      </c>
      <c r="M18" s="402"/>
      <c r="N18" s="402">
        <v>1148.33</v>
      </c>
      <c r="O18" s="1067">
        <f t="shared" si="0"/>
        <v>1368</v>
      </c>
      <c r="P18" s="1067">
        <f t="shared" si="1"/>
        <v>1291.5</v>
      </c>
      <c r="Q18" s="1067"/>
      <c r="R18" s="1067"/>
      <c r="S18" s="1067"/>
      <c r="T18" s="1067">
        <f>N18+O18+P18+Q18</f>
        <v>3807.83</v>
      </c>
      <c r="U18" s="1067">
        <f t="shared" si="3"/>
        <v>41192.17</v>
      </c>
      <c r="V18" s="428">
        <v>0</v>
      </c>
      <c r="W18" s="456">
        <v>0</v>
      </c>
      <c r="X18" s="402">
        <f>N18+O18+P18</f>
        <v>3807.83</v>
      </c>
      <c r="Y18" s="402">
        <f>J18-X18</f>
        <v>41192.17</v>
      </c>
      <c r="Z18" s="1067">
        <v>33326.910000000003</v>
      </c>
      <c r="AA18" s="1067">
        <f>Y18-Z18</f>
        <v>7865.2599999999948</v>
      </c>
      <c r="AB18" s="470">
        <v>0.15</v>
      </c>
      <c r="AC18" s="402">
        <f>AA18*15%</f>
        <v>1179.7889999999991</v>
      </c>
      <c r="AD18" s="1067"/>
      <c r="AE18" s="402">
        <f>AC18+AD18</f>
        <v>1179.7889999999991</v>
      </c>
      <c r="AF18" s="457" t="e">
        <f>#REF!-#REF!</f>
        <v>#REF!</v>
      </c>
    </row>
    <row r="19" spans="1:106" ht="12.95" customHeight="1" x14ac:dyDescent="0.25">
      <c r="A19" s="1776" t="s">
        <v>3656</v>
      </c>
      <c r="B19" s="1776"/>
      <c r="C19" s="1776"/>
      <c r="D19" s="1776"/>
      <c r="E19" s="1776"/>
      <c r="F19" s="1776"/>
      <c r="G19" s="1776"/>
      <c r="H19" s="1776"/>
      <c r="I19" s="1776"/>
      <c r="J19" s="403">
        <f>+J11+J12+J13+J14+J15+J16+J17+J18</f>
        <v>360000</v>
      </c>
      <c r="K19" s="407">
        <f t="shared" si="2"/>
        <v>25524</v>
      </c>
      <c r="L19" s="407">
        <v>44548</v>
      </c>
      <c r="M19" s="405"/>
      <c r="N19" s="405">
        <f>+N11+N12+N13+N14+N15+N16+N17+N18</f>
        <v>9186.64</v>
      </c>
      <c r="O19" s="407">
        <f>+O11+O12+O13+O14+O15+O16+O17+O18</f>
        <v>10944</v>
      </c>
      <c r="P19" s="407">
        <f>+P11+P12+P13+P14+P15+P16+P17+P18</f>
        <v>10332</v>
      </c>
      <c r="Q19" s="405"/>
      <c r="R19" s="1051"/>
      <c r="S19" s="405"/>
      <c r="T19" s="407">
        <f>+T11+T12+T13+T14+T15+T16+T17+T18</f>
        <v>30462.640000000007</v>
      </c>
      <c r="U19" s="407">
        <f t="shared" si="3"/>
        <v>329537.36</v>
      </c>
      <c r="V19" s="455"/>
      <c r="W19" s="428"/>
      <c r="X19" s="456"/>
      <c r="Y19" s="402"/>
      <c r="Z19" s="402"/>
      <c r="AA19" s="1067"/>
      <c r="AB19" s="1067"/>
      <c r="AC19" s="462"/>
      <c r="AD19" s="402"/>
      <c r="AE19" s="1067"/>
      <c r="AF19" s="402"/>
      <c r="AG19" s="457"/>
    </row>
    <row r="20" spans="1:106" ht="12.95" customHeight="1" x14ac:dyDescent="0.25">
      <c r="A20" s="1775" t="s">
        <v>3681</v>
      </c>
      <c r="B20" s="1775"/>
      <c r="C20" s="1775"/>
      <c r="D20" s="1775"/>
      <c r="E20" s="1775"/>
      <c r="F20" s="1775"/>
      <c r="G20" s="1775"/>
      <c r="H20" s="1775"/>
      <c r="I20" s="1775"/>
      <c r="J20" s="407"/>
      <c r="K20" s="1067"/>
      <c r="L20" s="1067"/>
      <c r="M20" s="1054"/>
      <c r="N20" s="405"/>
      <c r="O20" s="407"/>
      <c r="P20" s="407"/>
      <c r="Q20" s="407"/>
      <c r="R20" s="407"/>
      <c r="S20" s="407"/>
      <c r="T20" s="407"/>
      <c r="U20" s="407"/>
    </row>
    <row r="21" spans="1:106" ht="12.95" customHeight="1" x14ac:dyDescent="0.25">
      <c r="A21" s="1124"/>
      <c r="B21" s="1124"/>
      <c r="C21" s="1124"/>
      <c r="D21" s="1124"/>
      <c r="E21" s="1124"/>
      <c r="F21" s="1124"/>
      <c r="G21" s="1124"/>
      <c r="H21" s="1124"/>
      <c r="I21" s="1124"/>
      <c r="J21" s="407"/>
      <c r="K21" s="1067"/>
      <c r="L21" s="1067"/>
      <c r="M21" s="1054"/>
      <c r="N21" s="405"/>
      <c r="O21" s="407"/>
      <c r="P21" s="407"/>
      <c r="Q21" s="407"/>
      <c r="R21" s="407"/>
      <c r="S21" s="407"/>
      <c r="T21" s="407"/>
      <c r="U21" s="407"/>
    </row>
    <row r="22" spans="1:106" ht="12.95" customHeight="1" x14ac:dyDescent="0.25">
      <c r="A22" s="1066"/>
      <c r="B22" s="444"/>
      <c r="C22" s="444"/>
      <c r="D22" s="445"/>
      <c r="E22" s="446"/>
      <c r="F22" s="1066"/>
      <c r="G22" s="429"/>
      <c r="H22" s="447"/>
      <c r="I22" s="428"/>
      <c r="J22" s="402"/>
      <c r="K22" s="1067"/>
      <c r="L22" s="1067"/>
      <c r="M22" s="1067"/>
      <c r="N22" s="402"/>
      <c r="O22" s="1067"/>
      <c r="P22" s="1067"/>
      <c r="Q22" s="1067"/>
      <c r="R22" s="1067"/>
      <c r="S22" s="1067"/>
      <c r="T22" s="1067"/>
      <c r="U22" s="1067"/>
    </row>
    <row r="23" spans="1:106" x14ac:dyDescent="0.25">
      <c r="A23" s="1082">
        <v>1</v>
      </c>
      <c r="B23" s="1066"/>
      <c r="C23" s="1066"/>
      <c r="D23" s="446"/>
      <c r="E23" s="446"/>
      <c r="F23" s="1066"/>
      <c r="G23" s="428"/>
      <c r="H23" s="447" t="s">
        <v>3672</v>
      </c>
      <c r="I23" s="428" t="s">
        <v>2920</v>
      </c>
      <c r="J23" s="479">
        <v>31762.5</v>
      </c>
      <c r="K23" s="1067">
        <f>J23/100*7.09</f>
        <v>2251.9612499999998</v>
      </c>
      <c r="L23" s="1067">
        <f>J23</f>
        <v>31762.5</v>
      </c>
      <c r="M23" s="402"/>
      <c r="N23" s="834"/>
      <c r="O23" s="1067">
        <f>J23/100*3.04</f>
        <v>965.58</v>
      </c>
      <c r="P23" s="1067">
        <f>J23/100*2.87</f>
        <v>911.58375000000001</v>
      </c>
      <c r="Q23" s="1067"/>
      <c r="R23" s="1067"/>
      <c r="S23" s="1067"/>
      <c r="T23" s="1067">
        <f>+N23+O23+P23</f>
        <v>1877.1637500000002</v>
      </c>
      <c r="U23" s="1067">
        <f>J23-T23</f>
        <v>29885.33625</v>
      </c>
      <c r="V23" s="1054"/>
    </row>
    <row r="24" spans="1:106" x14ac:dyDescent="0.25">
      <c r="A24" s="1066">
        <v>2</v>
      </c>
      <c r="B24" s="444"/>
      <c r="C24" s="444"/>
      <c r="D24" s="445"/>
      <c r="E24" s="446"/>
      <c r="F24" s="1066"/>
      <c r="G24" s="429"/>
      <c r="H24" s="447" t="s">
        <v>1941</v>
      </c>
      <c r="I24" s="428" t="s">
        <v>2920</v>
      </c>
      <c r="J24" s="479">
        <v>31762.5</v>
      </c>
      <c r="K24" s="1067">
        <f>J24/100*7.09</f>
        <v>2251.9612499999998</v>
      </c>
      <c r="L24" s="1067">
        <f>J24</f>
        <v>31762.5</v>
      </c>
      <c r="M24" s="402"/>
      <c r="N24" s="1024"/>
      <c r="O24" s="1067">
        <f t="shared" ref="O24:O38" si="4">J24/100*3.04</f>
        <v>965.58</v>
      </c>
      <c r="P24" s="1067">
        <f t="shared" ref="P24:P38" si="5">J24/100*2.87</f>
        <v>911.58375000000001</v>
      </c>
      <c r="Q24" s="1067"/>
      <c r="R24" s="1067"/>
      <c r="S24" s="1067"/>
      <c r="T24" s="1067">
        <f>+N24+O24+P24</f>
        <v>1877.1637500000002</v>
      </c>
      <c r="U24" s="1067">
        <f t="shared" ref="U24:U38" si="6">J24-T24</f>
        <v>29885.33625</v>
      </c>
      <c r="V24" s="455"/>
      <c r="W24" s="456">
        <v>0</v>
      </c>
      <c r="X24" s="402">
        <f>O24+P24+Q24</f>
        <v>1877.1637500000002</v>
      </c>
      <c r="Y24" s="402">
        <f>J24-X24</f>
        <v>29885.33625</v>
      </c>
      <c r="Z24" s="1067">
        <v>33326.910000000003</v>
      </c>
      <c r="AA24" s="1067"/>
      <c r="AB24" s="470"/>
      <c r="AC24" s="402">
        <f>AA24*15%</f>
        <v>0</v>
      </c>
      <c r="AD24" s="1067"/>
      <c r="AE24" s="402">
        <f>AC24+AD24</f>
        <v>0</v>
      </c>
      <c r="AF24" s="457" t="e">
        <f>#REF!-#REF!</f>
        <v>#REF!</v>
      </c>
      <c r="BA24" s="6"/>
      <c r="BB24" s="6"/>
      <c r="BC24" s="6"/>
      <c r="BD24" s="6"/>
      <c r="BE24" s="6"/>
      <c r="BF24" s="6"/>
      <c r="BG24" s="6"/>
      <c r="BH24" s="6"/>
      <c r="BI24" s="6"/>
      <c r="BJ24" s="6"/>
      <c r="BK24" s="6"/>
      <c r="BL24" s="6"/>
      <c r="BM24" s="6"/>
      <c r="BN24" s="6"/>
      <c r="BO24" s="6"/>
      <c r="BP24" s="6"/>
      <c r="BQ24" s="6"/>
      <c r="BR24" s="6"/>
      <c r="BS24" s="6"/>
      <c r="BT24" s="6"/>
      <c r="BU24" s="6"/>
      <c r="BV24" s="6"/>
      <c r="BW24" s="6"/>
      <c r="BX24" s="6"/>
      <c r="BY24" s="6"/>
      <c r="BZ24" s="6"/>
      <c r="CA24" s="6"/>
      <c r="CB24" s="6"/>
      <c r="CC24" s="6"/>
      <c r="CD24" s="6"/>
      <c r="CE24" s="6"/>
      <c r="CF24" s="6"/>
      <c r="CG24" s="6"/>
      <c r="CH24" s="6"/>
      <c r="CI24" s="6"/>
      <c r="CJ24" s="6"/>
      <c r="CK24" s="6"/>
      <c r="CL24" s="6"/>
      <c r="CM24" s="6"/>
      <c r="CN24" s="6"/>
      <c r="CO24" s="6"/>
      <c r="CP24" s="6"/>
      <c r="CQ24" s="6"/>
      <c r="CR24" s="6"/>
      <c r="CS24" s="6"/>
      <c r="CT24" s="6"/>
      <c r="CU24" s="6"/>
      <c r="CV24" s="6"/>
      <c r="CW24" s="6"/>
      <c r="CX24" s="6"/>
      <c r="CY24" s="6"/>
      <c r="CZ24" s="6"/>
      <c r="DA24" s="6"/>
      <c r="DB24" s="6"/>
    </row>
    <row r="25" spans="1:106" ht="12.95" customHeight="1" x14ac:dyDescent="0.25">
      <c r="A25" s="1082">
        <v>3</v>
      </c>
      <c r="B25" s="444"/>
      <c r="C25" s="444"/>
      <c r="D25" s="445"/>
      <c r="E25" s="446"/>
      <c r="F25" s="1066"/>
      <c r="G25" s="429"/>
      <c r="H25" s="447" t="s">
        <v>1941</v>
      </c>
      <c r="I25" s="428" t="s">
        <v>2920</v>
      </c>
      <c r="J25" s="479">
        <v>31762.5</v>
      </c>
      <c r="K25" s="1067">
        <f>J25/100*7.09</f>
        <v>2251.9612499999998</v>
      </c>
      <c r="L25" s="1067">
        <v>19057.5</v>
      </c>
      <c r="M25" s="1067"/>
      <c r="N25" s="402"/>
      <c r="O25" s="1067">
        <f t="shared" si="4"/>
        <v>965.58</v>
      </c>
      <c r="P25" s="1067">
        <f t="shared" si="5"/>
        <v>911.58375000000001</v>
      </c>
      <c r="Q25" s="1067"/>
      <c r="R25" s="1067"/>
      <c r="S25" s="1067"/>
      <c r="T25" s="1067">
        <f>N25+O25+P25+Q25</f>
        <v>1877.1637500000002</v>
      </c>
      <c r="U25" s="1067">
        <f t="shared" si="6"/>
        <v>29885.33625</v>
      </c>
    </row>
    <row r="26" spans="1:106" x14ac:dyDescent="0.25">
      <c r="A26" s="1066">
        <v>4</v>
      </c>
      <c r="B26" s="1066"/>
      <c r="C26" s="1066"/>
      <c r="D26" s="446"/>
      <c r="E26" s="446"/>
      <c r="F26" s="1066"/>
      <c r="G26" s="428"/>
      <c r="H26" s="447" t="s">
        <v>3672</v>
      </c>
      <c r="I26" s="428" t="s">
        <v>2920</v>
      </c>
      <c r="J26" s="479">
        <v>31762.5</v>
      </c>
      <c r="K26" s="1067">
        <f>J26/100*7.09</f>
        <v>2251.9612499999998</v>
      </c>
      <c r="L26" s="1067">
        <f t="shared" ref="L26:L38" si="7">J26</f>
        <v>31762.5</v>
      </c>
      <c r="M26" s="402"/>
      <c r="N26" s="1054"/>
      <c r="O26" s="1067">
        <f t="shared" si="4"/>
        <v>965.58</v>
      </c>
      <c r="P26" s="1067">
        <f t="shared" si="5"/>
        <v>911.58375000000001</v>
      </c>
      <c r="Q26" s="1067"/>
      <c r="R26" s="1067"/>
      <c r="S26" s="1067"/>
      <c r="T26" s="1067">
        <f t="shared" ref="T26:T38" si="8">M26+O26+P26+Q26</f>
        <v>1877.1637500000002</v>
      </c>
      <c r="U26" s="1067">
        <f t="shared" si="6"/>
        <v>29885.33625</v>
      </c>
      <c r="V26" s="1054"/>
    </row>
    <row r="27" spans="1:106" x14ac:dyDescent="0.25">
      <c r="A27" s="1082">
        <v>5</v>
      </c>
      <c r="B27" s="1066"/>
      <c r="C27" s="1066"/>
      <c r="D27" s="446"/>
      <c r="E27" s="446"/>
      <c r="F27" s="1066"/>
      <c r="G27" s="428"/>
      <c r="H27" s="447" t="s">
        <v>3672</v>
      </c>
      <c r="I27" s="428" t="s">
        <v>2920</v>
      </c>
      <c r="J27" s="479">
        <v>31762.5</v>
      </c>
      <c r="K27" s="1067">
        <f t="shared" ref="K27:K38" si="9">J27/100*7.09</f>
        <v>2251.9612499999998</v>
      </c>
      <c r="L27" s="1067">
        <f t="shared" si="7"/>
        <v>31762.5</v>
      </c>
      <c r="M27" s="402"/>
      <c r="N27" s="1054"/>
      <c r="O27" s="1067">
        <f t="shared" si="4"/>
        <v>965.58</v>
      </c>
      <c r="P27" s="1067">
        <f t="shared" si="5"/>
        <v>911.58375000000001</v>
      </c>
      <c r="Q27" s="1067"/>
      <c r="R27" s="1067"/>
      <c r="S27" s="1067"/>
      <c r="T27" s="1067">
        <f t="shared" si="8"/>
        <v>1877.1637500000002</v>
      </c>
      <c r="U27" s="1067">
        <f t="shared" si="6"/>
        <v>29885.33625</v>
      </c>
      <c r="V27" s="1054"/>
    </row>
    <row r="28" spans="1:106" x14ac:dyDescent="0.25">
      <c r="A28" s="1066">
        <v>6</v>
      </c>
      <c r="B28" s="1066"/>
      <c r="C28" s="1066"/>
      <c r="D28" s="446"/>
      <c r="E28" s="446"/>
      <c r="F28" s="1066"/>
      <c r="G28" s="428"/>
      <c r="H28" s="447" t="s">
        <v>3672</v>
      </c>
      <c r="I28" s="428" t="s">
        <v>2920</v>
      </c>
      <c r="J28" s="479">
        <v>31762.5</v>
      </c>
      <c r="K28" s="1067">
        <f t="shared" si="9"/>
        <v>2251.9612499999998</v>
      </c>
      <c r="L28" s="1067">
        <f t="shared" si="7"/>
        <v>31762.5</v>
      </c>
      <c r="M28" s="402"/>
      <c r="N28" s="1054"/>
      <c r="O28" s="1067">
        <f t="shared" si="4"/>
        <v>965.58</v>
      </c>
      <c r="P28" s="1067">
        <f t="shared" si="5"/>
        <v>911.58375000000001</v>
      </c>
      <c r="Q28" s="1067"/>
      <c r="R28" s="1067"/>
      <c r="S28" s="1067"/>
      <c r="T28" s="1067">
        <f t="shared" si="8"/>
        <v>1877.1637500000002</v>
      </c>
      <c r="U28" s="1067">
        <f t="shared" si="6"/>
        <v>29885.33625</v>
      </c>
      <c r="V28" s="1054"/>
    </row>
    <row r="29" spans="1:106" x14ac:dyDescent="0.25">
      <c r="A29" s="1082">
        <v>7</v>
      </c>
      <c r="B29" s="1066"/>
      <c r="C29" s="1066"/>
      <c r="D29" s="446"/>
      <c r="E29" s="446"/>
      <c r="F29" s="1066"/>
      <c r="G29" s="428"/>
      <c r="H29" s="447" t="s">
        <v>3672</v>
      </c>
      <c r="I29" s="428" t="s">
        <v>2920</v>
      </c>
      <c r="J29" s="479">
        <v>31762.5</v>
      </c>
      <c r="K29" s="1067">
        <f t="shared" si="9"/>
        <v>2251.9612499999998</v>
      </c>
      <c r="L29" s="1067">
        <f t="shared" si="7"/>
        <v>31762.5</v>
      </c>
      <c r="M29" s="402"/>
      <c r="N29" s="1054"/>
      <c r="O29" s="1067">
        <f t="shared" si="4"/>
        <v>965.58</v>
      </c>
      <c r="P29" s="1067">
        <f t="shared" si="5"/>
        <v>911.58375000000001</v>
      </c>
      <c r="Q29" s="1067"/>
      <c r="R29" s="1067"/>
      <c r="S29" s="1067"/>
      <c r="T29" s="1067">
        <f t="shared" si="8"/>
        <v>1877.1637500000002</v>
      </c>
      <c r="U29" s="1067">
        <f t="shared" si="6"/>
        <v>29885.33625</v>
      </c>
      <c r="V29" s="1054"/>
    </row>
    <row r="30" spans="1:106" x14ac:dyDescent="0.25">
      <c r="A30" s="1066">
        <v>8</v>
      </c>
      <c r="B30" s="1066"/>
      <c r="C30" s="1066"/>
      <c r="D30" s="446"/>
      <c r="E30" s="446"/>
      <c r="F30" s="1066"/>
      <c r="G30" s="428"/>
      <c r="H30" s="447" t="s">
        <v>3672</v>
      </c>
      <c r="I30" s="428" t="s">
        <v>2920</v>
      </c>
      <c r="J30" s="479">
        <v>31762.5</v>
      </c>
      <c r="K30" s="1067">
        <f t="shared" si="9"/>
        <v>2251.9612499999998</v>
      </c>
      <c r="L30" s="1067">
        <f t="shared" si="7"/>
        <v>31762.5</v>
      </c>
      <c r="M30" s="402"/>
      <c r="N30" s="1054"/>
      <c r="O30" s="1067">
        <f t="shared" si="4"/>
        <v>965.58</v>
      </c>
      <c r="P30" s="1067">
        <f t="shared" si="5"/>
        <v>911.58375000000001</v>
      </c>
      <c r="Q30" s="1067"/>
      <c r="R30" s="1067"/>
      <c r="S30" s="1067"/>
      <c r="T30" s="1067">
        <f t="shared" si="8"/>
        <v>1877.1637500000002</v>
      </c>
      <c r="U30" s="1067">
        <f t="shared" si="6"/>
        <v>29885.33625</v>
      </c>
      <c r="V30" s="1054"/>
    </row>
    <row r="31" spans="1:106" x14ac:dyDescent="0.25">
      <c r="A31" s="1082">
        <v>9</v>
      </c>
      <c r="B31" s="1066"/>
      <c r="C31" s="1066"/>
      <c r="D31" s="446"/>
      <c r="E31" s="446"/>
      <c r="F31" s="1066"/>
      <c r="G31" s="428"/>
      <c r="H31" s="447" t="s">
        <v>3672</v>
      </c>
      <c r="I31" s="428" t="s">
        <v>2920</v>
      </c>
      <c r="J31" s="479">
        <v>31762.5</v>
      </c>
      <c r="K31" s="1067">
        <f t="shared" si="9"/>
        <v>2251.9612499999998</v>
      </c>
      <c r="L31" s="1067">
        <f t="shared" si="7"/>
        <v>31762.5</v>
      </c>
      <c r="M31" s="402"/>
      <c r="N31" s="1054"/>
      <c r="O31" s="1067">
        <f t="shared" si="4"/>
        <v>965.58</v>
      </c>
      <c r="P31" s="1067">
        <f t="shared" si="5"/>
        <v>911.58375000000001</v>
      </c>
      <c r="Q31" s="1067"/>
      <c r="R31" s="1067"/>
      <c r="S31" s="1067"/>
      <c r="T31" s="1067">
        <f t="shared" si="8"/>
        <v>1877.1637500000002</v>
      </c>
      <c r="U31" s="1067">
        <f t="shared" si="6"/>
        <v>29885.33625</v>
      </c>
      <c r="V31" s="1054"/>
    </row>
    <row r="32" spans="1:106" x14ac:dyDescent="0.25">
      <c r="A32" s="1066">
        <v>10</v>
      </c>
      <c r="B32" s="1066"/>
      <c r="C32" s="1066"/>
      <c r="D32" s="446"/>
      <c r="E32" s="446"/>
      <c r="F32" s="1066"/>
      <c r="G32" s="428"/>
      <c r="H32" s="447" t="s">
        <v>3672</v>
      </c>
      <c r="I32" s="428" t="s">
        <v>2920</v>
      </c>
      <c r="J32" s="479">
        <v>31762.5</v>
      </c>
      <c r="K32" s="1067">
        <f t="shared" si="9"/>
        <v>2251.9612499999998</v>
      </c>
      <c r="L32" s="1067">
        <f t="shared" si="7"/>
        <v>31762.5</v>
      </c>
      <c r="M32" s="402"/>
      <c r="N32" s="1054"/>
      <c r="O32" s="1067">
        <f t="shared" si="4"/>
        <v>965.58</v>
      </c>
      <c r="P32" s="1067">
        <f t="shared" si="5"/>
        <v>911.58375000000001</v>
      </c>
      <c r="Q32" s="1067"/>
      <c r="R32" s="1067"/>
      <c r="S32" s="1067"/>
      <c r="T32" s="1067">
        <f t="shared" si="8"/>
        <v>1877.1637500000002</v>
      </c>
      <c r="U32" s="1067">
        <f t="shared" si="6"/>
        <v>29885.33625</v>
      </c>
      <c r="V32" s="1054"/>
    </row>
    <row r="33" spans="1:106" x14ac:dyDescent="0.25">
      <c r="A33" s="1082">
        <v>11</v>
      </c>
      <c r="B33" s="1066"/>
      <c r="C33" s="1066"/>
      <c r="D33" s="446"/>
      <c r="E33" s="446"/>
      <c r="F33" s="1066"/>
      <c r="G33" s="428"/>
      <c r="H33" s="447" t="s">
        <v>3672</v>
      </c>
      <c r="I33" s="428" t="s">
        <v>2920</v>
      </c>
      <c r="J33" s="479">
        <v>31762.5</v>
      </c>
      <c r="K33" s="1067">
        <f t="shared" si="9"/>
        <v>2251.9612499999998</v>
      </c>
      <c r="L33" s="1067">
        <f t="shared" si="7"/>
        <v>31762.5</v>
      </c>
      <c r="M33" s="402"/>
      <c r="N33" s="1054"/>
      <c r="O33" s="1067">
        <f t="shared" si="4"/>
        <v>965.58</v>
      </c>
      <c r="P33" s="1067">
        <f t="shared" si="5"/>
        <v>911.58375000000001</v>
      </c>
      <c r="Q33" s="1067"/>
      <c r="R33" s="1067"/>
      <c r="S33" s="1067"/>
      <c r="T33" s="1067">
        <f t="shared" si="8"/>
        <v>1877.1637500000002</v>
      </c>
      <c r="U33" s="1067">
        <f t="shared" si="6"/>
        <v>29885.33625</v>
      </c>
      <c r="V33" s="1054"/>
    </row>
    <row r="34" spans="1:106" s="839" customFormat="1" ht="16.5" customHeight="1" x14ac:dyDescent="0.25">
      <c r="A34" s="1066">
        <v>12</v>
      </c>
      <c r="B34" s="444"/>
      <c r="C34" s="444"/>
      <c r="D34" s="445"/>
      <c r="E34" s="446"/>
      <c r="F34" s="1066"/>
      <c r="G34" s="429"/>
      <c r="H34" s="447" t="s">
        <v>3672</v>
      </c>
      <c r="I34" s="429" t="s">
        <v>2363</v>
      </c>
      <c r="J34" s="479">
        <v>19057.5</v>
      </c>
      <c r="K34" s="1067">
        <f t="shared" si="9"/>
        <v>1351.1767499999999</v>
      </c>
      <c r="L34" s="1067">
        <f t="shared" si="7"/>
        <v>19057.5</v>
      </c>
      <c r="M34" s="402"/>
      <c r="N34" s="402"/>
      <c r="O34" s="1067">
        <f t="shared" si="4"/>
        <v>579.34799999999996</v>
      </c>
      <c r="P34" s="1067">
        <f t="shared" si="5"/>
        <v>546.95024999999998</v>
      </c>
      <c r="Q34" s="1067"/>
      <c r="R34" s="1067"/>
      <c r="S34" s="1067"/>
      <c r="T34" s="1067">
        <f t="shared" si="8"/>
        <v>1126.2982499999998</v>
      </c>
      <c r="U34" s="1067">
        <f t="shared" si="6"/>
        <v>17931.20175</v>
      </c>
      <c r="V34" s="623"/>
      <c r="W34" s="848"/>
      <c r="X34" s="616"/>
      <c r="Y34" s="616"/>
      <c r="Z34" s="624"/>
      <c r="AA34" s="624"/>
      <c r="AB34" s="1007"/>
      <c r="AC34" s="616"/>
      <c r="AD34" s="624"/>
      <c r="AE34" s="616"/>
      <c r="AF34" s="1008"/>
      <c r="AG34" s="1009"/>
      <c r="AH34" s="537"/>
      <c r="AI34" s="537"/>
      <c r="AJ34" s="537"/>
      <c r="AK34" s="537"/>
      <c r="AL34" s="537"/>
      <c r="AM34" s="537"/>
      <c r="AN34" s="537"/>
      <c r="AO34" s="537"/>
      <c r="AP34" s="537"/>
      <c r="AQ34" s="537"/>
      <c r="AR34" s="537"/>
      <c r="AS34" s="537"/>
      <c r="AT34" s="537"/>
      <c r="AU34" s="537"/>
      <c r="AV34" s="537"/>
      <c r="AW34" s="537"/>
      <c r="AX34" s="537"/>
      <c r="AY34" s="537"/>
      <c r="AZ34" s="537"/>
      <c r="BA34" s="537"/>
      <c r="BB34" s="537"/>
      <c r="BC34" s="537"/>
      <c r="BD34" s="537"/>
      <c r="BE34" s="537"/>
      <c r="BF34" s="537"/>
      <c r="BG34" s="537"/>
      <c r="BH34" s="537"/>
      <c r="BI34" s="537"/>
      <c r="BJ34" s="537"/>
      <c r="BK34" s="537"/>
      <c r="BL34" s="537"/>
      <c r="BM34" s="537"/>
      <c r="BN34" s="537"/>
      <c r="BO34" s="537"/>
      <c r="BP34" s="537"/>
      <c r="BQ34" s="537"/>
      <c r="BR34" s="537"/>
      <c r="BS34" s="537"/>
      <c r="BT34" s="537"/>
      <c r="BU34" s="537"/>
      <c r="BV34" s="537"/>
      <c r="BW34" s="537"/>
      <c r="BX34" s="537"/>
      <c r="BY34" s="537"/>
      <c r="BZ34" s="537"/>
      <c r="CA34" s="537"/>
      <c r="CB34" s="537"/>
      <c r="CC34" s="537"/>
      <c r="CD34" s="537"/>
      <c r="CE34" s="537"/>
      <c r="CF34" s="537"/>
      <c r="CG34" s="537"/>
      <c r="CH34" s="537"/>
      <c r="CI34" s="537"/>
      <c r="CJ34" s="537"/>
      <c r="CK34" s="537"/>
      <c r="CL34" s="537"/>
      <c r="CM34" s="537"/>
      <c r="CN34" s="537"/>
      <c r="CO34" s="537"/>
      <c r="CP34" s="537"/>
      <c r="CQ34" s="537"/>
      <c r="CR34" s="537"/>
      <c r="CS34" s="537"/>
      <c r="CT34" s="537"/>
      <c r="CU34" s="537"/>
      <c r="CV34" s="537"/>
      <c r="CW34" s="537"/>
      <c r="CX34" s="537"/>
      <c r="CY34" s="537"/>
      <c r="CZ34" s="537"/>
      <c r="DA34" s="537"/>
      <c r="DB34" s="537"/>
    </row>
    <row r="35" spans="1:106" x14ac:dyDescent="0.25">
      <c r="A35" s="1082">
        <v>13</v>
      </c>
      <c r="B35" s="1066"/>
      <c r="C35" s="1066"/>
      <c r="D35" s="446"/>
      <c r="E35" s="446"/>
      <c r="F35" s="1066"/>
      <c r="G35" s="428"/>
      <c r="H35" s="447" t="s">
        <v>3672</v>
      </c>
      <c r="I35" s="429" t="s">
        <v>2363</v>
      </c>
      <c r="J35" s="479">
        <v>19057.5</v>
      </c>
      <c r="K35" s="1067">
        <f t="shared" si="9"/>
        <v>1351.1767499999999</v>
      </c>
      <c r="L35" s="1067">
        <f t="shared" si="7"/>
        <v>19057.5</v>
      </c>
      <c r="M35" s="402"/>
      <c r="N35" s="834"/>
      <c r="O35" s="1067">
        <f t="shared" si="4"/>
        <v>579.34799999999996</v>
      </c>
      <c r="P35" s="1067">
        <f t="shared" si="5"/>
        <v>546.95024999999998</v>
      </c>
      <c r="Q35" s="1067"/>
      <c r="R35" s="1067"/>
      <c r="S35" s="1067"/>
      <c r="T35" s="1067">
        <f t="shared" si="8"/>
        <v>1126.2982499999998</v>
      </c>
      <c r="U35" s="1067">
        <f t="shared" si="6"/>
        <v>17931.20175</v>
      </c>
      <c r="V35" s="1054"/>
    </row>
    <row r="36" spans="1:106" s="839" customFormat="1" ht="16.5" customHeight="1" x14ac:dyDescent="0.25">
      <c r="A36" s="1066">
        <v>14</v>
      </c>
      <c r="B36" s="444"/>
      <c r="C36" s="444"/>
      <c r="D36" s="445"/>
      <c r="E36" s="446"/>
      <c r="F36" s="1066"/>
      <c r="G36" s="429"/>
      <c r="H36" s="447" t="s">
        <v>3672</v>
      </c>
      <c r="I36" s="429" t="s">
        <v>2363</v>
      </c>
      <c r="J36" s="479">
        <v>19057.5</v>
      </c>
      <c r="K36" s="1067">
        <f t="shared" si="9"/>
        <v>1351.1767499999999</v>
      </c>
      <c r="L36" s="1067">
        <f t="shared" si="7"/>
        <v>19057.5</v>
      </c>
      <c r="M36" s="402"/>
      <c r="N36" s="402"/>
      <c r="O36" s="1067">
        <f t="shared" si="4"/>
        <v>579.34799999999996</v>
      </c>
      <c r="P36" s="1067">
        <f t="shared" si="5"/>
        <v>546.95024999999998</v>
      </c>
      <c r="Q36" s="1067"/>
      <c r="R36" s="1067"/>
      <c r="S36" s="1067"/>
      <c r="T36" s="1067">
        <f t="shared" si="8"/>
        <v>1126.2982499999998</v>
      </c>
      <c r="U36" s="1067">
        <f t="shared" si="6"/>
        <v>17931.20175</v>
      </c>
      <c r="V36" s="623"/>
      <c r="W36" s="848"/>
      <c r="X36" s="616"/>
      <c r="Y36" s="616"/>
      <c r="Z36" s="624"/>
      <c r="AA36" s="624"/>
      <c r="AB36" s="1007"/>
      <c r="AC36" s="616"/>
      <c r="AD36" s="624"/>
      <c r="AE36" s="616"/>
      <c r="AF36" s="1008"/>
      <c r="AG36" s="1009"/>
      <c r="AH36" s="537"/>
      <c r="AI36" s="537"/>
      <c r="AJ36" s="537"/>
      <c r="AK36" s="537"/>
      <c r="AL36" s="537"/>
      <c r="AM36" s="537"/>
      <c r="AN36" s="537"/>
      <c r="AO36" s="537"/>
      <c r="AP36" s="537"/>
      <c r="AQ36" s="537"/>
      <c r="AR36" s="537"/>
      <c r="AS36" s="537"/>
      <c r="AT36" s="537"/>
      <c r="AU36" s="537"/>
      <c r="AV36" s="537"/>
      <c r="AW36" s="537"/>
      <c r="AX36" s="537"/>
      <c r="AY36" s="537"/>
      <c r="AZ36" s="537"/>
      <c r="BA36" s="537"/>
      <c r="BB36" s="537"/>
      <c r="BC36" s="537"/>
      <c r="BD36" s="537"/>
      <c r="BE36" s="537"/>
      <c r="BF36" s="537"/>
      <c r="BG36" s="537"/>
      <c r="BH36" s="537"/>
      <c r="BI36" s="537"/>
      <c r="BJ36" s="537"/>
      <c r="BK36" s="537"/>
      <c r="BL36" s="537"/>
      <c r="BM36" s="537"/>
      <c r="BN36" s="537"/>
      <c r="BO36" s="537"/>
      <c r="BP36" s="537"/>
      <c r="BQ36" s="537"/>
      <c r="BR36" s="537"/>
      <c r="BS36" s="537"/>
      <c r="BT36" s="537"/>
      <c r="BU36" s="537"/>
      <c r="BV36" s="537"/>
      <c r="BW36" s="537"/>
      <c r="BX36" s="537"/>
      <c r="BY36" s="537"/>
      <c r="BZ36" s="537"/>
      <c r="CA36" s="537"/>
      <c r="CB36" s="537"/>
      <c r="CC36" s="537"/>
      <c r="CD36" s="537"/>
      <c r="CE36" s="537"/>
      <c r="CF36" s="537"/>
      <c r="CG36" s="537"/>
      <c r="CH36" s="537"/>
      <c r="CI36" s="537"/>
      <c r="CJ36" s="537"/>
      <c r="CK36" s="537"/>
      <c r="CL36" s="537"/>
      <c r="CM36" s="537"/>
      <c r="CN36" s="537"/>
      <c r="CO36" s="537"/>
      <c r="CP36" s="537"/>
      <c r="CQ36" s="537"/>
      <c r="CR36" s="537"/>
      <c r="CS36" s="537"/>
      <c r="CT36" s="537"/>
      <c r="CU36" s="537"/>
      <c r="CV36" s="537"/>
      <c r="CW36" s="537"/>
      <c r="CX36" s="537"/>
      <c r="CY36" s="537"/>
      <c r="CZ36" s="537"/>
      <c r="DA36" s="537"/>
      <c r="DB36" s="537"/>
    </row>
    <row r="37" spans="1:106" x14ac:dyDescent="0.25">
      <c r="A37" s="1082">
        <v>15</v>
      </c>
      <c r="B37" s="1066"/>
      <c r="C37" s="1066"/>
      <c r="D37" s="446"/>
      <c r="E37" s="446"/>
      <c r="F37" s="1066"/>
      <c r="G37" s="428"/>
      <c r="H37" s="447" t="s">
        <v>3672</v>
      </c>
      <c r="I37" s="429" t="s">
        <v>2363</v>
      </c>
      <c r="J37" s="479">
        <v>19057.5</v>
      </c>
      <c r="K37" s="1067">
        <f t="shared" si="9"/>
        <v>1351.1767499999999</v>
      </c>
      <c r="L37" s="1067">
        <f t="shared" si="7"/>
        <v>19057.5</v>
      </c>
      <c r="M37" s="402"/>
      <c r="N37" s="834"/>
      <c r="O37" s="1067">
        <f t="shared" si="4"/>
        <v>579.34799999999996</v>
      </c>
      <c r="P37" s="1067">
        <f t="shared" si="5"/>
        <v>546.95024999999998</v>
      </c>
      <c r="Q37" s="1067"/>
      <c r="R37" s="1067"/>
      <c r="S37" s="1067"/>
      <c r="T37" s="1067">
        <f t="shared" si="8"/>
        <v>1126.2982499999998</v>
      </c>
      <c r="U37" s="1067">
        <f t="shared" si="6"/>
        <v>17931.20175</v>
      </c>
      <c r="V37" s="1054"/>
    </row>
    <row r="38" spans="1:106" s="839" customFormat="1" ht="16.5" customHeight="1" x14ac:dyDescent="0.25">
      <c r="A38" s="1066">
        <v>16</v>
      </c>
      <c r="B38" s="444"/>
      <c r="C38" s="444"/>
      <c r="D38" s="445"/>
      <c r="E38" s="446"/>
      <c r="F38" s="1066"/>
      <c r="G38" s="429"/>
      <c r="H38" s="447" t="s">
        <v>3672</v>
      </c>
      <c r="I38" s="429" t="s">
        <v>2363</v>
      </c>
      <c r="J38" s="479">
        <v>19057.5</v>
      </c>
      <c r="K38" s="1067">
        <f t="shared" si="9"/>
        <v>1351.1767499999999</v>
      </c>
      <c r="L38" s="1067">
        <f t="shared" si="7"/>
        <v>19057.5</v>
      </c>
      <c r="M38" s="402"/>
      <c r="N38" s="402"/>
      <c r="O38" s="1067">
        <f t="shared" si="4"/>
        <v>579.34799999999996</v>
      </c>
      <c r="P38" s="1067">
        <f t="shared" si="5"/>
        <v>546.95024999999998</v>
      </c>
      <c r="Q38" s="1067"/>
      <c r="R38" s="1067"/>
      <c r="S38" s="1067"/>
      <c r="T38" s="1067">
        <f t="shared" si="8"/>
        <v>1126.2982499999998</v>
      </c>
      <c r="U38" s="1067">
        <f t="shared" si="6"/>
        <v>17931.20175</v>
      </c>
      <c r="V38" s="623"/>
      <c r="W38" s="848"/>
      <c r="X38" s="616"/>
      <c r="Y38" s="616"/>
      <c r="Z38" s="624"/>
      <c r="AA38" s="624"/>
      <c r="AB38" s="1007"/>
      <c r="AC38" s="616"/>
      <c r="AD38" s="624"/>
      <c r="AE38" s="616"/>
      <c r="AF38" s="1008"/>
      <c r="AG38" s="1009"/>
      <c r="AH38" s="537"/>
      <c r="AI38" s="537"/>
      <c r="AJ38" s="537"/>
      <c r="AK38" s="537"/>
      <c r="AL38" s="537"/>
      <c r="AM38" s="537"/>
      <c r="AN38" s="537"/>
      <c r="AO38" s="537"/>
      <c r="AP38" s="537"/>
      <c r="AQ38" s="537"/>
      <c r="AR38" s="537"/>
      <c r="AS38" s="537"/>
      <c r="AT38" s="537"/>
      <c r="AU38" s="537"/>
      <c r="AV38" s="537"/>
      <c r="AW38" s="537"/>
      <c r="AX38" s="537"/>
      <c r="AY38" s="537"/>
      <c r="AZ38" s="537"/>
      <c r="BA38" s="537"/>
      <c r="BB38" s="537"/>
      <c r="BC38" s="537"/>
      <c r="BD38" s="537"/>
      <c r="BE38" s="537"/>
      <c r="BF38" s="537"/>
      <c r="BG38" s="537"/>
      <c r="BH38" s="537"/>
      <c r="BI38" s="537"/>
      <c r="BJ38" s="537"/>
      <c r="BK38" s="537"/>
      <c r="BL38" s="537"/>
      <c r="BM38" s="537"/>
      <c r="BN38" s="537"/>
      <c r="BO38" s="537"/>
      <c r="BP38" s="537"/>
      <c r="BQ38" s="537"/>
      <c r="BR38" s="537"/>
      <c r="BS38" s="537"/>
      <c r="BT38" s="537"/>
      <c r="BU38" s="537"/>
      <c r="BV38" s="537"/>
      <c r="BW38" s="537"/>
      <c r="BX38" s="537"/>
      <c r="BY38" s="537"/>
      <c r="BZ38" s="537"/>
      <c r="CA38" s="537"/>
      <c r="CB38" s="537"/>
      <c r="CC38" s="537"/>
      <c r="CD38" s="537"/>
      <c r="CE38" s="537"/>
      <c r="CF38" s="537"/>
      <c r="CG38" s="537"/>
      <c r="CH38" s="537"/>
      <c r="CI38" s="537"/>
      <c r="CJ38" s="537"/>
      <c r="CK38" s="537"/>
      <c r="CL38" s="537"/>
      <c r="CM38" s="537"/>
      <c r="CN38" s="537"/>
      <c r="CO38" s="537"/>
      <c r="CP38" s="537"/>
      <c r="CQ38" s="537"/>
      <c r="CR38" s="537"/>
      <c r="CS38" s="537"/>
      <c r="CT38" s="537"/>
      <c r="CU38" s="537"/>
      <c r="CV38" s="537"/>
      <c r="CW38" s="537"/>
      <c r="CX38" s="537"/>
      <c r="CY38" s="537"/>
      <c r="CZ38" s="537"/>
      <c r="DA38" s="537"/>
      <c r="DB38" s="537"/>
    </row>
    <row r="39" spans="1:106" ht="12.75" customHeight="1" x14ac:dyDescent="0.25">
      <c r="A39" s="1776" t="s">
        <v>3656</v>
      </c>
      <c r="B39" s="1776"/>
      <c r="C39" s="1776"/>
      <c r="D39" s="1776"/>
      <c r="E39" s="1776"/>
      <c r="F39" s="1776"/>
      <c r="G39" s="1776"/>
      <c r="H39" s="1776"/>
      <c r="I39" s="1776"/>
      <c r="J39" s="405">
        <f>+J23+J24+J25+J26+J27+J28+J29+J30+J31+J32+J33+J34+J35+J36+J37+J38</f>
        <v>444675</v>
      </c>
      <c r="K39" s="1067"/>
      <c r="L39" s="1067"/>
      <c r="M39" s="1067"/>
      <c r="N39" s="403"/>
      <c r="O39" s="405">
        <f>+O23+O24+O25+O26+O27+O28+O29+O30+O31+O32+O33+O34+O35+O36+O37+O38</f>
        <v>13518.12</v>
      </c>
      <c r="P39" s="405">
        <f>SUM(P23:P38)</f>
        <v>12762.172499999999</v>
      </c>
      <c r="Q39" s="407"/>
      <c r="R39" s="407"/>
      <c r="S39" s="407"/>
      <c r="T39" s="407">
        <f>SUM(T23:T38)</f>
        <v>26280.2925</v>
      </c>
      <c r="U39" s="407">
        <f>SUM(U23:U38)</f>
        <v>418394.70750000002</v>
      </c>
    </row>
    <row r="40" spans="1:106" ht="15" customHeight="1" x14ac:dyDescent="0.25">
      <c r="A40" s="1084"/>
      <c r="B40" s="1774" t="s">
        <v>102</v>
      </c>
      <c r="C40" s="1774"/>
      <c r="D40" s="1774"/>
      <c r="E40" s="1774"/>
      <c r="F40" s="1774"/>
      <c r="G40" s="1774"/>
      <c r="H40" s="1774"/>
      <c r="I40" s="1774"/>
      <c r="J40" s="1085">
        <f>+J19+J39</f>
        <v>804675</v>
      </c>
      <c r="K40" s="1085">
        <f>SUM(K9:K39)</f>
        <v>79384.957499999975</v>
      </c>
      <c r="L40" s="1085">
        <f>SUM(L9:L39)</f>
        <v>788354</v>
      </c>
      <c r="M40" s="1086" t="e">
        <f>+#REF!+#REF!</f>
        <v>#REF!</v>
      </c>
      <c r="N40" s="1085">
        <f>+N19</f>
        <v>9186.64</v>
      </c>
      <c r="O40" s="1085">
        <f>+O19+O39</f>
        <v>24462.120000000003</v>
      </c>
      <c r="P40" s="1085">
        <f>+P19+P39</f>
        <v>23094.172500000001</v>
      </c>
      <c r="Q40" s="1085"/>
      <c r="R40" s="1085"/>
      <c r="S40" s="1085"/>
      <c r="T40" s="1098">
        <f>+T19+T39</f>
        <v>56742.93250000001</v>
      </c>
      <c r="U40" s="1085">
        <f>+U19+U39</f>
        <v>747932.0675</v>
      </c>
    </row>
    <row r="41" spans="1:106" x14ac:dyDescent="0.25">
      <c r="A41" s="6"/>
      <c r="B41" s="6"/>
      <c r="C41" s="6"/>
      <c r="D41" s="6"/>
      <c r="E41" s="6"/>
      <c r="F41" s="6"/>
      <c r="M41" s="632"/>
      <c r="N41" s="6"/>
      <c r="Q41" s="6"/>
      <c r="R41" s="6"/>
      <c r="S41" s="6"/>
    </row>
    <row r="42" spans="1:106" ht="49.5" customHeight="1" x14ac:dyDescent="0.25">
      <c r="A42" s="6"/>
      <c r="B42" s="6"/>
      <c r="C42" s="6"/>
      <c r="D42" s="6"/>
      <c r="E42" s="6"/>
      <c r="F42" s="6"/>
      <c r="O42" s="1127" t="s">
        <v>5187</v>
      </c>
      <c r="P42" s="1127"/>
      <c r="Q42" s="1127"/>
    </row>
    <row r="43" spans="1:106" ht="14.25" customHeight="1" x14ac:dyDescent="0.25">
      <c r="A43" s="6"/>
      <c r="B43" s="6"/>
      <c r="C43" s="6"/>
      <c r="D43" s="6"/>
      <c r="E43" s="6"/>
      <c r="F43" s="6"/>
      <c r="I43" s="1089" t="s">
        <v>5186</v>
      </c>
      <c r="J43" s="1089" t="s">
        <v>5184</v>
      </c>
      <c r="K43" s="1088" t="s">
        <v>3572</v>
      </c>
      <c r="L43" s="1088" t="s">
        <v>4488</v>
      </c>
      <c r="M43" s="1091" t="s">
        <v>4485</v>
      </c>
      <c r="N43" s="1092" t="s">
        <v>4485</v>
      </c>
      <c r="O43" s="1092" t="s">
        <v>4492</v>
      </c>
      <c r="P43" s="1088" t="s">
        <v>4577</v>
      </c>
      <c r="Q43" s="1097" t="s">
        <v>4542</v>
      </c>
      <c r="R43" s="1097" t="s">
        <v>5185</v>
      </c>
      <c r="S43" s="1088" t="s">
        <v>4579</v>
      </c>
      <c r="T43" s="1088" t="s">
        <v>4580</v>
      </c>
      <c r="U43" s="1128" t="s">
        <v>102</v>
      </c>
    </row>
    <row r="44" spans="1:106" x14ac:dyDescent="0.25">
      <c r="A44" s="6"/>
      <c r="B44" s="6"/>
      <c r="C44" s="6"/>
      <c r="D44" s="6"/>
      <c r="E44" s="6"/>
      <c r="F44" s="6"/>
      <c r="J44" s="479">
        <v>804675</v>
      </c>
      <c r="K44" s="479"/>
      <c r="L44" s="479">
        <v>804675</v>
      </c>
      <c r="M44" s="479">
        <v>804675</v>
      </c>
      <c r="N44" s="479">
        <v>804675</v>
      </c>
      <c r="O44" s="479">
        <v>804675</v>
      </c>
      <c r="P44" s="479">
        <v>804675</v>
      </c>
      <c r="Q44" s="479">
        <v>804675</v>
      </c>
      <c r="R44" s="479">
        <v>804675</v>
      </c>
      <c r="S44" s="479">
        <v>804675</v>
      </c>
      <c r="T44" s="479">
        <v>804675</v>
      </c>
      <c r="U44" s="1129">
        <f>+J44+N44+O44+P44+Q44+R44+S44+T44</f>
        <v>6437400</v>
      </c>
    </row>
    <row r="45" spans="1:106" x14ac:dyDescent="0.25">
      <c r="A45" s="6"/>
      <c r="B45" s="6"/>
      <c r="C45" s="6"/>
      <c r="D45" s="6"/>
      <c r="E45" s="6"/>
      <c r="F45" s="6"/>
      <c r="J45" s="479"/>
      <c r="K45" s="479"/>
      <c r="L45" s="479"/>
      <c r="M45" s="479">
        <v>9186.64</v>
      </c>
      <c r="N45" s="479"/>
      <c r="O45" s="479"/>
      <c r="P45" s="479"/>
      <c r="Q45" s="479"/>
      <c r="R45" s="479"/>
      <c r="S45" s="479"/>
      <c r="T45" s="479"/>
      <c r="U45" s="1054"/>
    </row>
    <row r="46" spans="1:106" x14ac:dyDescent="0.25">
      <c r="A46" s="6"/>
      <c r="B46" s="6"/>
      <c r="C46" s="6"/>
      <c r="D46" s="6"/>
      <c r="E46" s="6"/>
      <c r="F46" s="6"/>
      <c r="J46" s="479"/>
      <c r="K46" s="479"/>
      <c r="L46" s="479"/>
      <c r="M46" s="479">
        <v>9186.64</v>
      </c>
      <c r="N46" s="479"/>
      <c r="O46" s="479"/>
      <c r="P46" s="479"/>
      <c r="Q46" s="479"/>
      <c r="R46" s="479"/>
      <c r="S46" s="479"/>
      <c r="T46" s="479"/>
      <c r="U46" s="1054"/>
    </row>
    <row r="47" spans="1:106" x14ac:dyDescent="0.25">
      <c r="A47" s="6"/>
      <c r="B47" s="6"/>
      <c r="C47" s="6"/>
      <c r="D47" s="6"/>
      <c r="E47" s="6"/>
      <c r="F47" s="6"/>
      <c r="J47" s="819"/>
      <c r="K47" s="819"/>
      <c r="L47" s="819"/>
      <c r="M47" s="1126">
        <f>SUM(M44:M46)</f>
        <v>823048.28</v>
      </c>
      <c r="N47" s="1126"/>
      <c r="O47" s="1126"/>
      <c r="P47" s="819"/>
      <c r="Q47" s="819"/>
      <c r="R47" s="819"/>
      <c r="S47" s="1126"/>
      <c r="T47" s="1126"/>
      <c r="U47" s="1054"/>
    </row>
    <row r="48" spans="1:106" x14ac:dyDescent="0.25">
      <c r="A48" s="6"/>
      <c r="B48" s="6"/>
      <c r="C48" s="6"/>
      <c r="D48" s="6"/>
      <c r="E48" s="6"/>
      <c r="F48" s="6"/>
      <c r="M48" s="632"/>
      <c r="N48" s="6"/>
      <c r="Q48" s="6"/>
      <c r="R48" s="6"/>
      <c r="S48" s="6"/>
    </row>
    <row r="49" spans="1:106" x14ac:dyDescent="0.25">
      <c r="A49" s="6"/>
      <c r="B49" s="6"/>
      <c r="C49" s="6"/>
      <c r="D49" s="6"/>
      <c r="E49" s="6"/>
      <c r="F49" s="6"/>
      <c r="M49" s="632"/>
      <c r="N49" s="6"/>
      <c r="Q49" s="6"/>
      <c r="R49" s="6"/>
      <c r="S49" s="6"/>
    </row>
    <row r="50" spans="1:106" ht="19.5" customHeight="1" x14ac:dyDescent="0.25">
      <c r="A50" s="6"/>
      <c r="B50" s="6"/>
      <c r="C50" s="6"/>
      <c r="D50" s="6"/>
      <c r="E50" s="6"/>
      <c r="F50" s="6"/>
      <c r="I50" s="5"/>
      <c r="M50" s="632"/>
      <c r="N50" s="6"/>
      <c r="Q50" s="6"/>
      <c r="R50" s="6"/>
      <c r="S50" s="6"/>
    </row>
    <row r="51" spans="1:106" x14ac:dyDescent="0.25">
      <c r="A51" s="6"/>
      <c r="B51" s="6"/>
      <c r="C51" s="6"/>
      <c r="D51" s="6"/>
      <c r="E51" s="6"/>
      <c r="F51" s="6"/>
      <c r="M51" s="632"/>
      <c r="N51" s="6"/>
      <c r="Q51" s="6"/>
      <c r="R51" s="6"/>
      <c r="S51" s="6"/>
      <c r="AG51" s="537"/>
      <c r="DB51" s="6"/>
    </row>
    <row r="52" spans="1:106" x14ac:dyDescent="0.25">
      <c r="A52" s="6"/>
      <c r="B52" s="6"/>
      <c r="C52" s="6"/>
      <c r="D52" s="6"/>
      <c r="E52" s="6"/>
      <c r="F52" s="6"/>
      <c r="M52" s="632"/>
      <c r="N52" s="6"/>
      <c r="Q52" s="6"/>
      <c r="R52" s="6"/>
      <c r="S52" s="6"/>
      <c r="AG52" s="537"/>
      <c r="DB52" s="6"/>
    </row>
    <row r="53" spans="1:106" x14ac:dyDescent="0.25">
      <c r="A53" s="6"/>
      <c r="B53" s="6"/>
      <c r="C53" s="6"/>
      <c r="D53" s="6"/>
      <c r="E53" s="6"/>
      <c r="F53" s="6"/>
      <c r="M53" s="632"/>
      <c r="N53" s="6"/>
      <c r="Q53" s="6"/>
      <c r="R53" s="6"/>
      <c r="S53" s="6"/>
      <c r="AG53" s="537"/>
      <c r="DB53" s="6"/>
    </row>
    <row r="54" spans="1:106" x14ac:dyDescent="0.25">
      <c r="A54" s="6"/>
      <c r="B54" s="6"/>
      <c r="C54" s="6"/>
      <c r="D54" s="6"/>
      <c r="E54" s="6"/>
      <c r="F54" s="6"/>
      <c r="M54" s="632"/>
      <c r="N54" s="6"/>
      <c r="Q54" s="6"/>
      <c r="R54" s="6"/>
      <c r="S54" s="6"/>
      <c r="AG54" s="537"/>
      <c r="DB54" s="6"/>
    </row>
    <row r="55" spans="1:106" x14ac:dyDescent="0.25">
      <c r="A55" s="6"/>
      <c r="B55" s="6"/>
      <c r="C55" s="6"/>
      <c r="D55" s="6"/>
      <c r="E55" s="6"/>
      <c r="F55" s="6"/>
      <c r="M55" s="632"/>
      <c r="N55" s="6"/>
      <c r="Q55" s="6"/>
      <c r="R55" s="6"/>
      <c r="S55" s="6"/>
      <c r="AG55" s="537"/>
      <c r="DB55" s="6"/>
    </row>
    <row r="56" spans="1:106" x14ac:dyDescent="0.25">
      <c r="A56" s="6"/>
      <c r="B56" s="6"/>
      <c r="C56" s="6"/>
      <c r="D56" s="6"/>
      <c r="E56" s="6"/>
      <c r="F56" s="6"/>
      <c r="M56" s="632"/>
      <c r="N56" s="6"/>
      <c r="Q56" s="6"/>
      <c r="R56" s="6"/>
      <c r="S56" s="6"/>
      <c r="AG56" s="537"/>
      <c r="DB56" s="6"/>
    </row>
    <row r="57" spans="1:106" x14ac:dyDescent="0.25">
      <c r="A57" s="6"/>
      <c r="B57" s="6"/>
      <c r="C57" s="6"/>
      <c r="D57" s="6"/>
      <c r="E57" s="6"/>
      <c r="F57" s="6"/>
      <c r="M57" s="632"/>
      <c r="N57" s="6"/>
      <c r="Q57" s="6"/>
      <c r="R57" s="6"/>
      <c r="S57" s="6"/>
      <c r="AG57" s="537"/>
      <c r="DB57" s="6"/>
    </row>
    <row r="58" spans="1:106" x14ac:dyDescent="0.25">
      <c r="A58" s="6"/>
      <c r="B58" s="6"/>
      <c r="C58" s="6"/>
      <c r="D58" s="6"/>
      <c r="E58" s="6"/>
      <c r="F58" s="6"/>
      <c r="M58" s="632"/>
      <c r="N58" s="6"/>
      <c r="Q58" s="6"/>
      <c r="R58" s="6"/>
      <c r="S58" s="6"/>
      <c r="AG58" s="537"/>
      <c r="DB58" s="6"/>
    </row>
    <row r="59" spans="1:106" x14ac:dyDescent="0.25">
      <c r="A59" s="6"/>
      <c r="B59" s="6"/>
      <c r="C59" s="6"/>
      <c r="D59" s="6"/>
      <c r="E59" s="6"/>
      <c r="F59" s="6"/>
      <c r="M59" s="632"/>
      <c r="N59" s="6"/>
      <c r="Q59" s="6"/>
      <c r="R59" s="6"/>
      <c r="S59" s="6"/>
      <c r="AG59" s="537"/>
      <c r="DB59" s="6"/>
    </row>
    <row r="60" spans="1:106" x14ac:dyDescent="0.25">
      <c r="A60" s="6"/>
      <c r="B60" s="6"/>
      <c r="C60" s="6"/>
      <c r="D60" s="6"/>
      <c r="E60" s="6"/>
      <c r="F60" s="6"/>
      <c r="M60" s="632"/>
      <c r="N60" s="6"/>
      <c r="Q60" s="6"/>
      <c r="R60" s="6"/>
      <c r="S60" s="6"/>
    </row>
    <row r="61" spans="1:106" x14ac:dyDescent="0.25">
      <c r="A61" s="6"/>
      <c r="B61" s="6"/>
      <c r="C61" s="6"/>
      <c r="D61" s="6"/>
      <c r="E61" s="6"/>
      <c r="F61" s="6"/>
      <c r="M61" s="632"/>
      <c r="N61" s="6"/>
      <c r="Q61" s="6"/>
      <c r="R61" s="6"/>
      <c r="S61" s="6"/>
    </row>
    <row r="62" spans="1:106" x14ac:dyDescent="0.25">
      <c r="A62" s="6"/>
      <c r="B62" s="6"/>
      <c r="C62" s="6"/>
      <c r="D62" s="6"/>
      <c r="E62" s="6"/>
      <c r="F62" s="6"/>
      <c r="M62" s="632"/>
      <c r="N62" s="6"/>
      <c r="Q62" s="6"/>
      <c r="R62" s="6"/>
      <c r="S62" s="6"/>
    </row>
    <row r="63" spans="1:106" x14ac:dyDescent="0.25">
      <c r="A63" s="6"/>
      <c r="B63" s="6"/>
      <c r="C63" s="6"/>
      <c r="D63" s="6"/>
      <c r="E63" s="6"/>
      <c r="F63" s="6"/>
      <c r="M63" s="632"/>
      <c r="N63" s="6"/>
      <c r="Q63" s="6"/>
      <c r="R63" s="6"/>
      <c r="S63" s="6"/>
    </row>
    <row r="64" spans="1:106" x14ac:dyDescent="0.25">
      <c r="A64" s="6"/>
      <c r="B64" s="6"/>
      <c r="C64" s="6"/>
      <c r="D64" s="6"/>
      <c r="E64" s="6"/>
      <c r="F64" s="6"/>
      <c r="M64" s="632"/>
      <c r="N64" s="6"/>
      <c r="Q64" s="6"/>
      <c r="R64" s="6"/>
      <c r="S64" s="6"/>
    </row>
    <row r="65" spans="1:19" x14ac:dyDescent="0.25">
      <c r="A65" s="6"/>
      <c r="B65" s="6"/>
      <c r="C65" s="6"/>
      <c r="D65" s="6"/>
      <c r="E65" s="6"/>
      <c r="F65" s="6"/>
      <c r="M65" s="632"/>
      <c r="N65" s="6"/>
      <c r="Q65" s="6"/>
      <c r="R65" s="6"/>
      <c r="S65" s="6"/>
    </row>
    <row r="66" spans="1:19" x14ac:dyDescent="0.25">
      <c r="A66" s="6"/>
      <c r="B66" s="6"/>
      <c r="C66" s="6"/>
      <c r="D66" s="6"/>
      <c r="E66" s="6"/>
      <c r="F66" s="6"/>
      <c r="M66" s="632"/>
      <c r="N66" s="6"/>
      <c r="Q66" s="6"/>
      <c r="R66" s="6"/>
      <c r="S66" s="6"/>
    </row>
    <row r="67" spans="1:19" x14ac:dyDescent="0.25">
      <c r="A67" s="6"/>
      <c r="B67" s="6"/>
      <c r="C67" s="6"/>
      <c r="D67" s="6"/>
      <c r="E67" s="6"/>
      <c r="F67" s="6"/>
      <c r="M67" s="632"/>
      <c r="N67" s="6"/>
      <c r="Q67" s="6"/>
      <c r="R67" s="6"/>
      <c r="S67" s="6"/>
    </row>
    <row r="68" spans="1:19" x14ac:dyDescent="0.25">
      <c r="A68" s="6"/>
      <c r="B68" s="6"/>
      <c r="C68" s="6"/>
      <c r="D68" s="6"/>
      <c r="E68" s="6"/>
      <c r="F68" s="6"/>
      <c r="M68" s="632"/>
      <c r="N68" s="6"/>
      <c r="Q68" s="6"/>
      <c r="R68" s="6"/>
      <c r="S68" s="6"/>
    </row>
    <row r="69" spans="1:19" x14ac:dyDescent="0.25">
      <c r="A69" s="6"/>
      <c r="B69" s="6"/>
      <c r="C69" s="6"/>
      <c r="D69" s="6"/>
      <c r="E69" s="6"/>
      <c r="F69" s="6"/>
      <c r="M69" s="632"/>
      <c r="N69" s="6"/>
      <c r="Q69" s="6"/>
      <c r="R69" s="6"/>
      <c r="S69" s="6"/>
    </row>
    <row r="70" spans="1:19" x14ac:dyDescent="0.25">
      <c r="A70" s="6"/>
      <c r="B70" s="6"/>
      <c r="C70" s="6"/>
      <c r="D70" s="6"/>
      <c r="E70" s="6"/>
      <c r="F70" s="6"/>
      <c r="M70" s="632"/>
      <c r="N70" s="6"/>
      <c r="Q70" s="6"/>
      <c r="R70" s="6"/>
      <c r="S70" s="6"/>
    </row>
    <row r="71" spans="1:19" x14ac:dyDescent="0.25">
      <c r="A71" s="6"/>
      <c r="B71" s="6"/>
      <c r="C71" s="6"/>
      <c r="D71" s="6"/>
      <c r="E71" s="6"/>
      <c r="F71" s="6"/>
      <c r="M71" s="632"/>
      <c r="N71" s="6"/>
      <c r="Q71" s="6"/>
      <c r="R71" s="6"/>
      <c r="S71" s="6"/>
    </row>
    <row r="72" spans="1:19" x14ac:dyDescent="0.25">
      <c r="A72" s="6"/>
      <c r="B72" s="6"/>
      <c r="C72" s="6"/>
      <c r="D72" s="6"/>
      <c r="E72" s="6"/>
      <c r="F72" s="6"/>
      <c r="M72" s="748"/>
      <c r="N72" s="6"/>
      <c r="Q72" s="6"/>
      <c r="R72" s="6"/>
      <c r="S72" s="6"/>
    </row>
    <row r="73" spans="1:19" x14ac:dyDescent="0.25">
      <c r="A73" s="6"/>
      <c r="B73" s="6"/>
      <c r="C73" s="6"/>
      <c r="D73" s="6"/>
      <c r="E73" s="6"/>
      <c r="F73" s="6"/>
      <c r="M73" s="632"/>
      <c r="N73" s="6"/>
      <c r="Q73" s="6"/>
      <c r="R73" s="6"/>
      <c r="S73" s="6"/>
    </row>
    <row r="74" spans="1:19" x14ac:dyDescent="0.25">
      <c r="A74" s="6"/>
      <c r="B74" s="6"/>
      <c r="C74" s="6"/>
      <c r="D74" s="6"/>
      <c r="E74" s="6"/>
      <c r="F74" s="6"/>
      <c r="M74" s="632"/>
      <c r="N74" s="6"/>
      <c r="Q74" s="6"/>
      <c r="R74" s="6"/>
      <c r="S74" s="6"/>
    </row>
    <row r="75" spans="1:19" x14ac:dyDescent="0.25">
      <c r="A75" s="6"/>
      <c r="B75" s="6"/>
      <c r="C75" s="6"/>
      <c r="D75" s="6"/>
      <c r="E75" s="6"/>
      <c r="F75" s="6"/>
      <c r="M75" s="632"/>
      <c r="N75" s="6"/>
      <c r="Q75" s="6"/>
      <c r="R75" s="6"/>
      <c r="S75" s="6"/>
    </row>
    <row r="76" spans="1:19" x14ac:dyDescent="0.25">
      <c r="A76" s="6"/>
      <c r="B76" s="6"/>
      <c r="C76" s="6"/>
      <c r="D76" s="6"/>
      <c r="E76" s="6"/>
      <c r="F76" s="6"/>
      <c r="M76" s="632"/>
      <c r="N76" s="6"/>
      <c r="Q76" s="6"/>
      <c r="R76" s="6"/>
      <c r="S76" s="6"/>
    </row>
    <row r="77" spans="1:19" x14ac:dyDescent="0.25">
      <c r="A77" s="6"/>
      <c r="B77" s="6"/>
      <c r="C77" s="6"/>
      <c r="D77" s="6"/>
      <c r="E77" s="6"/>
      <c r="F77" s="6"/>
      <c r="M77" s="632"/>
      <c r="N77" s="6"/>
      <c r="Q77" s="6"/>
      <c r="R77" s="6"/>
      <c r="S77" s="6"/>
    </row>
    <row r="78" spans="1:19" x14ac:dyDescent="0.25">
      <c r="A78" s="6"/>
      <c r="B78" s="6"/>
      <c r="C78" s="6"/>
      <c r="D78" s="6"/>
      <c r="E78" s="6"/>
      <c r="F78" s="6"/>
      <c r="M78" s="632"/>
      <c r="N78" s="6"/>
      <c r="Q78" s="6"/>
      <c r="R78" s="6"/>
      <c r="S78" s="6"/>
    </row>
    <row r="79" spans="1:19" x14ac:dyDescent="0.25">
      <c r="A79" s="6"/>
      <c r="B79" s="6"/>
      <c r="C79" s="6"/>
      <c r="D79" s="6"/>
      <c r="E79" s="6"/>
      <c r="F79" s="6"/>
      <c r="M79" s="632"/>
      <c r="N79" s="6"/>
      <c r="Q79" s="6"/>
      <c r="R79" s="6"/>
      <c r="S79" s="6"/>
    </row>
    <row r="80" spans="1:19" x14ac:dyDescent="0.25">
      <c r="A80" s="6"/>
      <c r="B80" s="6"/>
      <c r="C80" s="6"/>
      <c r="D80" s="6"/>
      <c r="E80" s="6"/>
      <c r="F80" s="6"/>
      <c r="M80" s="632"/>
      <c r="N80" s="6"/>
      <c r="Q80" s="6"/>
      <c r="R80" s="6"/>
      <c r="S80" s="6"/>
    </row>
    <row r="81" spans="1:19" x14ac:dyDescent="0.25">
      <c r="A81" s="6"/>
      <c r="B81" s="6"/>
      <c r="C81" s="6"/>
      <c r="D81" s="6"/>
      <c r="E81" s="6"/>
      <c r="F81" s="6"/>
      <c r="M81" s="749"/>
      <c r="N81" s="6"/>
      <c r="Q81" s="6"/>
      <c r="R81" s="6"/>
      <c r="S81" s="6"/>
    </row>
    <row r="82" spans="1:19" x14ac:dyDescent="0.25">
      <c r="A82" s="6"/>
      <c r="B82" s="6"/>
      <c r="C82" s="6"/>
      <c r="D82" s="6"/>
      <c r="E82" s="6"/>
      <c r="F82" s="6"/>
      <c r="M82" s="749"/>
      <c r="N82" s="6"/>
      <c r="Q82" s="6"/>
      <c r="R82" s="6"/>
      <c r="S82" s="6"/>
    </row>
    <row r="83" spans="1:19" x14ac:dyDescent="0.25">
      <c r="A83" s="6"/>
      <c r="B83" s="6"/>
      <c r="C83" s="6"/>
      <c r="D83" s="6"/>
      <c r="E83" s="6"/>
      <c r="F83" s="6"/>
      <c r="M83" s="632"/>
      <c r="N83" s="6"/>
      <c r="Q83" s="6"/>
      <c r="R83" s="6"/>
      <c r="S83" s="6"/>
    </row>
    <row r="84" spans="1:19" x14ac:dyDescent="0.25">
      <c r="A84" s="6"/>
      <c r="B84" s="6"/>
      <c r="C84" s="6"/>
      <c r="D84" s="6"/>
      <c r="E84" s="6"/>
      <c r="F84" s="6"/>
      <c r="M84" s="632"/>
      <c r="N84" s="6"/>
      <c r="Q84" s="6"/>
      <c r="R84" s="6"/>
      <c r="S84" s="6"/>
    </row>
    <row r="85" spans="1:19" x14ac:dyDescent="0.25">
      <c r="A85" s="6"/>
      <c r="B85" s="6"/>
      <c r="C85" s="6"/>
      <c r="D85" s="6"/>
      <c r="E85" s="6"/>
      <c r="F85" s="6"/>
      <c r="M85" s="748">
        <v>0</v>
      </c>
      <c r="N85" s="6"/>
      <c r="Q85" s="6"/>
      <c r="R85" s="6"/>
      <c r="S85" s="6"/>
    </row>
    <row r="86" spans="1:19" x14ac:dyDescent="0.25">
      <c r="A86" s="6"/>
      <c r="B86" s="6"/>
      <c r="C86" s="6"/>
      <c r="D86" s="6"/>
      <c r="E86" s="6"/>
      <c r="F86" s="6"/>
      <c r="M86" s="632"/>
      <c r="N86" s="6"/>
      <c r="Q86" s="6"/>
      <c r="R86" s="6"/>
      <c r="S86" s="6"/>
    </row>
    <row r="87" spans="1:19" x14ac:dyDescent="0.25">
      <c r="A87" s="6"/>
      <c r="B87" s="6"/>
      <c r="C87" s="6"/>
      <c r="D87" s="6"/>
      <c r="E87" s="6"/>
      <c r="F87" s="6"/>
      <c r="M87" s="632"/>
      <c r="N87" s="6"/>
      <c r="Q87" s="6"/>
      <c r="R87" s="6"/>
      <c r="S87" s="6"/>
    </row>
    <row r="88" spans="1:19" x14ac:dyDescent="0.25">
      <c r="A88" s="6"/>
      <c r="B88" s="6"/>
      <c r="C88" s="6"/>
      <c r="D88" s="6"/>
      <c r="E88" s="6"/>
      <c r="F88" s="6"/>
      <c r="M88" s="632"/>
      <c r="N88" s="6"/>
      <c r="Q88" s="6"/>
      <c r="R88" s="6"/>
      <c r="S88" s="6"/>
    </row>
    <row r="89" spans="1:19" x14ac:dyDescent="0.25">
      <c r="A89" s="6"/>
      <c r="B89" s="6"/>
      <c r="C89" s="6"/>
      <c r="D89" s="6"/>
      <c r="E89" s="6"/>
      <c r="F89" s="6"/>
      <c r="M89" s="749">
        <v>0</v>
      </c>
      <c r="N89" s="6"/>
      <c r="Q89" s="6"/>
      <c r="R89" s="6"/>
      <c r="S89" s="6"/>
    </row>
    <row r="90" spans="1:19" x14ac:dyDescent="0.25">
      <c r="A90" s="6"/>
      <c r="B90" s="6"/>
      <c r="C90" s="6"/>
      <c r="D90" s="6"/>
      <c r="E90" s="6"/>
      <c r="F90" s="6"/>
      <c r="M90" s="632"/>
      <c r="N90" s="6"/>
      <c r="Q90" s="6"/>
      <c r="R90" s="6"/>
      <c r="S90" s="6"/>
    </row>
    <row r="91" spans="1:19" x14ac:dyDescent="0.25">
      <c r="A91" s="6"/>
      <c r="B91" s="6"/>
      <c r="C91" s="6"/>
      <c r="D91" s="6"/>
      <c r="E91" s="6"/>
      <c r="F91" s="6"/>
      <c r="M91" s="632">
        <v>245.46</v>
      </c>
      <c r="N91" s="6"/>
      <c r="Q91" s="6"/>
      <c r="R91" s="6"/>
      <c r="S91" s="6"/>
    </row>
    <row r="92" spans="1:19" x14ac:dyDescent="0.25">
      <c r="A92" s="6"/>
      <c r="B92" s="6"/>
      <c r="C92" s="6"/>
      <c r="D92" s="6"/>
      <c r="E92" s="6"/>
      <c r="F92" s="6"/>
      <c r="M92" s="632"/>
      <c r="N92" s="6"/>
      <c r="Q92" s="6"/>
      <c r="R92" s="6"/>
      <c r="S92" s="6"/>
    </row>
    <row r="93" spans="1:19" x14ac:dyDescent="0.25">
      <c r="A93" s="6"/>
      <c r="B93" s="6"/>
      <c r="C93" s="6"/>
      <c r="D93" s="6"/>
      <c r="E93" s="6"/>
      <c r="F93" s="6"/>
      <c r="M93" s="632"/>
      <c r="N93" s="6"/>
      <c r="Q93" s="6"/>
      <c r="R93" s="6"/>
      <c r="S93" s="6"/>
    </row>
    <row r="94" spans="1:19" x14ac:dyDescent="0.25">
      <c r="A94" s="6"/>
      <c r="B94" s="6"/>
      <c r="C94" s="6"/>
      <c r="D94" s="6"/>
      <c r="E94" s="6"/>
      <c r="F94" s="6"/>
      <c r="M94" s="632"/>
      <c r="N94" s="6"/>
      <c r="Q94" s="6"/>
      <c r="R94" s="6"/>
      <c r="S94" s="6"/>
    </row>
    <row r="95" spans="1:19" x14ac:dyDescent="0.25">
      <c r="A95" s="6"/>
      <c r="B95" s="6"/>
      <c r="C95" s="6"/>
      <c r="D95" s="6"/>
      <c r="E95" s="6"/>
      <c r="F95" s="6"/>
      <c r="M95" s="632"/>
      <c r="N95" s="6"/>
      <c r="Q95" s="6"/>
      <c r="R95" s="6"/>
      <c r="S95" s="6"/>
    </row>
    <row r="96" spans="1:19" x14ac:dyDescent="0.25">
      <c r="A96" s="6"/>
      <c r="B96" s="6"/>
      <c r="C96" s="6"/>
      <c r="D96" s="6"/>
      <c r="E96" s="6"/>
      <c r="F96" s="6"/>
      <c r="M96" s="632"/>
      <c r="N96" s="6"/>
      <c r="Q96" s="6"/>
      <c r="R96" s="6"/>
      <c r="S96" s="6"/>
    </row>
    <row r="97" spans="1:19" x14ac:dyDescent="0.25">
      <c r="A97" s="6"/>
      <c r="B97" s="6"/>
      <c r="C97" s="6"/>
      <c r="D97" s="6"/>
      <c r="E97" s="6"/>
      <c r="F97" s="6"/>
      <c r="M97" s="632"/>
      <c r="N97" s="6"/>
      <c r="Q97" s="6"/>
      <c r="R97" s="6"/>
      <c r="S97" s="6"/>
    </row>
    <row r="98" spans="1:19" x14ac:dyDescent="0.25">
      <c r="A98" s="6"/>
      <c r="B98" s="6"/>
      <c r="C98" s="6"/>
      <c r="D98" s="6"/>
      <c r="E98" s="6"/>
      <c r="F98" s="6"/>
      <c r="M98" s="632"/>
      <c r="N98" s="6"/>
      <c r="Q98" s="6"/>
      <c r="R98" s="6"/>
      <c r="S98" s="6"/>
    </row>
    <row r="99" spans="1:19" x14ac:dyDescent="0.25">
      <c r="A99" s="6"/>
      <c r="B99" s="6"/>
      <c r="C99" s="6"/>
      <c r="D99" s="6"/>
      <c r="E99" s="6"/>
      <c r="F99" s="6"/>
      <c r="M99" s="632"/>
      <c r="N99" s="6"/>
      <c r="Q99" s="6"/>
      <c r="R99" s="6"/>
      <c r="S99" s="6"/>
    </row>
    <row r="100" spans="1:19" x14ac:dyDescent="0.25">
      <c r="A100" s="6"/>
      <c r="B100" s="6"/>
      <c r="C100" s="6"/>
      <c r="D100" s="6"/>
      <c r="E100" s="6"/>
      <c r="F100" s="6"/>
      <c r="M100" s="632"/>
      <c r="N100" s="6"/>
      <c r="Q100" s="6"/>
      <c r="R100" s="6"/>
      <c r="S100" s="6"/>
    </row>
    <row r="101" spans="1:19" x14ac:dyDescent="0.25">
      <c r="A101" s="6"/>
      <c r="B101" s="6"/>
      <c r="C101" s="6"/>
      <c r="D101" s="6"/>
      <c r="E101" s="6"/>
      <c r="F101" s="6"/>
      <c r="M101" s="632"/>
      <c r="N101" s="6"/>
      <c r="Q101" s="6"/>
      <c r="R101" s="6"/>
      <c r="S101" s="6"/>
    </row>
    <row r="102" spans="1:19" x14ac:dyDescent="0.25">
      <c r="A102" s="6"/>
      <c r="B102" s="6"/>
      <c r="C102" s="6"/>
      <c r="D102" s="6"/>
      <c r="E102" s="6"/>
      <c r="F102" s="6"/>
      <c r="M102" s="748">
        <f>SUM(M100:M101)</f>
        <v>0</v>
      </c>
      <c r="N102" s="6"/>
      <c r="Q102" s="6"/>
      <c r="R102" s="6"/>
      <c r="S102" s="6"/>
    </row>
    <row r="103" spans="1:19" x14ac:dyDescent="0.25">
      <c r="A103" s="6"/>
      <c r="B103" s="6"/>
      <c r="C103" s="6"/>
      <c r="D103" s="6"/>
      <c r="E103" s="6"/>
      <c r="F103" s="6"/>
      <c r="M103" s="748"/>
      <c r="N103" s="6"/>
      <c r="Q103" s="6"/>
      <c r="R103" s="6"/>
      <c r="S103" s="6"/>
    </row>
    <row r="104" spans="1:19" x14ac:dyDescent="0.25">
      <c r="A104" s="6"/>
      <c r="B104" s="6"/>
      <c r="C104" s="6"/>
      <c r="D104" s="6"/>
      <c r="E104" s="6"/>
      <c r="F104" s="6"/>
      <c r="M104" s="632"/>
      <c r="N104" s="6"/>
      <c r="Q104" s="6"/>
      <c r="R104" s="6"/>
      <c r="S104" s="6"/>
    </row>
    <row r="105" spans="1:19" x14ac:dyDescent="0.25">
      <c r="A105" s="6"/>
      <c r="B105" s="6"/>
      <c r="C105" s="6"/>
      <c r="D105" s="6"/>
      <c r="E105" s="6"/>
      <c r="F105" s="6"/>
      <c r="M105" s="632"/>
      <c r="N105" s="6"/>
      <c r="Q105" s="6"/>
      <c r="R105" s="6"/>
      <c r="S105" s="6"/>
    </row>
    <row r="106" spans="1:19" x14ac:dyDescent="0.25">
      <c r="A106" s="6"/>
      <c r="B106" s="6"/>
      <c r="C106" s="6"/>
      <c r="D106" s="6"/>
      <c r="E106" s="6"/>
      <c r="F106" s="6"/>
      <c r="M106" s="632"/>
      <c r="N106" s="6"/>
      <c r="Q106" s="6"/>
      <c r="R106" s="6"/>
      <c r="S106" s="6"/>
    </row>
    <row r="107" spans="1:19" x14ac:dyDescent="0.25">
      <c r="A107" s="6"/>
      <c r="B107" s="6"/>
      <c r="C107" s="6"/>
      <c r="D107" s="6"/>
      <c r="E107" s="6"/>
      <c r="F107" s="6"/>
      <c r="M107" s="632"/>
      <c r="N107" s="6"/>
      <c r="Q107" s="6"/>
      <c r="R107" s="6"/>
      <c r="S107" s="6"/>
    </row>
    <row r="108" spans="1:19" x14ac:dyDescent="0.25">
      <c r="A108" s="6"/>
      <c r="B108" s="6"/>
      <c r="C108" s="6"/>
      <c r="D108" s="6"/>
      <c r="E108" s="6"/>
      <c r="F108" s="6"/>
      <c r="M108" s="632"/>
      <c r="N108" s="6"/>
      <c r="Q108" s="6"/>
      <c r="R108" s="6"/>
      <c r="S108" s="6"/>
    </row>
    <row r="109" spans="1:19" x14ac:dyDescent="0.25">
      <c r="A109" s="6"/>
      <c r="B109" s="6"/>
      <c r="C109" s="6"/>
      <c r="D109" s="6"/>
      <c r="E109" s="6"/>
      <c r="F109" s="6"/>
      <c r="M109" s="632"/>
      <c r="N109" s="6"/>
      <c r="Q109" s="6"/>
      <c r="R109" s="6"/>
      <c r="S109" s="6"/>
    </row>
    <row r="110" spans="1:19" x14ac:dyDescent="0.25">
      <c r="A110" s="6"/>
      <c r="B110" s="6"/>
      <c r="C110" s="6"/>
      <c r="D110" s="6"/>
      <c r="E110" s="6"/>
      <c r="F110" s="6"/>
      <c r="M110" s="632"/>
      <c r="N110" s="6"/>
      <c r="Q110" s="6"/>
      <c r="R110" s="6"/>
      <c r="S110" s="6"/>
    </row>
    <row r="111" spans="1:19" x14ac:dyDescent="0.25">
      <c r="A111" s="6"/>
      <c r="B111" s="6"/>
      <c r="C111" s="6"/>
      <c r="D111" s="6"/>
      <c r="E111" s="6"/>
      <c r="F111" s="6"/>
      <c r="M111" s="632"/>
      <c r="N111" s="6"/>
      <c r="Q111" s="6"/>
      <c r="R111" s="6"/>
      <c r="S111" s="6"/>
    </row>
    <row r="112" spans="1:19" x14ac:dyDescent="0.25">
      <c r="A112" s="6"/>
      <c r="B112" s="6"/>
      <c r="C112" s="6"/>
      <c r="D112" s="6"/>
      <c r="E112" s="6"/>
      <c r="F112" s="6"/>
      <c r="M112" s="632"/>
      <c r="N112" s="6"/>
      <c r="Q112" s="6"/>
      <c r="R112" s="6"/>
      <c r="S112" s="6"/>
    </row>
    <row r="113" spans="1:19" x14ac:dyDescent="0.25">
      <c r="A113" s="6"/>
      <c r="B113" s="6"/>
      <c r="C113" s="6"/>
      <c r="D113" s="6"/>
      <c r="E113" s="6"/>
      <c r="F113" s="6"/>
      <c r="M113" s="632"/>
      <c r="N113" s="6"/>
      <c r="Q113" s="6"/>
      <c r="R113" s="6"/>
      <c r="S113" s="6"/>
    </row>
    <row r="114" spans="1:19" x14ac:dyDescent="0.25">
      <c r="A114" s="6"/>
      <c r="B114" s="6"/>
      <c r="C114" s="6"/>
      <c r="D114" s="6"/>
      <c r="E114" s="6"/>
      <c r="F114" s="6"/>
      <c r="M114" s="632"/>
      <c r="N114" s="6"/>
      <c r="Q114" s="6"/>
      <c r="R114" s="6"/>
      <c r="S114" s="6"/>
    </row>
    <row r="115" spans="1:19" x14ac:dyDescent="0.25">
      <c r="A115" s="6"/>
      <c r="B115" s="6"/>
      <c r="C115" s="6"/>
      <c r="D115" s="6"/>
      <c r="E115" s="6"/>
      <c r="F115" s="6"/>
      <c r="M115" s="632"/>
      <c r="N115" s="6"/>
      <c r="Q115" s="6"/>
      <c r="R115" s="6"/>
      <c r="S115" s="6"/>
    </row>
    <row r="116" spans="1:19" x14ac:dyDescent="0.25">
      <c r="A116" s="6"/>
      <c r="B116" s="6"/>
      <c r="C116" s="6"/>
      <c r="D116" s="6"/>
      <c r="E116" s="6"/>
      <c r="F116" s="6"/>
      <c r="M116" s="632"/>
      <c r="N116" s="6"/>
      <c r="Q116" s="6"/>
      <c r="R116" s="6"/>
      <c r="S116" s="6"/>
    </row>
    <row r="117" spans="1:19" x14ac:dyDescent="0.25">
      <c r="A117" s="6"/>
      <c r="B117" s="6"/>
      <c r="C117" s="6"/>
      <c r="D117" s="6"/>
      <c r="E117" s="6"/>
      <c r="F117" s="6"/>
      <c r="M117" s="632"/>
      <c r="N117" s="6"/>
      <c r="Q117" s="6"/>
      <c r="R117" s="6"/>
      <c r="S117" s="6"/>
    </row>
    <row r="118" spans="1:19" x14ac:dyDescent="0.25">
      <c r="A118" s="6"/>
      <c r="B118" s="6"/>
      <c r="C118" s="6"/>
      <c r="D118" s="6"/>
      <c r="E118" s="6"/>
      <c r="F118" s="6"/>
      <c r="M118" s="632"/>
      <c r="N118" s="6"/>
      <c r="Q118" s="6"/>
      <c r="R118" s="6"/>
      <c r="S118" s="6"/>
    </row>
    <row r="119" spans="1:19" x14ac:dyDescent="0.25">
      <c r="A119" s="6"/>
      <c r="B119" s="6"/>
      <c r="C119" s="6"/>
      <c r="D119" s="6"/>
      <c r="E119" s="6"/>
      <c r="F119" s="6"/>
      <c r="M119" s="632"/>
      <c r="N119" s="6"/>
      <c r="Q119" s="6"/>
      <c r="R119" s="6"/>
      <c r="S119" s="6"/>
    </row>
    <row r="120" spans="1:19" x14ac:dyDescent="0.25">
      <c r="A120" s="6"/>
      <c r="B120" s="6"/>
      <c r="C120" s="6"/>
      <c r="D120" s="6"/>
      <c r="E120" s="6"/>
      <c r="F120" s="6"/>
      <c r="M120" s="632"/>
      <c r="N120" s="6"/>
      <c r="Q120" s="6"/>
      <c r="R120" s="6"/>
      <c r="S120" s="6"/>
    </row>
    <row r="121" spans="1:19" x14ac:dyDescent="0.25">
      <c r="A121" s="6"/>
      <c r="B121" s="6"/>
      <c r="C121" s="6"/>
      <c r="D121" s="6"/>
      <c r="E121" s="6"/>
      <c r="F121" s="6"/>
      <c r="M121" s="632"/>
      <c r="N121" s="6"/>
      <c r="Q121" s="6"/>
      <c r="R121" s="6"/>
      <c r="S121" s="6"/>
    </row>
    <row r="122" spans="1:19" x14ac:dyDescent="0.25">
      <c r="A122" s="6"/>
      <c r="B122" s="6"/>
      <c r="C122" s="6"/>
      <c r="D122" s="6"/>
      <c r="E122" s="6"/>
      <c r="F122" s="6"/>
      <c r="M122" s="632"/>
      <c r="N122" s="6"/>
      <c r="Q122" s="6"/>
      <c r="R122" s="6"/>
      <c r="S122" s="6"/>
    </row>
    <row r="123" spans="1:19" x14ac:dyDescent="0.25">
      <c r="A123" s="6"/>
      <c r="B123" s="6"/>
      <c r="C123" s="6"/>
      <c r="D123" s="6"/>
      <c r="E123" s="6"/>
      <c r="F123" s="6"/>
      <c r="M123" s="632"/>
      <c r="N123" s="6"/>
      <c r="Q123" s="6"/>
      <c r="R123" s="6"/>
      <c r="S123" s="6"/>
    </row>
    <row r="124" spans="1:19" x14ac:dyDescent="0.25">
      <c r="A124" s="6"/>
      <c r="B124" s="6"/>
      <c r="C124" s="6"/>
      <c r="D124" s="6"/>
      <c r="E124" s="6"/>
      <c r="F124" s="6"/>
      <c r="M124" s="632"/>
      <c r="N124" s="6"/>
      <c r="Q124" s="6"/>
      <c r="R124" s="6"/>
      <c r="S124" s="6"/>
    </row>
    <row r="125" spans="1:19" x14ac:dyDescent="0.25">
      <c r="A125" s="6"/>
      <c r="B125" s="6"/>
      <c r="C125" s="6"/>
      <c r="D125" s="6"/>
      <c r="E125" s="6"/>
      <c r="F125" s="6"/>
      <c r="M125" s="632"/>
      <c r="N125" s="6"/>
      <c r="Q125" s="6"/>
      <c r="R125" s="6"/>
      <c r="S125" s="6"/>
    </row>
    <row r="126" spans="1:19" x14ac:dyDescent="0.25">
      <c r="A126" s="6"/>
      <c r="B126" s="6"/>
      <c r="C126" s="6"/>
      <c r="D126" s="6"/>
      <c r="E126" s="6"/>
      <c r="F126" s="6"/>
      <c r="M126" s="632"/>
      <c r="N126" s="6"/>
      <c r="Q126" s="6"/>
      <c r="R126" s="6"/>
      <c r="S126" s="6"/>
    </row>
    <row r="127" spans="1:19" x14ac:dyDescent="0.25">
      <c r="A127" s="6"/>
      <c r="B127" s="6"/>
      <c r="C127" s="6"/>
      <c r="D127" s="6"/>
      <c r="E127" s="6"/>
      <c r="F127" s="6"/>
      <c r="M127" s="632"/>
      <c r="N127" s="6"/>
      <c r="Q127" s="6"/>
      <c r="R127" s="6"/>
      <c r="S127" s="6"/>
    </row>
    <row r="128" spans="1:19" x14ac:dyDescent="0.25">
      <c r="A128" s="6"/>
      <c r="B128" s="6"/>
      <c r="C128" s="6"/>
      <c r="D128" s="6"/>
      <c r="E128" s="6"/>
      <c r="F128" s="6"/>
      <c r="M128" s="632"/>
      <c r="N128" s="6"/>
      <c r="Q128" s="6"/>
      <c r="R128" s="6"/>
      <c r="S128" s="6"/>
    </row>
    <row r="129" spans="1:19" x14ac:dyDescent="0.25">
      <c r="A129" s="6"/>
      <c r="B129" s="6"/>
      <c r="C129" s="6"/>
      <c r="D129" s="6"/>
      <c r="E129" s="6"/>
      <c r="F129" s="6"/>
      <c r="M129" s="632"/>
      <c r="N129" s="6"/>
      <c r="Q129" s="6"/>
      <c r="R129" s="6"/>
      <c r="S129" s="6"/>
    </row>
    <row r="130" spans="1:19" x14ac:dyDescent="0.25">
      <c r="A130" s="6"/>
      <c r="B130" s="6"/>
      <c r="C130" s="6"/>
      <c r="D130" s="6"/>
      <c r="E130" s="6"/>
      <c r="F130" s="6"/>
      <c r="M130" s="632"/>
      <c r="N130" s="6"/>
      <c r="Q130" s="6"/>
      <c r="R130" s="6"/>
      <c r="S130" s="6"/>
    </row>
    <row r="131" spans="1:19" x14ac:dyDescent="0.25">
      <c r="A131" s="6"/>
      <c r="B131" s="6"/>
      <c r="C131" s="6"/>
      <c r="D131" s="6"/>
      <c r="E131" s="6"/>
      <c r="F131" s="6"/>
      <c r="M131" s="632"/>
      <c r="N131" s="6"/>
      <c r="Q131" s="6"/>
      <c r="R131" s="6"/>
      <c r="S131" s="6"/>
    </row>
    <row r="132" spans="1:19" x14ac:dyDescent="0.25">
      <c r="A132" s="6"/>
      <c r="B132" s="6"/>
      <c r="C132" s="6"/>
      <c r="D132" s="6"/>
      <c r="E132" s="6"/>
      <c r="F132" s="6"/>
      <c r="M132" s="632"/>
      <c r="N132" s="6"/>
      <c r="Q132" s="6"/>
      <c r="R132" s="6"/>
      <c r="S132" s="6"/>
    </row>
    <row r="133" spans="1:19" x14ac:dyDescent="0.25">
      <c r="A133" s="6"/>
      <c r="B133" s="6"/>
      <c r="C133" s="6"/>
      <c r="D133" s="6"/>
      <c r="E133" s="6"/>
      <c r="F133" s="6"/>
      <c r="M133" s="632"/>
      <c r="N133" s="6"/>
      <c r="Q133" s="6"/>
      <c r="R133" s="6"/>
      <c r="S133" s="6"/>
    </row>
    <row r="134" spans="1:19" x14ac:dyDescent="0.25">
      <c r="A134" s="6"/>
      <c r="B134" s="6"/>
      <c r="C134" s="6"/>
      <c r="D134" s="6"/>
      <c r="E134" s="6"/>
      <c r="F134" s="6"/>
      <c r="M134" s="632"/>
      <c r="N134" s="6"/>
      <c r="Q134" s="6"/>
      <c r="R134" s="6"/>
      <c r="S134" s="6"/>
    </row>
    <row r="135" spans="1:19" x14ac:dyDescent="0.25">
      <c r="A135" s="6"/>
      <c r="B135" s="6"/>
      <c r="C135" s="6"/>
      <c r="D135" s="6"/>
      <c r="E135" s="6"/>
      <c r="F135" s="6"/>
      <c r="M135" s="632"/>
      <c r="N135" s="6"/>
      <c r="Q135" s="6"/>
      <c r="R135" s="6"/>
      <c r="S135" s="6"/>
    </row>
    <row r="136" spans="1:19" x14ac:dyDescent="0.25">
      <c r="A136" s="6"/>
      <c r="B136" s="6"/>
      <c r="C136" s="6"/>
      <c r="D136" s="6"/>
      <c r="E136" s="6"/>
      <c r="F136" s="6"/>
      <c r="M136" s="632"/>
      <c r="N136" s="6"/>
      <c r="Q136" s="6"/>
      <c r="R136" s="6"/>
      <c r="S136" s="6"/>
    </row>
    <row r="137" spans="1:19" x14ac:dyDescent="0.25">
      <c r="A137" s="6"/>
      <c r="B137" s="6"/>
      <c r="C137" s="6"/>
      <c r="D137" s="6"/>
      <c r="E137" s="6"/>
      <c r="F137" s="6"/>
      <c r="M137" s="632"/>
      <c r="N137" s="6"/>
      <c r="Q137" s="6"/>
      <c r="R137" s="6"/>
      <c r="S137" s="6"/>
    </row>
    <row r="138" spans="1:19" x14ac:dyDescent="0.25">
      <c r="A138" s="6"/>
      <c r="B138" s="6"/>
      <c r="C138" s="6"/>
      <c r="D138" s="6"/>
      <c r="E138" s="6"/>
      <c r="F138" s="6"/>
      <c r="M138" s="632"/>
      <c r="N138" s="6"/>
      <c r="Q138" s="6"/>
      <c r="R138" s="6"/>
      <c r="S138" s="6"/>
    </row>
    <row r="139" spans="1:19" x14ac:dyDescent="0.25">
      <c r="A139" s="6"/>
      <c r="B139" s="6"/>
      <c r="C139" s="6"/>
      <c r="D139" s="6"/>
      <c r="E139" s="6"/>
      <c r="F139" s="6"/>
      <c r="M139" s="632"/>
      <c r="N139" s="6"/>
      <c r="Q139" s="6"/>
      <c r="R139" s="6"/>
      <c r="S139" s="6"/>
    </row>
    <row r="140" spans="1:19" x14ac:dyDescent="0.25">
      <c r="A140" s="6"/>
      <c r="B140" s="6"/>
      <c r="C140" s="6"/>
      <c r="D140" s="6"/>
      <c r="E140" s="6"/>
      <c r="F140" s="6"/>
      <c r="M140" s="632"/>
      <c r="N140" s="6"/>
      <c r="Q140" s="6"/>
      <c r="R140" s="6"/>
      <c r="S140" s="6"/>
    </row>
    <row r="141" spans="1:19" x14ac:dyDescent="0.25">
      <c r="A141" s="6"/>
      <c r="B141" s="6"/>
      <c r="C141" s="6"/>
      <c r="D141" s="6"/>
      <c r="E141" s="6"/>
      <c r="F141" s="6"/>
      <c r="M141" s="632"/>
      <c r="N141" s="6"/>
      <c r="Q141" s="6"/>
      <c r="R141" s="6"/>
      <c r="S141" s="6"/>
    </row>
    <row r="142" spans="1:19" x14ac:dyDescent="0.25">
      <c r="A142" s="6"/>
      <c r="B142" s="6"/>
      <c r="C142" s="6"/>
      <c r="D142" s="6"/>
      <c r="E142" s="6"/>
      <c r="F142" s="6"/>
      <c r="M142" s="632"/>
      <c r="N142" s="6"/>
      <c r="Q142" s="6"/>
      <c r="R142" s="6"/>
      <c r="S142" s="6"/>
    </row>
    <row r="143" spans="1:19" x14ac:dyDescent="0.25">
      <c r="A143" s="6"/>
      <c r="B143" s="6"/>
      <c r="C143" s="6"/>
      <c r="D143" s="6"/>
      <c r="E143" s="6"/>
      <c r="F143" s="6"/>
      <c r="M143" s="632"/>
      <c r="N143" s="6"/>
      <c r="Q143" s="6"/>
      <c r="R143" s="6"/>
      <c r="S143" s="6"/>
    </row>
    <row r="144" spans="1:19" x14ac:dyDescent="0.25">
      <c r="A144" s="6"/>
      <c r="B144" s="6"/>
      <c r="C144" s="6"/>
      <c r="D144" s="6"/>
      <c r="E144" s="6"/>
      <c r="F144" s="6"/>
      <c r="M144" s="632"/>
      <c r="N144" s="6"/>
      <c r="Q144" s="6"/>
      <c r="R144" s="6"/>
      <c r="S144" s="6"/>
    </row>
    <row r="145" spans="1:19" x14ac:dyDescent="0.25">
      <c r="A145" s="6"/>
      <c r="B145" s="6"/>
      <c r="C145" s="6"/>
      <c r="D145" s="6"/>
      <c r="E145" s="6"/>
      <c r="F145" s="6"/>
      <c r="M145" s="632"/>
      <c r="N145" s="6"/>
      <c r="Q145" s="6"/>
      <c r="R145" s="6"/>
      <c r="S145" s="6"/>
    </row>
    <row r="146" spans="1:19" x14ac:dyDescent="0.25">
      <c r="A146" s="6"/>
      <c r="B146" s="6"/>
      <c r="C146" s="6"/>
      <c r="D146" s="6"/>
      <c r="E146" s="6"/>
      <c r="F146" s="6"/>
      <c r="M146" s="632"/>
      <c r="N146" s="6"/>
      <c r="Q146" s="6"/>
      <c r="R146" s="6"/>
      <c r="S146" s="6"/>
    </row>
    <row r="147" spans="1:19" x14ac:dyDescent="0.25">
      <c r="A147" s="6"/>
      <c r="B147" s="6"/>
      <c r="C147" s="6"/>
      <c r="D147" s="6"/>
      <c r="E147" s="6"/>
      <c r="F147" s="6"/>
      <c r="M147" s="632"/>
      <c r="N147" s="6"/>
      <c r="Q147" s="6"/>
      <c r="R147" s="6"/>
      <c r="S147" s="6"/>
    </row>
    <row r="148" spans="1:19" x14ac:dyDescent="0.25">
      <c r="A148" s="6"/>
      <c r="B148" s="6"/>
      <c r="C148" s="6"/>
      <c r="D148" s="6"/>
      <c r="E148" s="6"/>
      <c r="F148" s="6"/>
      <c r="M148" s="632"/>
      <c r="N148" s="6"/>
      <c r="Q148" s="6"/>
      <c r="R148" s="6"/>
      <c r="S148" s="6"/>
    </row>
    <row r="149" spans="1:19" x14ac:dyDescent="0.25">
      <c r="A149" s="6"/>
      <c r="B149" s="6"/>
      <c r="C149" s="6"/>
      <c r="D149" s="6"/>
      <c r="E149" s="6"/>
      <c r="F149" s="6"/>
      <c r="M149" s="632"/>
      <c r="N149" s="6"/>
      <c r="Q149" s="6"/>
      <c r="R149" s="6"/>
      <c r="S149" s="6"/>
    </row>
    <row r="150" spans="1:19" x14ac:dyDescent="0.25">
      <c r="A150" s="6"/>
      <c r="B150" s="6"/>
      <c r="C150" s="6"/>
      <c r="D150" s="6"/>
      <c r="E150" s="6"/>
      <c r="F150" s="6"/>
      <c r="M150" s="632"/>
      <c r="N150" s="6"/>
      <c r="Q150" s="6"/>
      <c r="R150" s="6"/>
      <c r="S150" s="6"/>
    </row>
    <row r="151" spans="1:19" x14ac:dyDescent="0.25">
      <c r="A151" s="6"/>
      <c r="B151" s="6"/>
      <c r="C151" s="6"/>
      <c r="D151" s="6"/>
      <c r="E151" s="6"/>
      <c r="F151" s="6"/>
      <c r="M151" s="632"/>
      <c r="N151" s="6"/>
      <c r="Q151" s="6"/>
      <c r="R151" s="6"/>
      <c r="S151" s="6"/>
    </row>
    <row r="152" spans="1:19" x14ac:dyDescent="0.25">
      <c r="A152" s="6"/>
      <c r="B152" s="6"/>
      <c r="C152" s="6"/>
      <c r="D152" s="6"/>
      <c r="E152" s="6"/>
      <c r="F152" s="6"/>
      <c r="M152" s="632"/>
      <c r="N152" s="6"/>
      <c r="Q152" s="6"/>
      <c r="R152" s="6"/>
      <c r="S152" s="6"/>
    </row>
    <row r="153" spans="1:19" x14ac:dyDescent="0.25">
      <c r="A153" s="6"/>
      <c r="B153" s="6"/>
      <c r="C153" s="6"/>
      <c r="D153" s="6"/>
      <c r="E153" s="6"/>
      <c r="F153" s="6"/>
      <c r="M153" s="632"/>
      <c r="N153" s="6"/>
      <c r="Q153" s="6"/>
      <c r="R153" s="6"/>
      <c r="S153" s="6"/>
    </row>
    <row r="154" spans="1:19" x14ac:dyDescent="0.25">
      <c r="A154" s="6"/>
      <c r="B154" s="6"/>
      <c r="C154" s="6"/>
      <c r="D154" s="6"/>
      <c r="E154" s="6"/>
      <c r="F154" s="6"/>
      <c r="M154" s="632"/>
      <c r="N154" s="6"/>
      <c r="Q154" s="6"/>
      <c r="R154" s="6"/>
      <c r="S154" s="6"/>
    </row>
    <row r="155" spans="1:19" x14ac:dyDescent="0.25">
      <c r="A155" s="6"/>
      <c r="B155" s="6"/>
      <c r="C155" s="6"/>
      <c r="D155" s="6"/>
      <c r="E155" s="6"/>
      <c r="F155" s="6"/>
      <c r="M155" s="632"/>
      <c r="N155" s="6"/>
      <c r="Q155" s="6"/>
      <c r="R155" s="6"/>
      <c r="S155" s="6"/>
    </row>
    <row r="156" spans="1:19" x14ac:dyDescent="0.25">
      <c r="A156" s="6"/>
      <c r="B156" s="6"/>
      <c r="C156" s="6"/>
      <c r="D156" s="6"/>
      <c r="E156" s="6"/>
      <c r="F156" s="6"/>
      <c r="M156" s="632"/>
      <c r="N156" s="6"/>
      <c r="Q156" s="6"/>
      <c r="R156" s="6"/>
      <c r="S156" s="6"/>
    </row>
    <row r="157" spans="1:19" x14ac:dyDescent="0.25">
      <c r="A157" s="6"/>
      <c r="B157" s="6"/>
      <c r="C157" s="6"/>
      <c r="D157" s="6"/>
      <c r="E157" s="6"/>
      <c r="F157" s="6"/>
      <c r="M157" s="632"/>
      <c r="N157" s="6"/>
      <c r="Q157" s="6"/>
      <c r="R157" s="6"/>
      <c r="S157" s="6"/>
    </row>
    <row r="158" spans="1:19" x14ac:dyDescent="0.25">
      <c r="A158" s="6"/>
      <c r="B158" s="6"/>
      <c r="C158" s="6"/>
      <c r="D158" s="6"/>
      <c r="E158" s="6"/>
      <c r="F158" s="6"/>
      <c r="M158" s="632"/>
      <c r="N158" s="6"/>
      <c r="Q158" s="6"/>
      <c r="R158" s="6"/>
      <c r="S158" s="6"/>
    </row>
    <row r="159" spans="1:19" x14ac:dyDescent="0.25">
      <c r="A159" s="6"/>
      <c r="B159" s="6"/>
      <c r="C159" s="6"/>
      <c r="D159" s="6"/>
      <c r="E159" s="6"/>
      <c r="F159" s="6"/>
      <c r="M159" s="632"/>
      <c r="N159" s="6"/>
      <c r="Q159" s="6"/>
      <c r="R159" s="6"/>
      <c r="S159" s="6"/>
    </row>
    <row r="160" spans="1:19" x14ac:dyDescent="0.25">
      <c r="A160" s="6"/>
      <c r="B160" s="6"/>
      <c r="C160" s="6"/>
      <c r="D160" s="6"/>
      <c r="E160" s="6"/>
      <c r="F160" s="6"/>
      <c r="M160" s="632"/>
      <c r="N160" s="6"/>
      <c r="Q160" s="6"/>
      <c r="R160" s="6"/>
      <c r="S160" s="6"/>
    </row>
    <row r="161" spans="1:19" x14ac:dyDescent="0.25">
      <c r="A161" s="6"/>
      <c r="B161" s="6"/>
      <c r="C161" s="6"/>
      <c r="D161" s="6"/>
      <c r="E161" s="6"/>
      <c r="F161" s="6"/>
      <c r="M161" s="632"/>
      <c r="N161" s="6"/>
      <c r="Q161" s="6"/>
      <c r="R161" s="6"/>
      <c r="S161" s="6"/>
    </row>
    <row r="162" spans="1:19" x14ac:dyDescent="0.25">
      <c r="A162" s="6"/>
      <c r="B162" s="6"/>
      <c r="C162" s="6"/>
      <c r="D162" s="6"/>
      <c r="E162" s="6"/>
      <c r="F162" s="6"/>
      <c r="M162" s="632"/>
      <c r="N162" s="6"/>
      <c r="Q162" s="6"/>
      <c r="R162" s="6"/>
      <c r="S162" s="6"/>
    </row>
    <row r="163" spans="1:19" x14ac:dyDescent="0.25">
      <c r="A163" s="6"/>
      <c r="B163" s="6"/>
      <c r="C163" s="6"/>
      <c r="D163" s="6"/>
      <c r="E163" s="6"/>
      <c r="F163" s="6"/>
      <c r="M163" s="632"/>
      <c r="N163" s="6"/>
      <c r="Q163" s="6"/>
      <c r="R163" s="6"/>
      <c r="S163" s="6"/>
    </row>
    <row r="164" spans="1:19" x14ac:dyDescent="0.25">
      <c r="A164" s="6"/>
      <c r="B164" s="6"/>
      <c r="C164" s="6"/>
      <c r="D164" s="6"/>
      <c r="E164" s="6"/>
      <c r="F164" s="6"/>
      <c r="M164" s="632"/>
      <c r="N164" s="6"/>
      <c r="Q164" s="6"/>
      <c r="R164" s="6"/>
      <c r="S164" s="6"/>
    </row>
    <row r="165" spans="1:19" x14ac:dyDescent="0.25">
      <c r="A165" s="6"/>
      <c r="B165" s="6"/>
      <c r="C165" s="6"/>
      <c r="D165" s="6"/>
      <c r="E165" s="6"/>
      <c r="F165" s="6"/>
      <c r="M165" s="632"/>
      <c r="N165" s="6"/>
      <c r="Q165" s="6"/>
      <c r="R165" s="6"/>
      <c r="S165" s="6"/>
    </row>
    <row r="166" spans="1:19" x14ac:dyDescent="0.25">
      <c r="A166" s="6"/>
      <c r="B166" s="6"/>
      <c r="C166" s="6"/>
      <c r="D166" s="6"/>
      <c r="E166" s="6"/>
      <c r="F166" s="6"/>
      <c r="M166" s="632"/>
      <c r="N166" s="6"/>
      <c r="Q166" s="6"/>
      <c r="R166" s="6"/>
      <c r="S166" s="6"/>
    </row>
    <row r="167" spans="1:19" x14ac:dyDescent="0.25">
      <c r="A167" s="6"/>
      <c r="B167" s="6"/>
      <c r="C167" s="6"/>
      <c r="D167" s="6"/>
      <c r="E167" s="6"/>
      <c r="F167" s="6"/>
      <c r="M167" s="748">
        <v>0</v>
      </c>
      <c r="N167" s="6"/>
      <c r="Q167" s="6"/>
      <c r="R167" s="6"/>
      <c r="S167" s="6"/>
    </row>
    <row r="168" spans="1:19" x14ac:dyDescent="0.25">
      <c r="A168" s="6"/>
      <c r="B168" s="6"/>
      <c r="C168" s="6"/>
      <c r="D168" s="6"/>
      <c r="E168" s="6"/>
      <c r="F168" s="6"/>
      <c r="M168" s="632"/>
      <c r="N168" s="6"/>
      <c r="Q168" s="6"/>
      <c r="R168" s="6"/>
      <c r="S168" s="6"/>
    </row>
    <row r="169" spans="1:19" x14ac:dyDescent="0.25">
      <c r="A169" s="6"/>
      <c r="B169" s="6"/>
      <c r="C169" s="6"/>
      <c r="D169" s="6"/>
      <c r="E169" s="6"/>
      <c r="F169" s="6"/>
      <c r="M169" s="632"/>
      <c r="N169" s="6"/>
      <c r="Q169" s="6"/>
      <c r="R169" s="6"/>
      <c r="S169" s="6"/>
    </row>
    <row r="170" spans="1:19" x14ac:dyDescent="0.25">
      <c r="A170" s="6"/>
      <c r="B170" s="6"/>
      <c r="C170" s="6"/>
      <c r="D170" s="6"/>
      <c r="E170" s="6"/>
      <c r="F170" s="6"/>
      <c r="M170" s="632"/>
      <c r="N170" s="6"/>
      <c r="Q170" s="6"/>
      <c r="R170" s="6"/>
      <c r="S170" s="6"/>
    </row>
    <row r="171" spans="1:19" x14ac:dyDescent="0.25">
      <c r="A171" s="6"/>
      <c r="B171" s="6"/>
      <c r="C171" s="6"/>
      <c r="D171" s="6"/>
      <c r="E171" s="6"/>
      <c r="F171" s="6"/>
      <c r="M171" s="632"/>
      <c r="N171" s="6"/>
      <c r="Q171" s="6"/>
      <c r="R171" s="6"/>
      <c r="S171" s="6"/>
    </row>
    <row r="172" spans="1:19" x14ac:dyDescent="0.25">
      <c r="A172" s="6"/>
      <c r="B172" s="6"/>
      <c r="C172" s="6"/>
      <c r="D172" s="6"/>
      <c r="E172" s="6"/>
      <c r="F172" s="6"/>
      <c r="M172" s="632"/>
      <c r="N172" s="6"/>
      <c r="Q172" s="6"/>
      <c r="R172" s="6"/>
      <c r="S172" s="6"/>
    </row>
    <row r="173" spans="1:19" x14ac:dyDescent="0.25">
      <c r="A173" s="6"/>
      <c r="B173" s="6"/>
      <c r="C173" s="6"/>
      <c r="D173" s="6"/>
      <c r="E173" s="6"/>
      <c r="F173" s="6"/>
      <c r="M173" s="632"/>
      <c r="N173" s="6"/>
      <c r="Q173" s="6"/>
      <c r="R173" s="6"/>
      <c r="S173" s="6"/>
    </row>
    <row r="174" spans="1:19" x14ac:dyDescent="0.25">
      <c r="A174" s="6"/>
      <c r="B174" s="6"/>
      <c r="C174" s="6"/>
      <c r="D174" s="6"/>
      <c r="E174" s="6"/>
      <c r="F174" s="6"/>
      <c r="M174" s="632"/>
      <c r="N174" s="6"/>
      <c r="Q174" s="6"/>
      <c r="R174" s="6"/>
      <c r="S174" s="6"/>
    </row>
    <row r="175" spans="1:19" x14ac:dyDescent="0.25">
      <c r="A175" s="6"/>
      <c r="B175" s="6"/>
      <c r="C175" s="6"/>
      <c r="D175" s="6"/>
      <c r="E175" s="6"/>
      <c r="F175" s="6"/>
      <c r="M175" s="632"/>
      <c r="N175" s="6"/>
      <c r="Q175" s="6"/>
      <c r="R175" s="6"/>
      <c r="S175" s="6"/>
    </row>
    <row r="176" spans="1:19" x14ac:dyDescent="0.25">
      <c r="A176" s="6"/>
      <c r="B176" s="6"/>
      <c r="C176" s="6"/>
      <c r="D176" s="6"/>
      <c r="E176" s="6"/>
      <c r="F176" s="6"/>
      <c r="M176" s="632"/>
      <c r="N176" s="6"/>
      <c r="Q176" s="6"/>
      <c r="R176" s="6"/>
      <c r="S176" s="6"/>
    </row>
    <row r="177" spans="1:19" x14ac:dyDescent="0.25">
      <c r="A177" s="6"/>
      <c r="B177" s="6"/>
      <c r="C177" s="6"/>
      <c r="D177" s="6"/>
      <c r="E177" s="6"/>
      <c r="F177" s="6"/>
      <c r="M177" s="632"/>
      <c r="N177" s="6"/>
      <c r="Q177" s="6"/>
      <c r="R177" s="6"/>
      <c r="S177" s="6"/>
    </row>
    <row r="178" spans="1:19" x14ac:dyDescent="0.25">
      <c r="A178" s="6"/>
      <c r="B178" s="6"/>
      <c r="C178" s="6"/>
      <c r="D178" s="6"/>
      <c r="E178" s="6"/>
      <c r="F178" s="6"/>
      <c r="M178" s="632"/>
      <c r="N178" s="6"/>
      <c r="Q178" s="6"/>
      <c r="R178" s="6"/>
      <c r="S178" s="6"/>
    </row>
    <row r="179" spans="1:19" x14ac:dyDescent="0.25">
      <c r="A179" s="6"/>
      <c r="B179" s="6"/>
      <c r="C179" s="6"/>
      <c r="D179" s="6"/>
      <c r="E179" s="6"/>
      <c r="F179" s="6"/>
      <c r="M179" s="632"/>
      <c r="N179" s="6"/>
      <c r="Q179" s="6"/>
      <c r="R179" s="6"/>
      <c r="S179" s="6"/>
    </row>
    <row r="180" spans="1:19" x14ac:dyDescent="0.25">
      <c r="A180" s="6"/>
      <c r="B180" s="6"/>
      <c r="C180" s="6"/>
      <c r="D180" s="6"/>
      <c r="E180" s="6"/>
      <c r="F180" s="6"/>
      <c r="M180" s="632"/>
      <c r="N180" s="6"/>
      <c r="Q180" s="6"/>
      <c r="R180" s="6"/>
      <c r="S180" s="6"/>
    </row>
    <row r="181" spans="1:19" x14ac:dyDescent="0.25">
      <c r="A181" s="6"/>
      <c r="B181" s="6"/>
      <c r="C181" s="6"/>
      <c r="D181" s="6"/>
      <c r="E181" s="6"/>
      <c r="F181" s="6"/>
      <c r="M181" s="632"/>
      <c r="N181" s="6"/>
      <c r="Q181" s="6"/>
      <c r="R181" s="6"/>
      <c r="S181" s="6"/>
    </row>
    <row r="182" spans="1:19" x14ac:dyDescent="0.25">
      <c r="A182" s="6"/>
      <c r="B182" s="6"/>
      <c r="C182" s="6"/>
      <c r="D182" s="6"/>
      <c r="E182" s="6"/>
      <c r="F182" s="6"/>
      <c r="M182" s="632"/>
      <c r="N182" s="6"/>
      <c r="Q182" s="6"/>
      <c r="R182" s="6"/>
      <c r="S182" s="6"/>
    </row>
    <row r="183" spans="1:19" x14ac:dyDescent="0.25">
      <c r="A183" s="6"/>
      <c r="B183" s="6"/>
      <c r="C183" s="6"/>
      <c r="D183" s="6"/>
      <c r="E183" s="6"/>
      <c r="F183" s="6"/>
      <c r="M183" s="632"/>
      <c r="N183" s="6"/>
      <c r="Q183" s="6"/>
      <c r="R183" s="6"/>
      <c r="S183" s="6"/>
    </row>
    <row r="184" spans="1:19" x14ac:dyDescent="0.25">
      <c r="A184" s="6"/>
      <c r="B184" s="6"/>
      <c r="C184" s="6"/>
      <c r="D184" s="6"/>
      <c r="E184" s="6"/>
      <c r="F184" s="6"/>
      <c r="M184" s="632"/>
      <c r="N184" s="6"/>
      <c r="Q184" s="6"/>
      <c r="R184" s="6"/>
      <c r="S184" s="6"/>
    </row>
    <row r="185" spans="1:19" x14ac:dyDescent="0.25">
      <c r="A185" s="6"/>
      <c r="B185" s="6"/>
      <c r="C185" s="6"/>
      <c r="D185" s="6"/>
      <c r="E185" s="6"/>
      <c r="F185" s="6"/>
      <c r="M185" s="632"/>
      <c r="N185" s="6"/>
      <c r="Q185" s="6"/>
      <c r="R185" s="6"/>
      <c r="S185" s="6"/>
    </row>
    <row r="186" spans="1:19" x14ac:dyDescent="0.25">
      <c r="A186" s="6"/>
      <c r="B186" s="6"/>
      <c r="C186" s="6"/>
      <c r="D186" s="6"/>
      <c r="E186" s="6"/>
      <c r="F186" s="6"/>
      <c r="M186" s="632"/>
      <c r="N186" s="6"/>
      <c r="Q186" s="6"/>
      <c r="R186" s="6"/>
      <c r="S186" s="6"/>
    </row>
    <row r="187" spans="1:19" x14ac:dyDescent="0.25">
      <c r="A187" s="6"/>
      <c r="B187" s="6"/>
      <c r="C187" s="6"/>
      <c r="D187" s="6"/>
      <c r="E187" s="6"/>
      <c r="F187" s="6"/>
      <c r="M187" s="632"/>
      <c r="N187" s="6"/>
      <c r="Q187" s="6"/>
      <c r="R187" s="6"/>
      <c r="S187" s="6"/>
    </row>
    <row r="188" spans="1:19" x14ac:dyDescent="0.25">
      <c r="A188" s="6"/>
      <c r="B188" s="6"/>
      <c r="C188" s="6"/>
      <c r="D188" s="6"/>
      <c r="E188" s="6"/>
      <c r="F188" s="6"/>
      <c r="M188" s="632"/>
      <c r="N188" s="6"/>
      <c r="Q188" s="6"/>
      <c r="R188" s="6"/>
      <c r="S188" s="6"/>
    </row>
    <row r="189" spans="1:19" x14ac:dyDescent="0.25">
      <c r="A189" s="6"/>
      <c r="B189" s="6"/>
      <c r="C189" s="6"/>
      <c r="D189" s="6"/>
      <c r="E189" s="6"/>
      <c r="F189" s="6"/>
      <c r="M189" s="632"/>
      <c r="N189" s="6"/>
      <c r="Q189" s="6"/>
      <c r="R189" s="6"/>
      <c r="S189" s="6"/>
    </row>
    <row r="190" spans="1:19" x14ac:dyDescent="0.25">
      <c r="A190" s="6"/>
      <c r="B190" s="6"/>
      <c r="C190" s="6"/>
      <c r="D190" s="6"/>
      <c r="E190" s="6"/>
      <c r="F190" s="6"/>
      <c r="M190" s="632"/>
      <c r="N190" s="6"/>
      <c r="Q190" s="6"/>
      <c r="R190" s="6"/>
      <c r="S190" s="6"/>
    </row>
    <row r="191" spans="1:19" x14ac:dyDescent="0.25">
      <c r="A191" s="6"/>
      <c r="B191" s="6"/>
      <c r="C191" s="6"/>
      <c r="D191" s="6"/>
      <c r="E191" s="6"/>
      <c r="F191" s="6"/>
      <c r="M191" s="632"/>
      <c r="N191" s="6"/>
      <c r="Q191" s="6"/>
      <c r="R191" s="6"/>
      <c r="S191" s="6"/>
    </row>
    <row r="192" spans="1:19" x14ac:dyDescent="0.25">
      <c r="A192" s="6"/>
      <c r="B192" s="6"/>
      <c r="C192" s="6"/>
      <c r="D192" s="6"/>
      <c r="E192" s="6"/>
      <c r="F192" s="6"/>
      <c r="M192" s="632"/>
      <c r="N192" s="6"/>
      <c r="Q192" s="6"/>
      <c r="R192" s="6"/>
      <c r="S192" s="6"/>
    </row>
    <row r="193" spans="1:19" x14ac:dyDescent="0.25">
      <c r="A193" s="6"/>
      <c r="B193" s="6"/>
      <c r="C193" s="6"/>
      <c r="D193" s="6"/>
      <c r="E193" s="6"/>
      <c r="F193" s="6"/>
      <c r="M193" s="632"/>
      <c r="N193" s="6"/>
      <c r="Q193" s="6"/>
      <c r="R193" s="6"/>
      <c r="S193" s="6"/>
    </row>
    <row r="194" spans="1:19" x14ac:dyDescent="0.25">
      <c r="A194" s="6"/>
      <c r="B194" s="6"/>
      <c r="C194" s="6"/>
      <c r="D194" s="6"/>
      <c r="E194" s="6"/>
      <c r="F194" s="6"/>
      <c r="M194" s="632"/>
      <c r="N194" s="6"/>
      <c r="Q194" s="6"/>
      <c r="R194" s="6"/>
      <c r="S194" s="6"/>
    </row>
    <row r="195" spans="1:19" x14ac:dyDescent="0.25">
      <c r="A195" s="6"/>
      <c r="B195" s="6"/>
      <c r="C195" s="6"/>
      <c r="D195" s="6"/>
      <c r="E195" s="6"/>
      <c r="F195" s="6"/>
      <c r="M195" s="632"/>
      <c r="N195" s="6"/>
      <c r="Q195" s="6"/>
      <c r="R195" s="6"/>
      <c r="S195" s="6"/>
    </row>
    <row r="196" spans="1:19" x14ac:dyDescent="0.25">
      <c r="A196" s="6"/>
      <c r="B196" s="6"/>
      <c r="C196" s="6"/>
      <c r="D196" s="6"/>
      <c r="E196" s="6"/>
      <c r="F196" s="6"/>
      <c r="M196" s="632"/>
      <c r="N196" s="6"/>
      <c r="Q196" s="6"/>
      <c r="R196" s="6"/>
      <c r="S196" s="6"/>
    </row>
    <row r="197" spans="1:19" x14ac:dyDescent="0.25">
      <c r="A197" s="6"/>
      <c r="B197" s="6"/>
      <c r="C197" s="6"/>
      <c r="D197" s="6"/>
      <c r="E197" s="6"/>
      <c r="F197" s="6"/>
      <c r="M197" s="632"/>
      <c r="N197" s="6"/>
      <c r="Q197" s="6"/>
      <c r="R197" s="6"/>
      <c r="S197" s="6"/>
    </row>
    <row r="198" spans="1:19" x14ac:dyDescent="0.25">
      <c r="A198" s="6"/>
      <c r="B198" s="6"/>
      <c r="C198" s="6"/>
      <c r="D198" s="6"/>
      <c r="E198" s="6"/>
      <c r="F198" s="6"/>
      <c r="M198" s="632"/>
      <c r="N198" s="6"/>
      <c r="Q198" s="6"/>
      <c r="R198" s="6"/>
      <c r="S198" s="6"/>
    </row>
    <row r="199" spans="1:19" x14ac:dyDescent="0.25">
      <c r="A199" s="6"/>
      <c r="B199" s="6"/>
      <c r="C199" s="6"/>
      <c r="D199" s="6"/>
      <c r="E199" s="6"/>
      <c r="F199" s="6"/>
      <c r="M199" s="632"/>
      <c r="N199" s="6"/>
      <c r="Q199" s="6"/>
      <c r="R199" s="6"/>
      <c r="S199" s="6"/>
    </row>
    <row r="200" spans="1:19" x14ac:dyDescent="0.25">
      <c r="A200" s="6"/>
      <c r="B200" s="6"/>
      <c r="C200" s="6"/>
      <c r="D200" s="6"/>
      <c r="E200" s="6"/>
      <c r="F200" s="6"/>
      <c r="M200" s="632"/>
      <c r="N200" s="6"/>
      <c r="Q200" s="6"/>
      <c r="R200" s="6"/>
      <c r="S200" s="6"/>
    </row>
    <row r="201" spans="1:19" x14ac:dyDescent="0.25">
      <c r="A201" s="6"/>
      <c r="B201" s="6"/>
      <c r="C201" s="6"/>
      <c r="D201" s="6"/>
      <c r="E201" s="6"/>
      <c r="F201" s="6"/>
      <c r="M201" s="632"/>
      <c r="N201" s="6"/>
      <c r="Q201" s="6"/>
      <c r="R201" s="6"/>
      <c r="S201" s="6"/>
    </row>
    <row r="202" spans="1:19" x14ac:dyDescent="0.25">
      <c r="A202" s="6"/>
      <c r="B202" s="6"/>
      <c r="C202" s="6"/>
      <c r="D202" s="6"/>
      <c r="E202" s="6"/>
      <c r="F202" s="6"/>
      <c r="M202" s="632"/>
      <c r="N202" s="6"/>
      <c r="Q202" s="6"/>
      <c r="R202" s="6"/>
      <c r="S202" s="6"/>
    </row>
    <row r="203" spans="1:19" x14ac:dyDescent="0.25">
      <c r="A203" s="6"/>
      <c r="B203" s="6"/>
      <c r="C203" s="6"/>
      <c r="D203" s="6"/>
      <c r="E203" s="6"/>
      <c r="F203" s="6"/>
      <c r="M203" s="632"/>
      <c r="N203" s="6"/>
      <c r="Q203" s="6"/>
      <c r="R203" s="6"/>
      <c r="S203" s="6"/>
    </row>
    <row r="204" spans="1:19" x14ac:dyDescent="0.25">
      <c r="A204" s="6"/>
      <c r="B204" s="6"/>
      <c r="C204" s="6"/>
      <c r="D204" s="6"/>
      <c r="E204" s="6"/>
      <c r="F204" s="6"/>
      <c r="M204" s="632"/>
      <c r="N204" s="6"/>
      <c r="Q204" s="6"/>
      <c r="R204" s="6"/>
      <c r="S204" s="6"/>
    </row>
    <row r="205" spans="1:19" x14ac:dyDescent="0.25">
      <c r="A205" s="6"/>
      <c r="B205" s="6"/>
      <c r="C205" s="6"/>
      <c r="D205" s="6"/>
      <c r="E205" s="6"/>
      <c r="F205" s="6"/>
      <c r="M205" s="632"/>
      <c r="N205" s="6"/>
      <c r="Q205" s="6"/>
      <c r="R205" s="6"/>
      <c r="S205" s="6"/>
    </row>
    <row r="206" spans="1:19" x14ac:dyDescent="0.25">
      <c r="A206" s="6"/>
      <c r="B206" s="6"/>
      <c r="C206" s="6"/>
      <c r="D206" s="6"/>
      <c r="E206" s="6"/>
      <c r="F206" s="6"/>
      <c r="M206" s="632"/>
      <c r="N206" s="6"/>
      <c r="Q206" s="6"/>
      <c r="R206" s="6"/>
      <c r="S206" s="6"/>
    </row>
    <row r="207" spans="1:19" x14ac:dyDescent="0.25">
      <c r="A207" s="6"/>
      <c r="B207" s="6"/>
      <c r="C207" s="6"/>
      <c r="D207" s="6"/>
      <c r="E207" s="6"/>
      <c r="F207" s="6"/>
      <c r="M207" s="632"/>
      <c r="N207" s="6"/>
      <c r="Q207" s="6"/>
      <c r="R207" s="6"/>
      <c r="S207" s="6"/>
    </row>
    <row r="208" spans="1:19" x14ac:dyDescent="0.25">
      <c r="A208" s="6"/>
      <c r="B208" s="6"/>
      <c r="C208" s="6"/>
      <c r="D208" s="6"/>
      <c r="E208" s="6"/>
      <c r="F208" s="6"/>
      <c r="M208" s="632"/>
      <c r="N208" s="6"/>
      <c r="Q208" s="6"/>
      <c r="R208" s="6"/>
      <c r="S208" s="6"/>
    </row>
    <row r="209" spans="1:19" x14ac:dyDescent="0.25">
      <c r="A209" s="6"/>
      <c r="B209" s="6"/>
      <c r="C209" s="6"/>
      <c r="D209" s="6"/>
      <c r="E209" s="6"/>
      <c r="F209" s="6"/>
      <c r="M209" s="632"/>
      <c r="N209" s="6"/>
      <c r="Q209" s="6"/>
      <c r="R209" s="6"/>
      <c r="S209" s="6"/>
    </row>
    <row r="210" spans="1:19" x14ac:dyDescent="0.25">
      <c r="A210" s="6"/>
      <c r="B210" s="6"/>
      <c r="C210" s="6"/>
      <c r="D210" s="6"/>
      <c r="E210" s="6"/>
      <c r="F210" s="6"/>
      <c r="M210" s="632"/>
      <c r="N210" s="6"/>
      <c r="Q210" s="6"/>
      <c r="R210" s="6"/>
      <c r="S210" s="6"/>
    </row>
    <row r="211" spans="1:19" x14ac:dyDescent="0.25">
      <c r="A211" s="6"/>
      <c r="B211" s="6"/>
      <c r="C211" s="6"/>
      <c r="D211" s="6"/>
      <c r="E211" s="6"/>
      <c r="F211" s="6"/>
      <c r="M211" s="632"/>
      <c r="N211" s="6"/>
      <c r="Q211" s="6"/>
      <c r="R211" s="6"/>
      <c r="S211" s="6"/>
    </row>
    <row r="212" spans="1:19" x14ac:dyDescent="0.25">
      <c r="A212" s="6"/>
      <c r="B212" s="6"/>
      <c r="C212" s="6"/>
      <c r="D212" s="6"/>
      <c r="E212" s="6"/>
      <c r="F212" s="6"/>
      <c r="M212" s="632"/>
      <c r="N212" s="6"/>
      <c r="Q212" s="6"/>
      <c r="R212" s="6"/>
      <c r="S212" s="6"/>
    </row>
    <row r="213" spans="1:19" x14ac:dyDescent="0.25">
      <c r="A213" s="6"/>
      <c r="B213" s="6"/>
      <c r="C213" s="6"/>
      <c r="D213" s="6"/>
      <c r="E213" s="6"/>
      <c r="F213" s="6"/>
      <c r="M213" s="632"/>
      <c r="N213" s="6"/>
      <c r="Q213" s="6"/>
      <c r="R213" s="6"/>
      <c r="S213" s="6"/>
    </row>
    <row r="214" spans="1:19" x14ac:dyDescent="0.25">
      <c r="A214" s="6"/>
      <c r="B214" s="6"/>
      <c r="C214" s="6"/>
      <c r="D214" s="6"/>
      <c r="E214" s="6"/>
      <c r="F214" s="6"/>
      <c r="M214" s="632"/>
      <c r="N214" s="6"/>
      <c r="Q214" s="6"/>
      <c r="R214" s="6"/>
      <c r="S214" s="6"/>
    </row>
    <row r="215" spans="1:19" x14ac:dyDescent="0.25">
      <c r="A215" s="6"/>
      <c r="B215" s="6"/>
      <c r="C215" s="6"/>
      <c r="D215" s="6"/>
      <c r="E215" s="6"/>
      <c r="F215" s="6"/>
      <c r="M215" s="632"/>
      <c r="N215" s="6"/>
      <c r="Q215" s="6"/>
      <c r="R215" s="6"/>
      <c r="S215" s="6"/>
    </row>
    <row r="216" spans="1:19" x14ac:dyDescent="0.25">
      <c r="A216" s="6"/>
      <c r="B216" s="6"/>
      <c r="C216" s="6"/>
      <c r="D216" s="6"/>
      <c r="E216" s="6"/>
      <c r="F216" s="6"/>
      <c r="M216" s="632"/>
      <c r="N216" s="6"/>
      <c r="Q216" s="6"/>
      <c r="R216" s="6"/>
      <c r="S216" s="6"/>
    </row>
    <row r="217" spans="1:19" x14ac:dyDescent="0.25">
      <c r="A217" s="6"/>
      <c r="B217" s="6"/>
      <c r="C217" s="6"/>
      <c r="D217" s="6"/>
      <c r="E217" s="6"/>
      <c r="F217" s="6"/>
      <c r="M217" s="632"/>
      <c r="N217" s="6"/>
      <c r="Q217" s="6"/>
      <c r="R217" s="6"/>
      <c r="S217" s="6"/>
    </row>
    <row r="218" spans="1:19" x14ac:dyDescent="0.25">
      <c r="A218" s="6"/>
      <c r="B218" s="6"/>
      <c r="C218" s="6"/>
      <c r="D218" s="6"/>
      <c r="E218" s="6"/>
      <c r="F218" s="6"/>
      <c r="M218" s="632"/>
      <c r="N218" s="6"/>
      <c r="Q218" s="6"/>
      <c r="R218" s="6"/>
      <c r="S218" s="6"/>
    </row>
    <row r="219" spans="1:19" x14ac:dyDescent="0.25">
      <c r="A219" s="6"/>
      <c r="B219" s="6"/>
      <c r="C219" s="6"/>
      <c r="D219" s="6"/>
      <c r="E219" s="6"/>
      <c r="F219" s="6"/>
      <c r="M219" s="632"/>
      <c r="N219" s="6"/>
      <c r="Q219" s="6"/>
      <c r="R219" s="6"/>
      <c r="S219" s="6"/>
    </row>
    <row r="220" spans="1:19" x14ac:dyDescent="0.25">
      <c r="A220" s="6"/>
      <c r="B220" s="6"/>
      <c r="C220" s="6"/>
      <c r="D220" s="6"/>
      <c r="E220" s="6"/>
      <c r="F220" s="6"/>
      <c r="M220" s="632"/>
      <c r="N220" s="6"/>
      <c r="Q220" s="6"/>
      <c r="R220" s="6"/>
      <c r="S220" s="6"/>
    </row>
    <row r="221" spans="1:19" x14ac:dyDescent="0.25">
      <c r="A221" s="6"/>
      <c r="B221" s="6"/>
      <c r="C221" s="6"/>
      <c r="D221" s="6"/>
      <c r="E221" s="6"/>
      <c r="F221" s="6"/>
      <c r="M221" s="632"/>
      <c r="N221" s="6"/>
      <c r="Q221" s="6"/>
      <c r="R221" s="6"/>
      <c r="S221" s="6"/>
    </row>
    <row r="222" spans="1:19" x14ac:dyDescent="0.25">
      <c r="A222" s="6"/>
      <c r="B222" s="6"/>
      <c r="C222" s="6"/>
      <c r="D222" s="6"/>
      <c r="E222" s="6"/>
      <c r="F222" s="6"/>
      <c r="M222" s="632"/>
      <c r="N222" s="6"/>
      <c r="Q222" s="6"/>
      <c r="R222" s="6"/>
      <c r="S222" s="6"/>
    </row>
    <row r="223" spans="1:19" x14ac:dyDescent="0.25">
      <c r="A223" s="6"/>
      <c r="B223" s="6"/>
      <c r="C223" s="6"/>
      <c r="D223" s="6"/>
      <c r="E223" s="6"/>
      <c r="F223" s="6"/>
      <c r="M223" s="632"/>
      <c r="N223" s="6"/>
      <c r="Q223" s="6"/>
      <c r="R223" s="6"/>
      <c r="S223" s="6"/>
    </row>
    <row r="224" spans="1:19" x14ac:dyDescent="0.25">
      <c r="A224" s="6"/>
      <c r="B224" s="6"/>
      <c r="C224" s="6"/>
      <c r="D224" s="6"/>
      <c r="E224" s="6"/>
      <c r="F224" s="6"/>
      <c r="M224" s="632"/>
      <c r="N224" s="6"/>
      <c r="Q224" s="6"/>
      <c r="R224" s="6"/>
      <c r="S224" s="6"/>
    </row>
    <row r="225" spans="1:19" x14ac:dyDescent="0.25">
      <c r="A225" s="6"/>
      <c r="B225" s="6"/>
      <c r="C225" s="6"/>
      <c r="D225" s="6"/>
      <c r="E225" s="6"/>
      <c r="F225" s="6"/>
      <c r="M225" s="632"/>
      <c r="N225" s="6"/>
      <c r="Q225" s="6"/>
      <c r="R225" s="6"/>
      <c r="S225" s="6"/>
    </row>
    <row r="226" spans="1:19" x14ac:dyDescent="0.25">
      <c r="A226" s="6"/>
      <c r="B226" s="6"/>
      <c r="C226" s="6"/>
      <c r="D226" s="6"/>
      <c r="E226" s="6"/>
      <c r="F226" s="6"/>
      <c r="M226" s="632"/>
      <c r="N226" s="6"/>
      <c r="Q226" s="6"/>
      <c r="R226" s="6"/>
      <c r="S226" s="6"/>
    </row>
    <row r="227" spans="1:19" x14ac:dyDescent="0.25">
      <c r="A227" s="6"/>
      <c r="B227" s="6"/>
      <c r="C227" s="6"/>
      <c r="D227" s="6"/>
      <c r="E227" s="6"/>
      <c r="F227" s="6"/>
      <c r="M227" s="632"/>
      <c r="N227" s="6"/>
      <c r="Q227" s="6"/>
      <c r="R227" s="6"/>
      <c r="S227" s="6"/>
    </row>
    <row r="228" spans="1:19" x14ac:dyDescent="0.25">
      <c r="A228" s="6"/>
      <c r="B228" s="6"/>
      <c r="C228" s="6"/>
      <c r="D228" s="6"/>
      <c r="E228" s="6"/>
      <c r="F228" s="6"/>
      <c r="M228" s="632"/>
      <c r="N228" s="6"/>
      <c r="Q228" s="6"/>
      <c r="R228" s="6"/>
      <c r="S228" s="6"/>
    </row>
    <row r="229" spans="1:19" x14ac:dyDescent="0.25">
      <c r="A229" s="6"/>
      <c r="B229" s="6"/>
      <c r="C229" s="6"/>
      <c r="D229" s="6"/>
      <c r="E229" s="6"/>
      <c r="F229" s="6"/>
      <c r="M229" s="632"/>
      <c r="N229" s="6"/>
      <c r="Q229" s="6"/>
      <c r="R229" s="6"/>
      <c r="S229" s="6"/>
    </row>
    <row r="230" spans="1:19" x14ac:dyDescent="0.25">
      <c r="A230" s="6"/>
      <c r="B230" s="6"/>
      <c r="C230" s="6"/>
      <c r="D230" s="6"/>
      <c r="E230" s="6"/>
      <c r="F230" s="6"/>
      <c r="M230" s="632"/>
      <c r="N230" s="6"/>
      <c r="Q230" s="6"/>
      <c r="R230" s="6"/>
      <c r="S230" s="6"/>
    </row>
    <row r="231" spans="1:19" x14ac:dyDescent="0.25">
      <c r="A231" s="6"/>
      <c r="B231" s="6"/>
      <c r="C231" s="6"/>
      <c r="D231" s="6"/>
      <c r="E231" s="6"/>
      <c r="F231" s="6"/>
      <c r="M231" s="533"/>
      <c r="N231" s="6"/>
      <c r="Q231" s="6"/>
      <c r="R231" s="6"/>
      <c r="S231" s="6"/>
    </row>
    <row r="232" spans="1:19" x14ac:dyDescent="0.25">
      <c r="A232" s="6"/>
      <c r="B232" s="6"/>
      <c r="C232" s="6"/>
      <c r="D232" s="6"/>
      <c r="E232" s="6"/>
      <c r="F232" s="6"/>
      <c r="M232" s="632"/>
      <c r="N232" s="6"/>
      <c r="Q232" s="6"/>
      <c r="R232" s="6"/>
      <c r="S232" s="6"/>
    </row>
    <row r="233" spans="1:19" x14ac:dyDescent="0.25">
      <c r="A233" s="6"/>
      <c r="B233" s="6"/>
      <c r="C233" s="6"/>
      <c r="D233" s="6"/>
      <c r="E233" s="6"/>
      <c r="F233" s="6"/>
      <c r="M233" s="632"/>
      <c r="N233" s="6"/>
      <c r="Q233" s="6"/>
      <c r="R233" s="6"/>
      <c r="S233" s="6"/>
    </row>
    <row r="234" spans="1:19" x14ac:dyDescent="0.25">
      <c r="A234" s="6"/>
      <c r="B234" s="6"/>
      <c r="C234" s="6"/>
      <c r="D234" s="6"/>
      <c r="E234" s="6"/>
      <c r="F234" s="6"/>
      <c r="M234" s="632"/>
      <c r="N234" s="6"/>
      <c r="Q234" s="6"/>
      <c r="R234" s="6"/>
      <c r="S234" s="6"/>
    </row>
    <row r="235" spans="1:19" x14ac:dyDescent="0.25">
      <c r="A235" s="6"/>
      <c r="B235" s="6"/>
      <c r="C235" s="6"/>
      <c r="D235" s="6"/>
      <c r="E235" s="6"/>
      <c r="F235" s="6"/>
      <c r="M235" s="632"/>
      <c r="N235" s="6"/>
      <c r="Q235" s="6"/>
      <c r="R235" s="6"/>
      <c r="S235" s="6"/>
    </row>
    <row r="236" spans="1:19" x14ac:dyDescent="0.25">
      <c r="A236" s="6"/>
      <c r="B236" s="6"/>
      <c r="C236" s="6"/>
      <c r="D236" s="6"/>
      <c r="E236" s="6"/>
      <c r="F236" s="6"/>
      <c r="M236" s="632"/>
      <c r="N236" s="6"/>
      <c r="Q236" s="6"/>
      <c r="R236" s="6"/>
      <c r="S236" s="6"/>
    </row>
    <row r="237" spans="1:19" x14ac:dyDescent="0.25">
      <c r="A237" s="6"/>
      <c r="B237" s="6"/>
      <c r="C237" s="6"/>
      <c r="D237" s="6"/>
      <c r="E237" s="6"/>
      <c r="F237" s="6"/>
      <c r="M237" s="632"/>
      <c r="N237" s="6"/>
      <c r="Q237" s="6"/>
      <c r="R237" s="6"/>
      <c r="S237" s="6"/>
    </row>
    <row r="238" spans="1:19" x14ac:dyDescent="0.25">
      <c r="A238" s="6"/>
      <c r="B238" s="6"/>
      <c r="C238" s="6"/>
      <c r="D238" s="6"/>
      <c r="E238" s="6"/>
      <c r="F238" s="6"/>
      <c r="M238" s="632"/>
      <c r="N238" s="6"/>
      <c r="Q238" s="6"/>
      <c r="R238" s="6"/>
      <c r="S238" s="6"/>
    </row>
    <row r="239" spans="1:19" x14ac:dyDescent="0.25">
      <c r="A239" s="6"/>
      <c r="B239" s="6"/>
      <c r="C239" s="6"/>
      <c r="D239" s="6"/>
      <c r="E239" s="6"/>
      <c r="F239" s="6"/>
      <c r="M239" s="632"/>
      <c r="N239" s="6"/>
      <c r="Q239" s="6"/>
      <c r="R239" s="6"/>
      <c r="S239" s="6"/>
    </row>
    <row r="240" spans="1:19" x14ac:dyDescent="0.25">
      <c r="A240" s="6"/>
      <c r="B240" s="6"/>
      <c r="C240" s="6"/>
      <c r="D240" s="6"/>
      <c r="E240" s="6"/>
      <c r="F240" s="6"/>
      <c r="M240" s="632">
        <v>308.14999999999998</v>
      </c>
      <c r="N240" s="6"/>
      <c r="Q240" s="6"/>
      <c r="R240" s="6"/>
      <c r="S240" s="6"/>
    </row>
    <row r="241" spans="1:19" x14ac:dyDescent="0.25">
      <c r="A241" s="6"/>
      <c r="B241" s="6"/>
      <c r="C241" s="6"/>
      <c r="D241" s="6"/>
      <c r="E241" s="6"/>
      <c r="F241" s="6"/>
      <c r="M241" s="632"/>
      <c r="N241" s="6"/>
      <c r="Q241" s="6"/>
      <c r="R241" s="6"/>
      <c r="S241" s="6"/>
    </row>
    <row r="242" spans="1:19" x14ac:dyDescent="0.25">
      <c r="A242" s="6"/>
      <c r="B242" s="6"/>
      <c r="C242" s="6"/>
      <c r="D242" s="6"/>
      <c r="E242" s="6"/>
      <c r="F242" s="6"/>
      <c r="M242" s="632"/>
      <c r="N242" s="6"/>
      <c r="Q242" s="6"/>
      <c r="R242" s="6"/>
      <c r="S242" s="6"/>
    </row>
    <row r="243" spans="1:19" x14ac:dyDescent="0.25">
      <c r="A243" s="6"/>
      <c r="B243" s="6"/>
      <c r="C243" s="6"/>
      <c r="D243" s="6"/>
      <c r="E243" s="6"/>
      <c r="F243" s="6"/>
      <c r="M243" s="632"/>
      <c r="N243" s="6"/>
      <c r="Q243" s="6"/>
      <c r="R243" s="6"/>
      <c r="S243" s="6"/>
    </row>
    <row r="244" spans="1:19" x14ac:dyDescent="0.25">
      <c r="A244" s="6"/>
      <c r="B244" s="6"/>
      <c r="C244" s="6"/>
      <c r="D244" s="6"/>
      <c r="E244" s="6"/>
      <c r="F244" s="6"/>
      <c r="M244" s="632"/>
      <c r="N244" s="6"/>
      <c r="Q244" s="6"/>
      <c r="R244" s="6"/>
      <c r="S244" s="6"/>
    </row>
    <row r="245" spans="1:19" x14ac:dyDescent="0.25">
      <c r="A245" s="6"/>
      <c r="B245" s="6"/>
      <c r="C245" s="6"/>
      <c r="D245" s="6"/>
      <c r="E245" s="6"/>
      <c r="F245" s="6"/>
      <c r="M245" s="632"/>
      <c r="N245" s="6"/>
      <c r="Q245" s="6"/>
      <c r="R245" s="6"/>
      <c r="S245" s="6"/>
    </row>
    <row r="246" spans="1:19" x14ac:dyDescent="0.25">
      <c r="A246" s="6"/>
      <c r="B246" s="6"/>
      <c r="C246" s="6"/>
      <c r="D246" s="6"/>
      <c r="E246" s="6"/>
      <c r="F246" s="6"/>
      <c r="M246" s="632"/>
      <c r="N246" s="6"/>
      <c r="Q246" s="6"/>
      <c r="R246" s="6"/>
      <c r="S246" s="6"/>
    </row>
    <row r="247" spans="1:19" x14ac:dyDescent="0.25">
      <c r="A247" s="6"/>
      <c r="B247" s="6"/>
      <c r="C247" s="6"/>
      <c r="D247" s="6"/>
      <c r="E247" s="6"/>
      <c r="F247" s="6"/>
      <c r="M247" s="632"/>
      <c r="N247" s="6"/>
      <c r="Q247" s="6"/>
      <c r="R247" s="6"/>
      <c r="S247" s="6"/>
    </row>
    <row r="248" spans="1:19" x14ac:dyDescent="0.25">
      <c r="A248" s="6"/>
      <c r="B248" s="6"/>
      <c r="C248" s="6"/>
      <c r="D248" s="6"/>
      <c r="E248" s="6"/>
      <c r="F248" s="6"/>
      <c r="M248" s="632"/>
      <c r="N248" s="6"/>
      <c r="Q248" s="6"/>
      <c r="R248" s="6"/>
      <c r="S248" s="6"/>
    </row>
    <row r="249" spans="1:19" x14ac:dyDescent="0.25">
      <c r="A249" s="6"/>
      <c r="B249" s="6"/>
      <c r="C249" s="6"/>
      <c r="D249" s="6"/>
      <c r="E249" s="6"/>
      <c r="F249" s="6"/>
      <c r="M249" s="632"/>
      <c r="N249" s="6"/>
      <c r="Q249" s="6"/>
      <c r="R249" s="6"/>
      <c r="S249" s="6"/>
    </row>
    <row r="250" spans="1:19" x14ac:dyDescent="0.25">
      <c r="A250" s="6"/>
      <c r="B250" s="6"/>
      <c r="C250" s="6"/>
      <c r="D250" s="6"/>
      <c r="E250" s="6"/>
      <c r="F250" s="6"/>
      <c r="M250" s="632"/>
      <c r="N250" s="6"/>
      <c r="Q250" s="6"/>
      <c r="R250" s="6"/>
      <c r="S250" s="6"/>
    </row>
    <row r="251" spans="1:19" x14ac:dyDescent="0.25">
      <c r="A251" s="6"/>
      <c r="B251" s="6"/>
      <c r="C251" s="6"/>
      <c r="D251" s="6"/>
      <c r="E251" s="6"/>
      <c r="F251" s="6"/>
      <c r="M251" s="632"/>
      <c r="N251" s="6"/>
      <c r="Q251" s="6"/>
      <c r="R251" s="6"/>
      <c r="S251" s="6"/>
    </row>
    <row r="252" spans="1:19" x14ac:dyDescent="0.25">
      <c r="A252" s="6"/>
      <c r="B252" s="6"/>
      <c r="C252" s="6"/>
      <c r="D252" s="6"/>
      <c r="E252" s="6"/>
      <c r="F252" s="6"/>
      <c r="M252" s="632"/>
      <c r="N252" s="6"/>
      <c r="Q252" s="6"/>
      <c r="R252" s="6"/>
      <c r="S252" s="6"/>
    </row>
    <row r="253" spans="1:19" x14ac:dyDescent="0.25">
      <c r="A253" s="6"/>
      <c r="B253" s="6"/>
      <c r="C253" s="6"/>
      <c r="D253" s="6"/>
      <c r="E253" s="6"/>
      <c r="F253" s="6"/>
      <c r="M253" s="632"/>
      <c r="N253" s="6"/>
      <c r="Q253" s="6"/>
      <c r="R253" s="6"/>
      <c r="S253" s="6"/>
    </row>
    <row r="254" spans="1:19" x14ac:dyDescent="0.25">
      <c r="A254" s="6"/>
      <c r="B254" s="6"/>
      <c r="C254" s="6"/>
      <c r="D254" s="6"/>
      <c r="E254" s="6"/>
      <c r="F254" s="6"/>
      <c r="M254" s="632"/>
      <c r="N254" s="6"/>
      <c r="Q254" s="6"/>
      <c r="R254" s="6"/>
      <c r="S254" s="6"/>
    </row>
    <row r="255" spans="1:19" x14ac:dyDescent="0.25">
      <c r="A255" s="6"/>
      <c r="B255" s="6"/>
      <c r="C255" s="6"/>
      <c r="D255" s="6"/>
      <c r="E255" s="6"/>
      <c r="F255" s="6"/>
      <c r="M255" s="632"/>
      <c r="N255" s="6"/>
      <c r="Q255" s="6"/>
      <c r="R255" s="6"/>
      <c r="S255" s="6"/>
    </row>
    <row r="256" spans="1:19" x14ac:dyDescent="0.25">
      <c r="A256" s="6"/>
      <c r="B256" s="6"/>
      <c r="C256" s="6"/>
      <c r="D256" s="6"/>
      <c r="E256" s="6"/>
      <c r="F256" s="6"/>
      <c r="M256" s="632"/>
      <c r="N256" s="6"/>
      <c r="Q256" s="6"/>
      <c r="R256" s="6"/>
      <c r="S256" s="6"/>
    </row>
    <row r="257" spans="1:19" x14ac:dyDescent="0.25">
      <c r="A257" s="6"/>
      <c r="B257" s="6"/>
      <c r="C257" s="6"/>
      <c r="D257" s="6"/>
      <c r="E257" s="6"/>
      <c r="F257" s="6"/>
      <c r="M257" s="632"/>
      <c r="N257" s="6"/>
      <c r="Q257" s="6"/>
      <c r="R257" s="6"/>
      <c r="S257" s="6"/>
    </row>
    <row r="258" spans="1:19" x14ac:dyDescent="0.25">
      <c r="A258" s="6"/>
      <c r="B258" s="6"/>
      <c r="C258" s="6"/>
      <c r="D258" s="6"/>
      <c r="E258" s="6"/>
      <c r="F258" s="6"/>
      <c r="M258" s="632"/>
      <c r="N258" s="6"/>
      <c r="Q258" s="6"/>
      <c r="R258" s="6"/>
      <c r="S258" s="6"/>
    </row>
    <row r="259" spans="1:19" x14ac:dyDescent="0.25">
      <c r="A259" s="6"/>
      <c r="B259" s="6"/>
      <c r="C259" s="6"/>
      <c r="D259" s="6"/>
      <c r="E259" s="6"/>
      <c r="F259" s="6"/>
      <c r="M259" s="632"/>
      <c r="N259" s="6"/>
      <c r="Q259" s="6"/>
      <c r="R259" s="6"/>
      <c r="S259" s="6"/>
    </row>
    <row r="260" spans="1:19" x14ac:dyDescent="0.25">
      <c r="A260" s="6"/>
      <c r="B260" s="6"/>
      <c r="C260" s="6"/>
      <c r="D260" s="6"/>
      <c r="E260" s="6"/>
      <c r="F260" s="6"/>
      <c r="M260" s="632"/>
      <c r="N260" s="6"/>
      <c r="Q260" s="6"/>
      <c r="R260" s="6"/>
      <c r="S260" s="6"/>
    </row>
    <row r="261" spans="1:19" x14ac:dyDescent="0.25">
      <c r="A261" s="6"/>
      <c r="B261" s="6"/>
      <c r="C261" s="6"/>
      <c r="D261" s="6"/>
      <c r="E261" s="6"/>
      <c r="F261" s="6"/>
      <c r="M261" s="632"/>
      <c r="N261" s="6"/>
      <c r="Q261" s="6"/>
      <c r="R261" s="6"/>
      <c r="S261" s="6"/>
    </row>
    <row r="262" spans="1:19" x14ac:dyDescent="0.25">
      <c r="A262" s="6"/>
      <c r="B262" s="6"/>
      <c r="C262" s="6"/>
      <c r="D262" s="6"/>
      <c r="E262" s="6"/>
      <c r="F262" s="6"/>
      <c r="M262" s="632"/>
      <c r="N262" s="6"/>
      <c r="Q262" s="6"/>
      <c r="R262" s="6"/>
      <c r="S262" s="6"/>
    </row>
    <row r="263" spans="1:19" x14ac:dyDescent="0.25">
      <c r="A263" s="6"/>
      <c r="B263" s="6"/>
      <c r="C263" s="6"/>
      <c r="D263" s="6"/>
      <c r="E263" s="6"/>
      <c r="F263" s="6"/>
      <c r="M263" s="632"/>
      <c r="N263" s="6"/>
      <c r="Q263" s="6"/>
      <c r="R263" s="6"/>
      <c r="S263" s="6"/>
    </row>
    <row r="264" spans="1:19" x14ac:dyDescent="0.25">
      <c r="A264" s="6"/>
      <c r="B264" s="6"/>
      <c r="C264" s="6"/>
      <c r="D264" s="6"/>
      <c r="E264" s="6"/>
      <c r="F264" s="6"/>
      <c r="M264" s="632"/>
      <c r="N264" s="6"/>
      <c r="Q264" s="6"/>
      <c r="R264" s="6"/>
      <c r="S264" s="6"/>
    </row>
    <row r="265" spans="1:19" x14ac:dyDescent="0.25">
      <c r="A265" s="6"/>
      <c r="B265" s="6"/>
      <c r="C265" s="6"/>
      <c r="D265" s="6"/>
      <c r="E265" s="6"/>
      <c r="F265" s="6"/>
      <c r="M265" s="632"/>
      <c r="N265" s="6"/>
      <c r="Q265" s="6"/>
      <c r="R265" s="6"/>
      <c r="S265" s="6"/>
    </row>
    <row r="266" spans="1:19" x14ac:dyDescent="0.25">
      <c r="A266" s="6"/>
      <c r="B266" s="6"/>
      <c r="C266" s="6"/>
      <c r="D266" s="6"/>
      <c r="E266" s="6"/>
      <c r="F266" s="6"/>
      <c r="M266" s="632"/>
      <c r="N266" s="6"/>
      <c r="Q266" s="6"/>
      <c r="R266" s="6"/>
      <c r="S266" s="6"/>
    </row>
    <row r="267" spans="1:19" x14ac:dyDescent="0.25">
      <c r="A267" s="6"/>
      <c r="B267" s="6"/>
      <c r="C267" s="6"/>
      <c r="D267" s="6"/>
      <c r="E267" s="6"/>
      <c r="F267" s="6"/>
      <c r="M267" s="632"/>
      <c r="N267" s="6"/>
      <c r="Q267" s="6"/>
      <c r="R267" s="6"/>
      <c r="S267" s="6"/>
    </row>
    <row r="268" spans="1:19" x14ac:dyDescent="0.25">
      <c r="A268" s="6"/>
      <c r="B268" s="6"/>
      <c r="C268" s="6"/>
      <c r="D268" s="6"/>
      <c r="E268" s="6"/>
      <c r="F268" s="6"/>
      <c r="M268" s="632"/>
      <c r="N268" s="6"/>
      <c r="Q268" s="6"/>
      <c r="R268" s="6"/>
      <c r="S268" s="6"/>
    </row>
    <row r="269" spans="1:19" x14ac:dyDescent="0.25">
      <c r="A269" s="6"/>
      <c r="B269" s="6"/>
      <c r="C269" s="6"/>
      <c r="D269" s="6"/>
      <c r="E269" s="6"/>
      <c r="F269" s="6"/>
      <c r="M269" s="632"/>
      <c r="N269" s="6"/>
      <c r="Q269" s="6"/>
      <c r="R269" s="6"/>
      <c r="S269" s="6"/>
    </row>
    <row r="270" spans="1:19" x14ac:dyDescent="0.25">
      <c r="A270" s="6"/>
      <c r="B270" s="6"/>
      <c r="C270" s="6"/>
      <c r="D270" s="6"/>
      <c r="E270" s="6"/>
      <c r="F270" s="6"/>
      <c r="M270" s="632"/>
      <c r="N270" s="6"/>
      <c r="Q270" s="6"/>
      <c r="R270" s="6"/>
      <c r="S270" s="6"/>
    </row>
    <row r="271" spans="1:19" x14ac:dyDescent="0.25">
      <c r="A271" s="6"/>
      <c r="B271" s="6"/>
      <c r="C271" s="6"/>
      <c r="D271" s="6"/>
      <c r="E271" s="6"/>
      <c r="F271" s="6"/>
      <c r="M271" s="632"/>
      <c r="N271" s="6"/>
      <c r="Q271" s="6"/>
      <c r="R271" s="6"/>
      <c r="S271" s="6"/>
    </row>
    <row r="272" spans="1:19" x14ac:dyDescent="0.25">
      <c r="A272" s="6"/>
      <c r="B272" s="6"/>
      <c r="C272" s="6"/>
      <c r="D272" s="6"/>
      <c r="E272" s="6"/>
      <c r="F272" s="6"/>
      <c r="M272" s="632"/>
      <c r="N272" s="6"/>
      <c r="Q272" s="6"/>
      <c r="R272" s="6"/>
      <c r="S272" s="6"/>
    </row>
    <row r="273" spans="1:19" x14ac:dyDescent="0.25">
      <c r="A273" s="6"/>
      <c r="B273" s="6"/>
      <c r="C273" s="6"/>
      <c r="D273" s="6"/>
      <c r="E273" s="6"/>
      <c r="F273" s="6"/>
      <c r="M273" s="632"/>
      <c r="N273" s="6"/>
      <c r="Q273" s="6"/>
      <c r="R273" s="6"/>
      <c r="S273" s="6"/>
    </row>
    <row r="274" spans="1:19" x14ac:dyDescent="0.25">
      <c r="A274" s="6"/>
      <c r="B274" s="6"/>
      <c r="C274" s="6"/>
      <c r="D274" s="6"/>
      <c r="E274" s="6"/>
      <c r="F274" s="6"/>
      <c r="M274" s="632"/>
      <c r="N274" s="6"/>
      <c r="Q274" s="6"/>
      <c r="R274" s="6"/>
      <c r="S274" s="6"/>
    </row>
    <row r="275" spans="1:19" x14ac:dyDescent="0.25">
      <c r="A275" s="6"/>
      <c r="B275" s="6"/>
      <c r="C275" s="6"/>
      <c r="D275" s="6"/>
      <c r="E275" s="6"/>
      <c r="F275" s="6"/>
      <c r="M275" s="632"/>
      <c r="N275" s="6"/>
      <c r="Q275" s="6"/>
      <c r="R275" s="6"/>
      <c r="S275" s="6"/>
    </row>
    <row r="276" spans="1:19" x14ac:dyDescent="0.25">
      <c r="A276" s="6"/>
      <c r="B276" s="6"/>
      <c r="C276" s="6"/>
      <c r="D276" s="6"/>
      <c r="E276" s="6"/>
      <c r="F276" s="6"/>
      <c r="M276" s="632"/>
      <c r="N276" s="6"/>
      <c r="Q276" s="6"/>
      <c r="R276" s="6"/>
      <c r="S276" s="6"/>
    </row>
    <row r="277" spans="1:19" x14ac:dyDescent="0.25">
      <c r="A277" s="6"/>
      <c r="B277" s="6"/>
      <c r="C277" s="6"/>
      <c r="D277" s="6"/>
      <c r="E277" s="6"/>
      <c r="F277" s="6"/>
      <c r="M277" s="632"/>
      <c r="N277" s="6"/>
      <c r="Q277" s="6"/>
      <c r="R277" s="6"/>
      <c r="S277" s="6"/>
    </row>
    <row r="278" spans="1:19" x14ac:dyDescent="0.25">
      <c r="A278" s="6"/>
      <c r="B278" s="6"/>
      <c r="C278" s="6"/>
      <c r="D278" s="6"/>
      <c r="E278" s="6"/>
      <c r="F278" s="6"/>
      <c r="M278" s="632"/>
      <c r="N278" s="6"/>
      <c r="Q278" s="6"/>
      <c r="R278" s="6"/>
      <c r="S278" s="6"/>
    </row>
    <row r="279" spans="1:19" x14ac:dyDescent="0.25">
      <c r="A279" s="6"/>
      <c r="B279" s="6"/>
      <c r="C279" s="6"/>
      <c r="D279" s="6"/>
      <c r="E279" s="6"/>
      <c r="F279" s="6"/>
      <c r="M279" s="632"/>
      <c r="N279" s="6"/>
      <c r="Q279" s="6"/>
      <c r="R279" s="6"/>
      <c r="S279" s="6"/>
    </row>
    <row r="280" spans="1:19" x14ac:dyDescent="0.25">
      <c r="A280" s="6"/>
      <c r="B280" s="6"/>
      <c r="C280" s="6"/>
      <c r="D280" s="6"/>
      <c r="E280" s="6"/>
      <c r="F280" s="6"/>
      <c r="M280" s="632"/>
      <c r="N280" s="6"/>
      <c r="Q280" s="6"/>
      <c r="R280" s="6"/>
      <c r="S280" s="6"/>
    </row>
    <row r="281" spans="1:19" x14ac:dyDescent="0.25">
      <c r="A281" s="6"/>
      <c r="B281" s="6"/>
      <c r="C281" s="6"/>
      <c r="D281" s="6"/>
      <c r="E281" s="6"/>
      <c r="F281" s="6"/>
      <c r="M281" s="632"/>
      <c r="N281" s="6"/>
      <c r="Q281" s="6"/>
      <c r="R281" s="6"/>
      <c r="S281" s="6"/>
    </row>
    <row r="282" spans="1:19" x14ac:dyDescent="0.25">
      <c r="A282" s="6"/>
      <c r="B282" s="6"/>
      <c r="C282" s="6"/>
      <c r="D282" s="6"/>
      <c r="E282" s="6"/>
      <c r="F282" s="6"/>
      <c r="M282" s="632"/>
      <c r="N282" s="6"/>
      <c r="Q282" s="6"/>
      <c r="R282" s="6"/>
      <c r="S282" s="6"/>
    </row>
    <row r="283" spans="1:19" x14ac:dyDescent="0.25">
      <c r="A283" s="6"/>
      <c r="B283" s="6"/>
      <c r="C283" s="6"/>
      <c r="D283" s="6"/>
      <c r="E283" s="6"/>
      <c r="F283" s="6"/>
      <c r="M283" s="632"/>
      <c r="N283" s="6"/>
      <c r="Q283" s="6"/>
      <c r="R283" s="6"/>
      <c r="S283" s="6"/>
    </row>
    <row r="284" spans="1:19" x14ac:dyDescent="0.25">
      <c r="A284" s="6"/>
      <c r="B284" s="6"/>
      <c r="C284" s="6"/>
      <c r="D284" s="6"/>
      <c r="E284" s="6"/>
      <c r="F284" s="6"/>
      <c r="M284" s="632"/>
      <c r="N284" s="6"/>
      <c r="Q284" s="6"/>
      <c r="R284" s="6"/>
      <c r="S284" s="6"/>
    </row>
    <row r="285" spans="1:19" x14ac:dyDescent="0.25">
      <c r="A285" s="6"/>
      <c r="B285" s="6"/>
      <c r="C285" s="6"/>
      <c r="D285" s="6"/>
      <c r="E285" s="6"/>
      <c r="F285" s="6"/>
      <c r="M285" s="632"/>
      <c r="N285" s="6"/>
      <c r="Q285" s="6"/>
      <c r="R285" s="6"/>
      <c r="S285" s="6"/>
    </row>
    <row r="286" spans="1:19" x14ac:dyDescent="0.25">
      <c r="A286" s="6"/>
      <c r="B286" s="6"/>
      <c r="C286" s="6"/>
      <c r="D286" s="6"/>
      <c r="E286" s="6"/>
      <c r="F286" s="6"/>
      <c r="M286" s="632"/>
      <c r="N286" s="6"/>
      <c r="Q286" s="6"/>
      <c r="R286" s="6"/>
      <c r="S286" s="6"/>
    </row>
    <row r="287" spans="1:19" x14ac:dyDescent="0.25">
      <c r="A287" s="6"/>
      <c r="B287" s="6"/>
      <c r="C287" s="6"/>
      <c r="D287" s="6"/>
      <c r="E287" s="6"/>
      <c r="F287" s="6"/>
      <c r="M287" s="632"/>
      <c r="N287" s="6"/>
      <c r="Q287" s="6"/>
      <c r="R287" s="6"/>
      <c r="S287" s="6"/>
    </row>
    <row r="288" spans="1:19" x14ac:dyDescent="0.25">
      <c r="A288" s="6"/>
      <c r="B288" s="6"/>
      <c r="C288" s="6"/>
      <c r="D288" s="6"/>
      <c r="E288" s="6"/>
      <c r="F288" s="6"/>
      <c r="M288" s="632"/>
      <c r="N288" s="6"/>
      <c r="Q288" s="6"/>
      <c r="R288" s="6"/>
      <c r="S288" s="6"/>
    </row>
    <row r="289" spans="1:19" x14ac:dyDescent="0.25">
      <c r="A289" s="6"/>
      <c r="B289" s="6"/>
      <c r="C289" s="6"/>
      <c r="D289" s="6"/>
      <c r="E289" s="6"/>
      <c r="F289" s="6"/>
      <c r="M289" s="632"/>
      <c r="N289" s="6"/>
      <c r="Q289" s="6"/>
      <c r="R289" s="6"/>
      <c r="S289" s="6"/>
    </row>
    <row r="290" spans="1:19" x14ac:dyDescent="0.25">
      <c r="A290" s="6"/>
      <c r="B290" s="6"/>
      <c r="C290" s="6"/>
      <c r="D290" s="6"/>
      <c r="E290" s="6"/>
      <c r="F290" s="6"/>
      <c r="M290" s="632"/>
      <c r="N290" s="6"/>
      <c r="Q290" s="6"/>
      <c r="R290" s="6"/>
      <c r="S290" s="6"/>
    </row>
    <row r="291" spans="1:19" x14ac:dyDescent="0.25">
      <c r="A291" s="6"/>
      <c r="B291" s="6"/>
      <c r="C291" s="6"/>
      <c r="D291" s="6"/>
      <c r="E291" s="6"/>
      <c r="F291" s="6"/>
      <c r="M291" s="632"/>
      <c r="N291" s="6"/>
      <c r="Q291" s="6"/>
      <c r="R291" s="6"/>
      <c r="S291" s="6"/>
    </row>
    <row r="292" spans="1:19" x14ac:dyDescent="0.25">
      <c r="A292" s="6"/>
      <c r="B292" s="6"/>
      <c r="C292" s="6"/>
      <c r="D292" s="6"/>
      <c r="E292" s="6"/>
      <c r="F292" s="6"/>
      <c r="M292" s="632"/>
      <c r="N292" s="6"/>
      <c r="Q292" s="6"/>
      <c r="R292" s="6"/>
      <c r="S292" s="6"/>
    </row>
    <row r="293" spans="1:19" x14ac:dyDescent="0.25">
      <c r="A293" s="6"/>
      <c r="B293" s="6"/>
      <c r="C293" s="6"/>
      <c r="D293" s="6"/>
      <c r="E293" s="6"/>
      <c r="F293" s="6"/>
      <c r="M293" s="632"/>
      <c r="N293" s="6"/>
      <c r="Q293" s="6"/>
      <c r="R293" s="6"/>
      <c r="S293" s="6"/>
    </row>
    <row r="294" spans="1:19" x14ac:dyDescent="0.25">
      <c r="A294" s="6"/>
      <c r="B294" s="6"/>
      <c r="C294" s="6"/>
      <c r="D294" s="6"/>
      <c r="E294" s="6"/>
      <c r="F294" s="6"/>
      <c r="M294" s="750">
        <f>SUM(M290:M293)</f>
        <v>0</v>
      </c>
      <c r="N294" s="6"/>
      <c r="Q294" s="6"/>
      <c r="R294" s="6"/>
      <c r="S294" s="6"/>
    </row>
    <row r="295" spans="1:19" x14ac:dyDescent="0.25">
      <c r="A295" s="6"/>
      <c r="B295" s="6"/>
      <c r="C295" s="6"/>
      <c r="D295" s="6"/>
      <c r="E295" s="6"/>
      <c r="F295" s="6"/>
      <c r="M295" s="632"/>
      <c r="N295" s="6"/>
      <c r="Q295" s="6"/>
      <c r="R295" s="6"/>
      <c r="S295" s="6"/>
    </row>
    <row r="296" spans="1:19" x14ac:dyDescent="0.25">
      <c r="A296" s="6"/>
      <c r="B296" s="6"/>
      <c r="C296" s="6"/>
      <c r="D296" s="6"/>
      <c r="E296" s="6"/>
      <c r="F296" s="6"/>
      <c r="M296" s="632"/>
      <c r="N296" s="6"/>
      <c r="Q296" s="6"/>
      <c r="R296" s="6"/>
      <c r="S296" s="6"/>
    </row>
    <row r="297" spans="1:19" x14ac:dyDescent="0.25">
      <c r="A297" s="6"/>
      <c r="B297" s="6"/>
      <c r="C297" s="6"/>
      <c r="D297" s="6"/>
      <c r="E297" s="6"/>
      <c r="F297" s="6"/>
      <c r="M297" s="632"/>
      <c r="N297" s="6"/>
      <c r="Q297" s="6"/>
      <c r="R297" s="6"/>
      <c r="S297" s="6"/>
    </row>
    <row r="298" spans="1:19" x14ac:dyDescent="0.25">
      <c r="A298" s="6"/>
      <c r="B298" s="6"/>
      <c r="C298" s="6"/>
      <c r="D298" s="6"/>
      <c r="E298" s="6"/>
      <c r="F298" s="6"/>
      <c r="M298" s="632"/>
      <c r="N298" s="6"/>
      <c r="Q298" s="6"/>
      <c r="R298" s="6"/>
      <c r="S298" s="6"/>
    </row>
    <row r="299" spans="1:19" x14ac:dyDescent="0.25">
      <c r="A299" s="6"/>
      <c r="B299" s="6"/>
      <c r="C299" s="6"/>
      <c r="D299" s="6"/>
      <c r="E299" s="6"/>
      <c r="F299" s="6"/>
      <c r="M299" s="632"/>
      <c r="N299" s="6"/>
      <c r="Q299" s="6"/>
      <c r="R299" s="6"/>
      <c r="S299" s="6"/>
    </row>
    <row r="300" spans="1:19" x14ac:dyDescent="0.25">
      <c r="A300" s="6"/>
      <c r="B300" s="6"/>
      <c r="C300" s="6"/>
      <c r="D300" s="6"/>
      <c r="E300" s="6"/>
      <c r="F300" s="6"/>
      <c r="M300" s="632"/>
      <c r="N300" s="6"/>
      <c r="Q300" s="6"/>
      <c r="R300" s="6"/>
      <c r="S300" s="6"/>
    </row>
    <row r="301" spans="1:19" x14ac:dyDescent="0.25">
      <c r="A301" s="6"/>
      <c r="B301" s="6"/>
      <c r="C301" s="6"/>
      <c r="D301" s="6"/>
      <c r="E301" s="6"/>
      <c r="F301" s="6"/>
      <c r="M301" s="632"/>
      <c r="N301" s="6"/>
      <c r="Q301" s="6"/>
      <c r="R301" s="6"/>
      <c r="S301" s="6"/>
    </row>
    <row r="302" spans="1:19" x14ac:dyDescent="0.25">
      <c r="A302" s="6"/>
      <c r="B302" s="6"/>
      <c r="C302" s="6"/>
      <c r="D302" s="6"/>
      <c r="E302" s="6"/>
      <c r="F302" s="6"/>
      <c r="M302" s="632"/>
      <c r="N302" s="6"/>
      <c r="Q302" s="6"/>
      <c r="R302" s="6"/>
      <c r="S302" s="6"/>
    </row>
    <row r="303" spans="1:19" x14ac:dyDescent="0.25">
      <c r="A303" s="6"/>
      <c r="B303" s="6"/>
      <c r="C303" s="6"/>
      <c r="D303" s="6"/>
      <c r="E303" s="6"/>
      <c r="F303" s="6"/>
      <c r="M303" s="632"/>
      <c r="N303" s="6"/>
      <c r="Q303" s="6"/>
      <c r="R303" s="6"/>
      <c r="S303" s="6"/>
    </row>
    <row r="304" spans="1:19" x14ac:dyDescent="0.25">
      <c r="A304" s="6"/>
      <c r="B304" s="6"/>
      <c r="C304" s="6"/>
      <c r="D304" s="6"/>
      <c r="E304" s="6"/>
      <c r="F304" s="6"/>
      <c r="M304" s="632"/>
      <c r="N304" s="6"/>
      <c r="Q304" s="6"/>
      <c r="R304" s="6"/>
      <c r="S304" s="6"/>
    </row>
    <row r="305" spans="1:19" x14ac:dyDescent="0.25">
      <c r="A305" s="6"/>
      <c r="B305" s="6"/>
      <c r="C305" s="6"/>
      <c r="D305" s="6"/>
      <c r="E305" s="6"/>
      <c r="F305" s="6"/>
      <c r="M305" s="632"/>
      <c r="N305" s="6"/>
      <c r="Q305" s="6"/>
      <c r="R305" s="6"/>
      <c r="S305" s="6"/>
    </row>
    <row r="306" spans="1:19" x14ac:dyDescent="0.25">
      <c r="A306" s="6"/>
      <c r="B306" s="6"/>
      <c r="C306" s="6"/>
      <c r="D306" s="6"/>
      <c r="E306" s="6"/>
      <c r="F306" s="6"/>
      <c r="M306" s="632"/>
      <c r="N306" s="6"/>
      <c r="Q306" s="6"/>
      <c r="R306" s="6"/>
      <c r="S306" s="6"/>
    </row>
    <row r="307" spans="1:19" x14ac:dyDescent="0.25">
      <c r="A307" s="6"/>
      <c r="B307" s="6"/>
      <c r="C307" s="6"/>
      <c r="D307" s="6"/>
      <c r="E307" s="6"/>
      <c r="F307" s="6"/>
      <c r="M307" s="632"/>
      <c r="N307" s="6"/>
      <c r="Q307" s="6"/>
      <c r="R307" s="6"/>
      <c r="S307" s="6"/>
    </row>
    <row r="308" spans="1:19" x14ac:dyDescent="0.25">
      <c r="A308" s="6"/>
      <c r="B308" s="6"/>
      <c r="C308" s="6"/>
      <c r="D308" s="6"/>
      <c r="E308" s="6"/>
      <c r="F308" s="6"/>
      <c r="M308" s="632"/>
      <c r="N308" s="6"/>
      <c r="Q308" s="6"/>
      <c r="R308" s="6"/>
      <c r="S308" s="6"/>
    </row>
    <row r="309" spans="1:19" x14ac:dyDescent="0.25">
      <c r="A309" s="6"/>
      <c r="B309" s="6"/>
      <c r="C309" s="6"/>
      <c r="D309" s="6"/>
      <c r="E309" s="6"/>
      <c r="F309" s="6"/>
      <c r="M309" s="632"/>
      <c r="N309" s="6"/>
      <c r="Q309" s="6"/>
      <c r="R309" s="6"/>
      <c r="S309" s="6"/>
    </row>
    <row r="310" spans="1:19" x14ac:dyDescent="0.25">
      <c r="A310" s="6"/>
      <c r="B310" s="6"/>
      <c r="C310" s="6"/>
      <c r="D310" s="6"/>
      <c r="E310" s="6"/>
      <c r="F310" s="6"/>
      <c r="M310" s="632"/>
      <c r="N310" s="6"/>
      <c r="Q310" s="6"/>
      <c r="R310" s="6"/>
      <c r="S310" s="6"/>
    </row>
    <row r="311" spans="1:19" x14ac:dyDescent="0.25">
      <c r="A311" s="6"/>
      <c r="B311" s="6"/>
      <c r="C311" s="6"/>
      <c r="D311" s="6"/>
      <c r="E311" s="6"/>
      <c r="F311" s="6"/>
      <c r="M311" s="632"/>
      <c r="N311" s="6"/>
      <c r="Q311" s="6"/>
      <c r="R311" s="6"/>
      <c r="S311" s="6"/>
    </row>
    <row r="312" spans="1:19" x14ac:dyDescent="0.25">
      <c r="A312" s="6"/>
      <c r="B312" s="6"/>
      <c r="C312" s="6"/>
      <c r="D312" s="6"/>
      <c r="E312" s="6"/>
      <c r="F312" s="6"/>
      <c r="M312" s="632"/>
      <c r="N312" s="6"/>
      <c r="Q312" s="6"/>
      <c r="R312" s="6"/>
      <c r="S312" s="6"/>
    </row>
    <row r="313" spans="1:19" x14ac:dyDescent="0.25">
      <c r="A313" s="6"/>
      <c r="B313" s="6"/>
      <c r="C313" s="6"/>
      <c r="D313" s="6"/>
      <c r="E313" s="6"/>
      <c r="F313" s="6"/>
      <c r="M313" s="632"/>
      <c r="N313" s="6"/>
      <c r="Q313" s="6"/>
      <c r="R313" s="6"/>
      <c r="S313" s="6"/>
    </row>
    <row r="314" spans="1:19" x14ac:dyDescent="0.25">
      <c r="A314" s="6"/>
      <c r="B314" s="6"/>
      <c r="C314" s="6"/>
      <c r="D314" s="6"/>
      <c r="E314" s="6"/>
      <c r="F314" s="6"/>
      <c r="M314" s="632"/>
      <c r="N314" s="6"/>
      <c r="Q314" s="6"/>
      <c r="R314" s="6"/>
      <c r="S314" s="6"/>
    </row>
    <row r="315" spans="1:19" x14ac:dyDescent="0.25">
      <c r="A315" s="6"/>
      <c r="B315" s="6"/>
      <c r="C315" s="6"/>
      <c r="D315" s="6"/>
      <c r="E315" s="6"/>
      <c r="F315" s="6"/>
      <c r="M315" s="632"/>
      <c r="N315" s="6"/>
      <c r="Q315" s="6"/>
      <c r="R315" s="6"/>
      <c r="S315" s="6"/>
    </row>
    <row r="316" spans="1:19" x14ac:dyDescent="0.25">
      <c r="A316" s="6"/>
      <c r="B316" s="6"/>
      <c r="C316" s="6"/>
      <c r="D316" s="6"/>
      <c r="E316" s="6"/>
      <c r="F316" s="6"/>
      <c r="M316" s="632"/>
      <c r="N316" s="6"/>
      <c r="Q316" s="6"/>
      <c r="R316" s="6"/>
      <c r="S316" s="6"/>
    </row>
    <row r="317" spans="1:19" x14ac:dyDescent="0.25">
      <c r="A317" s="6"/>
      <c r="B317" s="6"/>
      <c r="C317" s="6"/>
      <c r="D317" s="6"/>
      <c r="E317" s="6"/>
      <c r="F317" s="6"/>
      <c r="M317" s="632"/>
      <c r="N317" s="6"/>
      <c r="Q317" s="6"/>
      <c r="R317" s="6"/>
      <c r="S317" s="6"/>
    </row>
    <row r="318" spans="1:19" x14ac:dyDescent="0.25">
      <c r="A318" s="6"/>
      <c r="B318" s="6"/>
      <c r="C318" s="6"/>
      <c r="D318" s="6"/>
      <c r="E318" s="6"/>
      <c r="F318" s="6"/>
      <c r="M318" s="632"/>
      <c r="N318" s="6"/>
      <c r="Q318" s="6"/>
      <c r="R318" s="6"/>
      <c r="S318" s="6"/>
    </row>
    <row r="319" spans="1:19" x14ac:dyDescent="0.25">
      <c r="A319" s="6"/>
      <c r="B319" s="6"/>
      <c r="C319" s="6"/>
      <c r="D319" s="6"/>
      <c r="E319" s="6"/>
      <c r="F319" s="6"/>
      <c r="M319" s="632"/>
      <c r="N319" s="6"/>
      <c r="Q319" s="6"/>
      <c r="R319" s="6"/>
      <c r="S319" s="6"/>
    </row>
    <row r="320" spans="1:19" x14ac:dyDescent="0.25">
      <c r="A320" s="6"/>
      <c r="B320" s="6"/>
      <c r="C320" s="6"/>
      <c r="D320" s="6"/>
      <c r="E320" s="6"/>
      <c r="F320" s="6"/>
      <c r="M320" s="632"/>
      <c r="N320" s="6"/>
      <c r="Q320" s="6"/>
      <c r="R320" s="6"/>
      <c r="S320" s="6"/>
    </row>
    <row r="321" spans="1:19" x14ac:dyDescent="0.25">
      <c r="A321" s="6"/>
      <c r="B321" s="6"/>
      <c r="C321" s="6"/>
      <c r="D321" s="6"/>
      <c r="E321" s="6"/>
      <c r="F321" s="6"/>
      <c r="M321" s="632"/>
      <c r="N321" s="6"/>
      <c r="Q321" s="6"/>
      <c r="R321" s="6"/>
      <c r="S321" s="6"/>
    </row>
    <row r="322" spans="1:19" x14ac:dyDescent="0.25">
      <c r="A322" s="6"/>
      <c r="B322" s="6"/>
      <c r="C322" s="6"/>
      <c r="D322" s="6"/>
      <c r="E322" s="6"/>
      <c r="F322" s="6"/>
      <c r="M322" s="632"/>
      <c r="N322" s="6"/>
      <c r="Q322" s="6"/>
      <c r="R322" s="6"/>
      <c r="S322" s="6"/>
    </row>
    <row r="323" spans="1:19" x14ac:dyDescent="0.25">
      <c r="A323" s="6"/>
      <c r="B323" s="6"/>
      <c r="C323" s="6"/>
      <c r="D323" s="6"/>
      <c r="E323" s="6"/>
      <c r="F323" s="6"/>
      <c r="M323" s="632"/>
      <c r="N323" s="6"/>
      <c r="Q323" s="6"/>
      <c r="R323" s="6"/>
      <c r="S323" s="6"/>
    </row>
    <row r="324" spans="1:19" x14ac:dyDescent="0.25">
      <c r="A324" s="6"/>
      <c r="B324" s="6"/>
      <c r="C324" s="6"/>
      <c r="D324" s="6"/>
      <c r="E324" s="6"/>
      <c r="F324" s="6"/>
      <c r="M324" s="632"/>
      <c r="N324" s="6"/>
      <c r="Q324" s="6"/>
      <c r="R324" s="6"/>
      <c r="S324" s="6"/>
    </row>
    <row r="325" spans="1:19" x14ac:dyDescent="0.25">
      <c r="A325" s="6"/>
      <c r="B325" s="6"/>
      <c r="C325" s="6"/>
      <c r="D325" s="6"/>
      <c r="E325" s="6"/>
      <c r="F325" s="6"/>
      <c r="M325" s="632"/>
      <c r="N325" s="6"/>
      <c r="Q325" s="6"/>
      <c r="R325" s="6"/>
      <c r="S325" s="6"/>
    </row>
    <row r="326" spans="1:19" x14ac:dyDescent="0.25">
      <c r="A326" s="6"/>
      <c r="B326" s="6"/>
      <c r="C326" s="6"/>
      <c r="D326" s="6"/>
      <c r="E326" s="6"/>
      <c r="F326" s="6"/>
      <c r="M326" s="632"/>
      <c r="N326" s="6"/>
      <c r="Q326" s="6"/>
      <c r="R326" s="6"/>
      <c r="S326" s="6"/>
    </row>
    <row r="327" spans="1:19" x14ac:dyDescent="0.25">
      <c r="A327" s="6"/>
      <c r="B327" s="6"/>
      <c r="C327" s="6"/>
      <c r="D327" s="6"/>
      <c r="E327" s="6"/>
      <c r="F327" s="6"/>
      <c r="M327" s="632"/>
      <c r="N327" s="6"/>
      <c r="Q327" s="6"/>
      <c r="R327" s="6"/>
      <c r="S327" s="6"/>
    </row>
    <row r="328" spans="1:19" x14ac:dyDescent="0.25">
      <c r="A328" s="6"/>
      <c r="B328" s="6"/>
      <c r="C328" s="6"/>
      <c r="D328" s="6"/>
      <c r="E328" s="6"/>
      <c r="F328" s="6"/>
      <c r="M328" s="632"/>
      <c r="N328" s="6"/>
      <c r="Q328" s="6"/>
      <c r="R328" s="6"/>
      <c r="S328" s="6"/>
    </row>
    <row r="329" spans="1:19" x14ac:dyDescent="0.25">
      <c r="A329" s="6"/>
      <c r="B329" s="6"/>
      <c r="C329" s="6"/>
      <c r="D329" s="6"/>
      <c r="E329" s="6"/>
      <c r="F329" s="6"/>
      <c r="M329" s="632"/>
      <c r="N329" s="6"/>
      <c r="Q329" s="6"/>
      <c r="R329" s="6"/>
      <c r="S329" s="6"/>
    </row>
    <row r="330" spans="1:19" x14ac:dyDescent="0.25">
      <c r="A330" s="6"/>
      <c r="B330" s="6"/>
      <c r="C330" s="6"/>
      <c r="D330" s="6"/>
      <c r="E330" s="6"/>
      <c r="F330" s="6"/>
      <c r="M330" s="632"/>
      <c r="N330" s="6"/>
      <c r="Q330" s="6"/>
      <c r="R330" s="6"/>
      <c r="S330" s="6"/>
    </row>
    <row r="331" spans="1:19" x14ac:dyDescent="0.25">
      <c r="A331" s="6"/>
      <c r="B331" s="6"/>
      <c r="C331" s="6"/>
      <c r="D331" s="6"/>
      <c r="E331" s="6"/>
      <c r="F331" s="6"/>
      <c r="M331" s="632"/>
      <c r="N331" s="6"/>
      <c r="Q331" s="6"/>
      <c r="R331" s="6"/>
      <c r="S331" s="6"/>
    </row>
    <row r="332" spans="1:19" x14ac:dyDescent="0.25">
      <c r="A332" s="6"/>
      <c r="B332" s="6"/>
      <c r="C332" s="6"/>
      <c r="D332" s="6"/>
      <c r="E332" s="6"/>
      <c r="F332" s="6"/>
      <c r="M332" s="632"/>
      <c r="N332" s="6"/>
      <c r="Q332" s="6"/>
      <c r="R332" s="6"/>
      <c r="S332" s="6"/>
    </row>
    <row r="333" spans="1:19" x14ac:dyDescent="0.25">
      <c r="A333" s="6"/>
      <c r="B333" s="6"/>
      <c r="C333" s="6"/>
      <c r="D333" s="6"/>
      <c r="E333" s="6"/>
      <c r="F333" s="6"/>
      <c r="M333" s="632"/>
      <c r="N333" s="6"/>
      <c r="Q333" s="6"/>
      <c r="R333" s="6"/>
      <c r="S333" s="6"/>
    </row>
    <row r="334" spans="1:19" x14ac:dyDescent="0.25">
      <c r="A334" s="6"/>
      <c r="B334" s="6"/>
      <c r="C334" s="6"/>
      <c r="D334" s="6"/>
      <c r="E334" s="6"/>
      <c r="F334" s="6"/>
      <c r="M334" s="632"/>
      <c r="N334" s="6"/>
      <c r="Q334" s="6"/>
      <c r="R334" s="6"/>
      <c r="S334" s="6"/>
    </row>
    <row r="335" spans="1:19" x14ac:dyDescent="0.25">
      <c r="A335" s="6"/>
      <c r="B335" s="6"/>
      <c r="C335" s="6"/>
      <c r="D335" s="6"/>
      <c r="E335" s="6"/>
      <c r="F335" s="6"/>
      <c r="M335" s="632"/>
      <c r="N335" s="6"/>
      <c r="Q335" s="6"/>
      <c r="R335" s="6"/>
      <c r="S335" s="6"/>
    </row>
    <row r="336" spans="1:19" x14ac:dyDescent="0.25">
      <c r="A336" s="6"/>
      <c r="B336" s="6"/>
      <c r="C336" s="6"/>
      <c r="D336" s="6"/>
      <c r="E336" s="6"/>
      <c r="F336" s="6"/>
      <c r="M336" s="632"/>
      <c r="N336" s="6"/>
      <c r="Q336" s="6"/>
      <c r="R336" s="6"/>
      <c r="S336" s="6"/>
    </row>
    <row r="337" spans="1:19" x14ac:dyDescent="0.25">
      <c r="A337" s="6"/>
      <c r="B337" s="6"/>
      <c r="C337" s="6"/>
      <c r="D337" s="6"/>
      <c r="E337" s="6"/>
      <c r="F337" s="6"/>
      <c r="M337" s="632"/>
      <c r="N337" s="6"/>
      <c r="Q337" s="6"/>
      <c r="R337" s="6"/>
      <c r="S337" s="6"/>
    </row>
    <row r="338" spans="1:19" x14ac:dyDescent="0.25">
      <c r="A338" s="6"/>
      <c r="B338" s="6"/>
      <c r="C338" s="6"/>
      <c r="D338" s="6"/>
      <c r="E338" s="6"/>
      <c r="F338" s="6"/>
      <c r="M338" s="632"/>
      <c r="N338" s="6"/>
      <c r="Q338" s="6"/>
      <c r="R338" s="6"/>
      <c r="S338" s="6"/>
    </row>
    <row r="339" spans="1:19" x14ac:dyDescent="0.25">
      <c r="A339" s="6"/>
      <c r="B339" s="6"/>
      <c r="C339" s="6"/>
      <c r="D339" s="6"/>
      <c r="E339" s="6"/>
      <c r="F339" s="6"/>
      <c r="M339" s="632"/>
      <c r="N339" s="6"/>
      <c r="Q339" s="6"/>
      <c r="R339" s="6"/>
      <c r="S339" s="6"/>
    </row>
    <row r="340" spans="1:19" x14ac:dyDescent="0.25">
      <c r="A340" s="6"/>
      <c r="B340" s="6"/>
      <c r="C340" s="6"/>
      <c r="D340" s="6"/>
      <c r="E340" s="6"/>
      <c r="F340" s="6"/>
      <c r="M340" s="632"/>
      <c r="N340" s="6"/>
      <c r="Q340" s="6"/>
      <c r="R340" s="6"/>
      <c r="S340" s="6"/>
    </row>
    <row r="341" spans="1:19" x14ac:dyDescent="0.25">
      <c r="A341" s="6"/>
      <c r="B341" s="6"/>
      <c r="C341" s="6"/>
      <c r="D341" s="6"/>
      <c r="E341" s="6"/>
      <c r="F341" s="6"/>
      <c r="M341" s="632"/>
      <c r="N341" s="6"/>
      <c r="Q341" s="6"/>
      <c r="R341" s="6"/>
      <c r="S341" s="6"/>
    </row>
    <row r="342" spans="1:19" x14ac:dyDescent="0.25">
      <c r="A342" s="6"/>
      <c r="B342" s="6"/>
      <c r="C342" s="6"/>
      <c r="D342" s="6"/>
      <c r="E342" s="6"/>
      <c r="F342" s="6"/>
      <c r="M342" s="632"/>
      <c r="N342" s="6"/>
      <c r="Q342" s="6"/>
      <c r="R342" s="6"/>
      <c r="S342" s="6"/>
    </row>
    <row r="343" spans="1:19" x14ac:dyDescent="0.25">
      <c r="A343" s="6"/>
      <c r="B343" s="6"/>
      <c r="C343" s="6"/>
      <c r="D343" s="6"/>
      <c r="E343" s="6"/>
      <c r="F343" s="6"/>
      <c r="M343" s="632"/>
      <c r="N343" s="6"/>
      <c r="Q343" s="6"/>
      <c r="R343" s="6"/>
      <c r="S343" s="6"/>
    </row>
    <row r="344" spans="1:19" x14ac:dyDescent="0.25">
      <c r="A344" s="6"/>
      <c r="B344" s="6"/>
      <c r="C344" s="6"/>
      <c r="D344" s="6"/>
      <c r="E344" s="6"/>
      <c r="F344" s="6"/>
      <c r="M344" s="632"/>
      <c r="N344" s="6"/>
      <c r="Q344" s="6"/>
      <c r="R344" s="6"/>
      <c r="S344" s="6"/>
    </row>
    <row r="345" spans="1:19" x14ac:dyDescent="0.25">
      <c r="A345" s="6"/>
      <c r="B345" s="6"/>
      <c r="C345" s="6"/>
      <c r="D345" s="6"/>
      <c r="E345" s="6"/>
      <c r="F345" s="6"/>
      <c r="M345" s="632"/>
      <c r="N345" s="6"/>
      <c r="Q345" s="6"/>
      <c r="R345" s="6"/>
      <c r="S345" s="6"/>
    </row>
    <row r="346" spans="1:19" x14ac:dyDescent="0.25">
      <c r="A346" s="6"/>
      <c r="B346" s="6"/>
      <c r="C346" s="6"/>
      <c r="D346" s="6"/>
      <c r="E346" s="6"/>
      <c r="F346" s="6"/>
      <c r="M346" s="632"/>
      <c r="N346" s="6"/>
      <c r="Q346" s="6"/>
      <c r="R346" s="6"/>
      <c r="S346" s="6"/>
    </row>
    <row r="347" spans="1:19" x14ac:dyDescent="0.25">
      <c r="A347" s="6"/>
      <c r="B347" s="6"/>
      <c r="C347" s="6"/>
      <c r="D347" s="6"/>
      <c r="E347" s="6"/>
      <c r="F347" s="6"/>
      <c r="M347" s="632"/>
      <c r="N347" s="6"/>
      <c r="Q347" s="6"/>
      <c r="R347" s="6"/>
      <c r="S347" s="6"/>
    </row>
    <row r="348" spans="1:19" x14ac:dyDescent="0.25">
      <c r="A348" s="6"/>
      <c r="B348" s="6"/>
      <c r="C348" s="6"/>
      <c r="D348" s="6"/>
      <c r="E348" s="6"/>
      <c r="F348" s="6"/>
      <c r="M348" s="632"/>
      <c r="N348" s="6"/>
      <c r="Q348" s="6"/>
      <c r="R348" s="6"/>
      <c r="S348" s="6"/>
    </row>
    <row r="349" spans="1:19" x14ac:dyDescent="0.25">
      <c r="A349" s="6"/>
      <c r="B349" s="6"/>
      <c r="C349" s="6"/>
      <c r="D349" s="6"/>
      <c r="E349" s="6"/>
      <c r="F349" s="6"/>
      <c r="M349" s="632"/>
      <c r="N349" s="6"/>
      <c r="Q349" s="6"/>
      <c r="R349" s="6"/>
      <c r="S349" s="6"/>
    </row>
    <row r="350" spans="1:19" x14ac:dyDescent="0.25">
      <c r="A350" s="6"/>
      <c r="B350" s="6"/>
      <c r="C350" s="6"/>
      <c r="D350" s="6"/>
      <c r="E350" s="6"/>
      <c r="F350" s="6"/>
      <c r="M350" s="632"/>
      <c r="N350" s="6"/>
      <c r="Q350" s="6"/>
      <c r="R350" s="6"/>
      <c r="S350" s="6"/>
    </row>
    <row r="351" spans="1:19" x14ac:dyDescent="0.25">
      <c r="A351" s="6"/>
      <c r="B351" s="6"/>
      <c r="C351" s="6"/>
      <c r="D351" s="6"/>
      <c r="E351" s="6"/>
      <c r="F351" s="6"/>
      <c r="M351" s="632"/>
      <c r="N351" s="6"/>
      <c r="Q351" s="6"/>
      <c r="R351" s="6"/>
      <c r="S351" s="6"/>
    </row>
    <row r="352" spans="1:19" x14ac:dyDescent="0.25">
      <c r="A352" s="6"/>
      <c r="B352" s="6"/>
      <c r="C352" s="6"/>
      <c r="D352" s="6"/>
      <c r="E352" s="6"/>
      <c r="F352" s="6"/>
      <c r="M352" s="632"/>
      <c r="N352" s="6"/>
      <c r="Q352" s="6"/>
      <c r="R352" s="6"/>
      <c r="S352" s="6"/>
    </row>
    <row r="353" spans="1:19" x14ac:dyDescent="0.25">
      <c r="A353" s="6"/>
      <c r="B353" s="6"/>
      <c r="C353" s="6"/>
      <c r="D353" s="6"/>
      <c r="E353" s="6"/>
      <c r="F353" s="6"/>
      <c r="M353" s="632"/>
      <c r="N353" s="6"/>
      <c r="Q353" s="6"/>
      <c r="R353" s="6"/>
      <c r="S353" s="6"/>
    </row>
    <row r="354" spans="1:19" x14ac:dyDescent="0.25">
      <c r="A354" s="6"/>
      <c r="B354" s="6"/>
      <c r="C354" s="6"/>
      <c r="D354" s="6"/>
      <c r="E354" s="6"/>
      <c r="F354" s="6"/>
      <c r="M354" s="632"/>
      <c r="N354" s="6"/>
      <c r="Q354" s="6"/>
      <c r="R354" s="6"/>
      <c r="S354" s="6"/>
    </row>
    <row r="355" spans="1:19" x14ac:dyDescent="0.25">
      <c r="A355" s="6"/>
      <c r="B355" s="6"/>
      <c r="C355" s="6"/>
      <c r="D355" s="6"/>
      <c r="E355" s="6"/>
      <c r="F355" s="6"/>
      <c r="M355" s="632"/>
      <c r="N355" s="6"/>
      <c r="Q355" s="6"/>
      <c r="R355" s="6"/>
      <c r="S355" s="6"/>
    </row>
    <row r="356" spans="1:19" x14ac:dyDescent="0.25">
      <c r="A356" s="6"/>
      <c r="B356" s="6"/>
      <c r="C356" s="6"/>
      <c r="D356" s="6"/>
      <c r="E356" s="6"/>
      <c r="F356" s="6"/>
      <c r="M356" s="632"/>
      <c r="N356" s="6"/>
      <c r="Q356" s="6"/>
      <c r="R356" s="6"/>
      <c r="S356" s="6"/>
    </row>
    <row r="357" spans="1:19" x14ac:dyDescent="0.25">
      <c r="A357" s="6"/>
      <c r="B357" s="6"/>
      <c r="C357" s="6"/>
      <c r="D357" s="6"/>
      <c r="E357" s="6"/>
      <c r="F357" s="6"/>
      <c r="M357" s="632"/>
      <c r="N357" s="6"/>
      <c r="Q357" s="6"/>
      <c r="R357" s="6"/>
      <c r="S357" s="6"/>
    </row>
    <row r="358" spans="1:19" x14ac:dyDescent="0.25">
      <c r="A358" s="6"/>
      <c r="B358" s="6"/>
      <c r="C358" s="6"/>
      <c r="D358" s="6"/>
      <c r="E358" s="6"/>
      <c r="F358" s="6"/>
      <c r="M358" s="632"/>
      <c r="N358" s="6"/>
      <c r="Q358" s="6"/>
      <c r="R358" s="6"/>
      <c r="S358" s="6"/>
    </row>
    <row r="359" spans="1:19" x14ac:dyDescent="0.25">
      <c r="A359" s="6"/>
      <c r="B359" s="6"/>
      <c r="C359" s="6"/>
      <c r="D359" s="6"/>
      <c r="E359" s="6"/>
      <c r="F359" s="6"/>
      <c r="M359" s="632"/>
      <c r="N359" s="6"/>
      <c r="Q359" s="6"/>
      <c r="R359" s="6"/>
      <c r="S359" s="6"/>
    </row>
    <row r="360" spans="1:19" x14ac:dyDescent="0.25">
      <c r="A360" s="6"/>
      <c r="B360" s="6"/>
      <c r="C360" s="6"/>
      <c r="D360" s="6"/>
      <c r="E360" s="6"/>
      <c r="F360" s="6"/>
      <c r="M360" s="632"/>
      <c r="N360" s="6"/>
      <c r="Q360" s="6"/>
      <c r="R360" s="6"/>
      <c r="S360" s="6"/>
    </row>
    <row r="361" spans="1:19" x14ac:dyDescent="0.25">
      <c r="A361" s="6"/>
      <c r="B361" s="6"/>
      <c r="C361" s="6"/>
      <c r="D361" s="6"/>
      <c r="E361" s="6"/>
      <c r="F361" s="6"/>
      <c r="M361" s="632"/>
      <c r="N361" s="6"/>
      <c r="Q361" s="6"/>
      <c r="R361" s="6"/>
      <c r="S361" s="6"/>
    </row>
    <row r="362" spans="1:19" x14ac:dyDescent="0.25">
      <c r="A362" s="6"/>
      <c r="B362" s="6"/>
      <c r="C362" s="6"/>
      <c r="D362" s="6"/>
      <c r="E362" s="6"/>
      <c r="F362" s="6"/>
      <c r="M362" s="632"/>
      <c r="N362" s="6"/>
      <c r="Q362" s="6"/>
      <c r="R362" s="6"/>
      <c r="S362" s="6"/>
    </row>
    <row r="363" spans="1:19" x14ac:dyDescent="0.25">
      <c r="A363" s="6"/>
      <c r="B363" s="6"/>
      <c r="C363" s="6"/>
      <c r="D363" s="6"/>
      <c r="E363" s="6"/>
      <c r="F363" s="6"/>
      <c r="M363" s="632"/>
      <c r="N363" s="6"/>
      <c r="Q363" s="6"/>
      <c r="R363" s="6"/>
      <c r="S363" s="6"/>
    </row>
    <row r="364" spans="1:19" x14ac:dyDescent="0.25">
      <c r="A364" s="6"/>
      <c r="B364" s="6"/>
      <c r="C364" s="6"/>
      <c r="D364" s="6"/>
      <c r="E364" s="6"/>
      <c r="F364" s="6"/>
      <c r="M364" s="632"/>
      <c r="N364" s="6"/>
      <c r="Q364" s="6"/>
      <c r="R364" s="6"/>
      <c r="S364" s="6"/>
    </row>
    <row r="365" spans="1:19" x14ac:dyDescent="0.25">
      <c r="A365" s="6"/>
      <c r="B365" s="6"/>
      <c r="C365" s="6"/>
      <c r="D365" s="6"/>
      <c r="E365" s="6"/>
      <c r="F365" s="6"/>
      <c r="M365" s="632"/>
      <c r="N365" s="6"/>
      <c r="Q365" s="6"/>
      <c r="R365" s="6"/>
      <c r="S365" s="6"/>
    </row>
    <row r="366" spans="1:19" x14ac:dyDescent="0.25">
      <c r="A366" s="6"/>
      <c r="B366" s="6"/>
      <c r="C366" s="6"/>
      <c r="D366" s="6"/>
      <c r="E366" s="6"/>
      <c r="F366" s="6"/>
      <c r="M366" s="632"/>
      <c r="N366" s="6"/>
      <c r="Q366" s="6"/>
      <c r="R366" s="6"/>
      <c r="S366" s="6"/>
    </row>
    <row r="367" spans="1:19" x14ac:dyDescent="0.25">
      <c r="A367" s="6"/>
      <c r="B367" s="6"/>
      <c r="C367" s="6"/>
      <c r="D367" s="6"/>
      <c r="E367" s="6"/>
      <c r="F367" s="6"/>
      <c r="M367" s="632"/>
      <c r="N367" s="6"/>
      <c r="Q367" s="6"/>
      <c r="R367" s="6"/>
      <c r="S367" s="6"/>
    </row>
    <row r="368" spans="1:19" x14ac:dyDescent="0.25">
      <c r="A368" s="6"/>
      <c r="B368" s="6"/>
      <c r="C368" s="6"/>
      <c r="D368" s="6"/>
      <c r="E368" s="6"/>
      <c r="F368" s="6"/>
      <c r="M368" s="632"/>
      <c r="N368" s="6"/>
      <c r="Q368" s="6"/>
      <c r="R368" s="6"/>
      <c r="S368" s="6"/>
    </row>
    <row r="369" spans="1:19" x14ac:dyDescent="0.25">
      <c r="A369" s="6"/>
      <c r="B369" s="6"/>
      <c r="C369" s="6"/>
      <c r="D369" s="6"/>
      <c r="E369" s="6"/>
      <c r="F369" s="6"/>
      <c r="M369" s="632"/>
      <c r="N369" s="6"/>
      <c r="Q369" s="6"/>
      <c r="R369" s="6"/>
      <c r="S369" s="6"/>
    </row>
    <row r="370" spans="1:19" x14ac:dyDescent="0.25">
      <c r="A370" s="6"/>
      <c r="B370" s="6"/>
      <c r="C370" s="6"/>
      <c r="D370" s="6"/>
      <c r="E370" s="6"/>
      <c r="F370" s="6"/>
      <c r="M370" s="632"/>
      <c r="N370" s="6"/>
      <c r="Q370" s="6"/>
      <c r="R370" s="6"/>
      <c r="S370" s="6"/>
    </row>
    <row r="371" spans="1:19" x14ac:dyDescent="0.25">
      <c r="A371" s="6"/>
      <c r="B371" s="6"/>
      <c r="C371" s="6"/>
      <c r="D371" s="6"/>
      <c r="E371" s="6"/>
      <c r="F371" s="6"/>
      <c r="M371" s="632"/>
      <c r="N371" s="6"/>
      <c r="Q371" s="6"/>
      <c r="R371" s="6"/>
      <c r="S371" s="6"/>
    </row>
    <row r="372" spans="1:19" x14ac:dyDescent="0.25">
      <c r="A372" s="6"/>
      <c r="B372" s="6"/>
      <c r="C372" s="6"/>
      <c r="D372" s="6"/>
      <c r="E372" s="6"/>
      <c r="F372" s="6"/>
      <c r="M372" s="632"/>
      <c r="N372" s="6"/>
      <c r="Q372" s="6"/>
      <c r="R372" s="6"/>
      <c r="S372" s="6"/>
    </row>
    <row r="373" spans="1:19" x14ac:dyDescent="0.25">
      <c r="A373" s="6"/>
      <c r="B373" s="6"/>
      <c r="C373" s="6"/>
      <c r="D373" s="6"/>
      <c r="E373" s="6"/>
      <c r="F373" s="6"/>
      <c r="M373" s="488"/>
      <c r="N373" s="6"/>
      <c r="Q373" s="6"/>
      <c r="R373" s="6"/>
      <c r="S373" s="6"/>
    </row>
    <row r="374" spans="1:19" x14ac:dyDescent="0.25">
      <c r="A374" s="6"/>
      <c r="B374" s="6"/>
      <c r="C374" s="6"/>
      <c r="D374" s="6"/>
      <c r="E374" s="6"/>
      <c r="F374" s="6"/>
      <c r="M374" s="1067"/>
      <c r="N374" s="6"/>
      <c r="Q374" s="6"/>
      <c r="R374" s="6"/>
      <c r="S374" s="6"/>
    </row>
    <row r="375" spans="1:19" x14ac:dyDescent="0.25">
      <c r="A375" s="6"/>
      <c r="B375" s="6"/>
      <c r="C375" s="6"/>
      <c r="D375" s="6"/>
      <c r="E375" s="6"/>
      <c r="F375" s="6"/>
      <c r="M375" s="1067"/>
      <c r="N375" s="6"/>
      <c r="Q375" s="6"/>
      <c r="R375" s="6"/>
      <c r="S375" s="6"/>
    </row>
    <row r="376" spans="1:19" x14ac:dyDescent="0.25">
      <c r="A376" s="6"/>
      <c r="B376" s="6"/>
      <c r="C376" s="6"/>
      <c r="D376" s="6"/>
      <c r="E376" s="6"/>
      <c r="F376" s="6"/>
      <c r="M376" s="1067"/>
      <c r="N376" s="6"/>
      <c r="Q376" s="6"/>
      <c r="R376" s="6"/>
      <c r="S376" s="6"/>
    </row>
    <row r="377" spans="1:19" x14ac:dyDescent="0.25">
      <c r="A377" s="6"/>
      <c r="B377" s="6"/>
      <c r="C377" s="6"/>
      <c r="D377" s="6"/>
      <c r="E377" s="6"/>
      <c r="F377" s="6"/>
      <c r="M377" s="1067"/>
      <c r="N377" s="6"/>
      <c r="Q377" s="6"/>
      <c r="R377" s="6"/>
      <c r="S377" s="6"/>
    </row>
    <row r="378" spans="1:19" x14ac:dyDescent="0.25">
      <c r="A378" s="6"/>
      <c r="B378" s="6"/>
      <c r="C378" s="6"/>
      <c r="D378" s="6"/>
      <c r="E378" s="6"/>
      <c r="F378" s="6"/>
      <c r="M378" s="1067"/>
      <c r="N378" s="6"/>
      <c r="Q378" s="6"/>
      <c r="R378" s="6"/>
      <c r="S378" s="6"/>
    </row>
    <row r="379" spans="1:19" x14ac:dyDescent="0.25">
      <c r="A379" s="6"/>
      <c r="B379" s="6"/>
      <c r="C379" s="6"/>
      <c r="D379" s="6"/>
      <c r="E379" s="6"/>
      <c r="F379" s="6"/>
      <c r="M379" s="1067"/>
      <c r="N379" s="6"/>
      <c r="Q379" s="6"/>
      <c r="R379" s="6"/>
      <c r="S379" s="6"/>
    </row>
    <row r="380" spans="1:19" x14ac:dyDescent="0.25">
      <c r="A380" s="6"/>
      <c r="B380" s="6"/>
      <c r="C380" s="6"/>
      <c r="D380" s="6"/>
      <c r="E380" s="6"/>
      <c r="F380" s="6"/>
      <c r="M380" s="1067"/>
      <c r="N380" s="6"/>
      <c r="Q380" s="6"/>
      <c r="R380" s="6"/>
      <c r="S380" s="6"/>
    </row>
    <row r="381" spans="1:19" x14ac:dyDescent="0.25">
      <c r="A381" s="6"/>
      <c r="B381" s="6"/>
      <c r="C381" s="6"/>
      <c r="D381" s="6"/>
      <c r="E381" s="6"/>
      <c r="F381" s="6"/>
      <c r="M381" s="1067"/>
      <c r="N381" s="6"/>
      <c r="Q381" s="6"/>
      <c r="R381" s="6"/>
      <c r="S381" s="6"/>
    </row>
    <row r="382" spans="1:19" x14ac:dyDescent="0.25">
      <c r="A382" s="6"/>
      <c r="B382" s="6"/>
      <c r="C382" s="6"/>
      <c r="D382" s="6"/>
      <c r="E382" s="6"/>
      <c r="F382" s="6"/>
      <c r="M382" s="1067"/>
      <c r="N382" s="6"/>
      <c r="Q382" s="6"/>
      <c r="R382" s="6"/>
      <c r="S382" s="6"/>
    </row>
    <row r="383" spans="1:19" x14ac:dyDescent="0.25">
      <c r="A383" s="6"/>
      <c r="B383" s="6"/>
      <c r="C383" s="6"/>
      <c r="D383" s="6"/>
      <c r="E383" s="6"/>
      <c r="F383" s="6"/>
      <c r="M383" s="1067"/>
      <c r="N383" s="6"/>
      <c r="Q383" s="6"/>
      <c r="R383" s="6"/>
      <c r="S383" s="6"/>
    </row>
    <row r="384" spans="1:19" x14ac:dyDescent="0.25">
      <c r="A384" s="6"/>
      <c r="B384" s="6"/>
      <c r="C384" s="6"/>
      <c r="D384" s="6"/>
      <c r="E384" s="6"/>
      <c r="F384" s="6"/>
      <c r="M384" s="1067"/>
      <c r="N384" s="6"/>
      <c r="Q384" s="6"/>
      <c r="R384" s="6"/>
      <c r="S384" s="6"/>
    </row>
    <row r="385" spans="1:19" x14ac:dyDescent="0.25">
      <c r="A385" s="6"/>
      <c r="B385" s="6"/>
      <c r="C385" s="6"/>
      <c r="D385" s="6"/>
      <c r="E385" s="6"/>
      <c r="F385" s="6"/>
      <c r="M385" s="1067"/>
      <c r="N385" s="6"/>
      <c r="Q385" s="6"/>
      <c r="R385" s="6"/>
      <c r="S385" s="6"/>
    </row>
    <row r="386" spans="1:19" x14ac:dyDescent="0.25">
      <c r="A386" s="6"/>
      <c r="B386" s="6"/>
      <c r="C386" s="6"/>
      <c r="D386" s="6"/>
      <c r="E386" s="6"/>
      <c r="F386" s="6"/>
      <c r="M386" s="1067"/>
      <c r="N386" s="6"/>
      <c r="Q386" s="6"/>
      <c r="R386" s="6"/>
      <c r="S386" s="6"/>
    </row>
    <row r="387" spans="1:19" x14ac:dyDescent="0.25">
      <c r="A387" s="6"/>
      <c r="B387" s="6"/>
      <c r="C387" s="6"/>
      <c r="D387" s="6"/>
      <c r="E387" s="6"/>
      <c r="F387" s="6"/>
      <c r="M387" s="1067"/>
      <c r="N387" s="6"/>
      <c r="Q387" s="6"/>
      <c r="R387" s="6"/>
      <c r="S387" s="6"/>
    </row>
    <row r="388" spans="1:19" x14ac:dyDescent="0.25">
      <c r="A388" s="6"/>
      <c r="B388" s="6"/>
      <c r="C388" s="6"/>
      <c r="D388" s="6"/>
      <c r="E388" s="6"/>
      <c r="F388" s="6"/>
      <c r="M388" s="1067"/>
      <c r="N388" s="6"/>
      <c r="Q388" s="6"/>
      <c r="R388" s="6"/>
      <c r="S388" s="6"/>
    </row>
    <row r="389" spans="1:19" x14ac:dyDescent="0.25">
      <c r="A389" s="6"/>
      <c r="B389" s="6"/>
      <c r="C389" s="6"/>
      <c r="D389" s="6"/>
      <c r="E389" s="6"/>
      <c r="F389" s="6"/>
      <c r="M389" s="1067"/>
      <c r="N389" s="6"/>
      <c r="Q389" s="6"/>
      <c r="R389" s="6"/>
      <c r="S389" s="6"/>
    </row>
    <row r="390" spans="1:19" x14ac:dyDescent="0.25">
      <c r="A390" s="6"/>
      <c r="B390" s="6"/>
      <c r="C390" s="6"/>
      <c r="D390" s="6"/>
      <c r="E390" s="6"/>
      <c r="F390" s="6"/>
      <c r="M390" s="1067"/>
      <c r="N390" s="6"/>
      <c r="Q390" s="6"/>
      <c r="R390" s="6"/>
      <c r="S390" s="6"/>
    </row>
    <row r="391" spans="1:19" x14ac:dyDescent="0.25">
      <c r="A391" s="6"/>
      <c r="B391" s="6"/>
      <c r="C391" s="6"/>
      <c r="D391" s="6"/>
      <c r="E391" s="6"/>
      <c r="F391" s="6"/>
      <c r="M391" s="1067"/>
      <c r="N391" s="6"/>
      <c r="Q391" s="6"/>
      <c r="R391" s="6"/>
      <c r="S391" s="6"/>
    </row>
    <row r="392" spans="1:19" x14ac:dyDescent="0.25">
      <c r="A392" s="6"/>
      <c r="B392" s="6"/>
      <c r="C392" s="6"/>
      <c r="D392" s="6"/>
      <c r="E392" s="6"/>
      <c r="F392" s="6"/>
      <c r="M392" s="1067"/>
      <c r="N392" s="6"/>
      <c r="Q392" s="6"/>
      <c r="R392" s="6"/>
      <c r="S392" s="6"/>
    </row>
    <row r="393" spans="1:19" x14ac:dyDescent="0.25">
      <c r="A393" s="6"/>
      <c r="B393" s="6"/>
      <c r="C393" s="6"/>
      <c r="D393" s="6"/>
      <c r="E393" s="6"/>
      <c r="F393" s="6"/>
      <c r="M393" s="1067"/>
      <c r="N393" s="6"/>
      <c r="Q393" s="6"/>
      <c r="R393" s="6"/>
      <c r="S393" s="6"/>
    </row>
    <row r="394" spans="1:19" x14ac:dyDescent="0.25">
      <c r="A394" s="6"/>
      <c r="B394" s="6"/>
      <c r="C394" s="6"/>
      <c r="D394" s="6"/>
      <c r="E394" s="6"/>
      <c r="F394" s="6"/>
      <c r="M394" s="1067"/>
      <c r="N394" s="6"/>
      <c r="Q394" s="6"/>
      <c r="R394" s="6"/>
      <c r="S394" s="6"/>
    </row>
    <row r="395" spans="1:19" x14ac:dyDescent="0.25">
      <c r="A395" s="6"/>
      <c r="B395" s="6"/>
      <c r="C395" s="6"/>
      <c r="D395" s="6"/>
      <c r="E395" s="6"/>
      <c r="F395" s="6"/>
      <c r="M395" s="1067"/>
      <c r="N395" s="6"/>
      <c r="Q395" s="6"/>
      <c r="R395" s="6"/>
      <c r="S395" s="6"/>
    </row>
    <row r="396" spans="1:19" x14ac:dyDescent="0.25">
      <c r="A396" s="6"/>
      <c r="B396" s="6"/>
      <c r="C396" s="6"/>
      <c r="D396" s="6"/>
      <c r="E396" s="6"/>
      <c r="F396" s="6"/>
      <c r="M396" s="1067"/>
      <c r="N396" s="6"/>
      <c r="Q396" s="6"/>
      <c r="R396" s="6"/>
      <c r="S396" s="6"/>
    </row>
    <row r="397" spans="1:19" x14ac:dyDescent="0.25">
      <c r="A397" s="6"/>
      <c r="B397" s="6"/>
      <c r="C397" s="6"/>
      <c r="D397" s="6"/>
      <c r="E397" s="6"/>
      <c r="F397" s="6"/>
      <c r="M397" s="1067"/>
      <c r="N397" s="6"/>
      <c r="Q397" s="6"/>
      <c r="R397" s="6"/>
      <c r="S397" s="6"/>
    </row>
    <row r="398" spans="1:19" x14ac:dyDescent="0.25">
      <c r="A398" s="6"/>
      <c r="B398" s="6"/>
      <c r="C398" s="6"/>
      <c r="D398" s="6"/>
      <c r="E398" s="6"/>
      <c r="F398" s="6"/>
      <c r="M398" s="1067"/>
      <c r="N398" s="6"/>
      <c r="Q398" s="6"/>
      <c r="R398" s="6"/>
      <c r="S398" s="6"/>
    </row>
    <row r="399" spans="1:19" x14ac:dyDescent="0.25">
      <c r="A399" s="6"/>
      <c r="B399" s="6"/>
      <c r="C399" s="6"/>
      <c r="D399" s="6"/>
      <c r="E399" s="6"/>
      <c r="F399" s="6"/>
      <c r="M399" s="1067"/>
      <c r="N399" s="6"/>
      <c r="Q399" s="6"/>
      <c r="R399" s="6"/>
      <c r="S399" s="6"/>
    </row>
    <row r="400" spans="1:19" x14ac:dyDescent="0.25">
      <c r="A400" s="6"/>
      <c r="B400" s="6"/>
      <c r="C400" s="6"/>
      <c r="D400" s="6"/>
      <c r="E400" s="6"/>
      <c r="F400" s="6"/>
      <c r="M400" s="1067"/>
      <c r="N400" s="6"/>
      <c r="Q400" s="6"/>
      <c r="R400" s="6"/>
      <c r="S400" s="6"/>
    </row>
    <row r="401" spans="1:19" x14ac:dyDescent="0.25">
      <c r="A401" s="6"/>
      <c r="B401" s="6"/>
      <c r="C401" s="6"/>
      <c r="D401" s="6"/>
      <c r="E401" s="6"/>
      <c r="F401" s="6"/>
      <c r="M401" s="1067"/>
      <c r="N401" s="6"/>
      <c r="Q401" s="6"/>
      <c r="R401" s="6"/>
      <c r="S401" s="6"/>
    </row>
    <row r="402" spans="1:19" x14ac:dyDescent="0.25">
      <c r="A402" s="6"/>
      <c r="B402" s="6"/>
      <c r="C402" s="6"/>
      <c r="D402" s="6"/>
      <c r="E402" s="6"/>
      <c r="F402" s="6"/>
      <c r="M402" s="1067"/>
      <c r="N402" s="6"/>
      <c r="Q402" s="6"/>
      <c r="R402" s="6"/>
      <c r="S402" s="6"/>
    </row>
    <row r="403" spans="1:19" x14ac:dyDescent="0.25">
      <c r="A403" s="6"/>
      <c r="B403" s="6"/>
      <c r="C403" s="6"/>
      <c r="D403" s="6"/>
      <c r="E403" s="6"/>
      <c r="F403" s="6"/>
      <c r="M403" s="1067"/>
      <c r="N403" s="6"/>
      <c r="Q403" s="6"/>
      <c r="R403" s="6"/>
      <c r="S403" s="6"/>
    </row>
    <row r="404" spans="1:19" x14ac:dyDescent="0.25">
      <c r="A404" s="6"/>
      <c r="B404" s="6"/>
      <c r="C404" s="6"/>
      <c r="D404" s="6"/>
      <c r="E404" s="6"/>
      <c r="F404" s="6"/>
      <c r="M404" s="1067"/>
      <c r="N404" s="6"/>
      <c r="Q404" s="6"/>
      <c r="R404" s="6"/>
      <c r="S404" s="6"/>
    </row>
    <row r="405" spans="1:19" x14ac:dyDescent="0.25">
      <c r="A405" s="6"/>
      <c r="B405" s="6"/>
      <c r="C405" s="6"/>
      <c r="D405" s="6"/>
      <c r="E405" s="6"/>
      <c r="F405" s="6"/>
      <c r="M405" s="1067"/>
      <c r="N405" s="6"/>
      <c r="Q405" s="6"/>
      <c r="R405" s="6"/>
      <c r="S405" s="6"/>
    </row>
    <row r="406" spans="1:19" x14ac:dyDescent="0.25">
      <c r="A406" s="6"/>
      <c r="B406" s="6"/>
      <c r="C406" s="6"/>
      <c r="D406" s="6"/>
      <c r="E406" s="6"/>
      <c r="F406" s="6"/>
      <c r="M406" s="1067"/>
      <c r="N406" s="6"/>
      <c r="Q406" s="6"/>
      <c r="R406" s="6"/>
      <c r="S406" s="6"/>
    </row>
    <row r="407" spans="1:19" x14ac:dyDescent="0.25">
      <c r="A407" s="6"/>
      <c r="B407" s="6"/>
      <c r="C407" s="6"/>
      <c r="D407" s="6"/>
      <c r="E407" s="6"/>
      <c r="F407" s="6"/>
      <c r="M407" s="1067"/>
      <c r="N407" s="6"/>
      <c r="Q407" s="6"/>
      <c r="R407" s="6"/>
      <c r="S407" s="6"/>
    </row>
    <row r="408" spans="1:19" x14ac:dyDescent="0.25">
      <c r="A408" s="6"/>
      <c r="B408" s="6"/>
      <c r="C408" s="6"/>
      <c r="D408" s="6"/>
      <c r="E408" s="6"/>
      <c r="F408" s="6"/>
      <c r="M408" s="1067"/>
      <c r="N408" s="6"/>
      <c r="Q408" s="6"/>
      <c r="R408" s="6"/>
      <c r="S408" s="6"/>
    </row>
    <row r="409" spans="1:19" x14ac:dyDescent="0.25">
      <c r="A409" s="6"/>
      <c r="B409" s="6"/>
      <c r="C409" s="6"/>
      <c r="D409" s="6"/>
      <c r="E409" s="6"/>
      <c r="F409" s="6"/>
      <c r="M409" s="1067"/>
      <c r="N409" s="6"/>
      <c r="Q409" s="6"/>
      <c r="R409" s="6"/>
      <c r="S409" s="6"/>
    </row>
    <row r="410" spans="1:19" x14ac:dyDescent="0.25">
      <c r="A410" s="6"/>
      <c r="B410" s="6"/>
      <c r="C410" s="6"/>
      <c r="D410" s="6"/>
      <c r="E410" s="6"/>
      <c r="F410" s="6"/>
      <c r="M410" s="1067"/>
      <c r="N410" s="6"/>
      <c r="Q410" s="6"/>
      <c r="R410" s="6"/>
      <c r="S410" s="6"/>
    </row>
    <row r="411" spans="1:19" x14ac:dyDescent="0.25">
      <c r="A411" s="6"/>
      <c r="B411" s="6"/>
      <c r="C411" s="6"/>
      <c r="D411" s="6"/>
      <c r="E411" s="6"/>
      <c r="F411" s="6"/>
      <c r="M411" s="1067"/>
      <c r="N411" s="6"/>
      <c r="Q411" s="6"/>
      <c r="R411" s="6"/>
      <c r="S411" s="6"/>
    </row>
    <row r="412" spans="1:19" x14ac:dyDescent="0.25">
      <c r="A412" s="6"/>
      <c r="B412" s="6"/>
      <c r="C412" s="6"/>
      <c r="D412" s="6"/>
      <c r="E412" s="6"/>
      <c r="F412" s="6"/>
      <c r="M412" s="1067"/>
      <c r="N412" s="6"/>
      <c r="Q412" s="6"/>
      <c r="R412" s="6"/>
      <c r="S412" s="6"/>
    </row>
    <row r="413" spans="1:19" x14ac:dyDescent="0.25">
      <c r="A413" s="6"/>
      <c r="B413" s="6"/>
      <c r="C413" s="6"/>
      <c r="D413" s="6"/>
      <c r="E413" s="6"/>
      <c r="F413" s="6"/>
      <c r="M413" s="1067"/>
      <c r="N413" s="6"/>
      <c r="Q413" s="6"/>
      <c r="R413" s="6"/>
      <c r="S413" s="6"/>
    </row>
    <row r="414" spans="1:19" x14ac:dyDescent="0.25">
      <c r="A414" s="6"/>
      <c r="B414" s="6"/>
      <c r="C414" s="6"/>
      <c r="D414" s="6"/>
      <c r="E414" s="6"/>
      <c r="F414" s="6"/>
      <c r="M414" s="1067"/>
      <c r="N414" s="6"/>
      <c r="Q414" s="6"/>
      <c r="R414" s="6"/>
      <c r="S414" s="6"/>
    </row>
    <row r="415" spans="1:19" x14ac:dyDescent="0.25">
      <c r="A415" s="6"/>
      <c r="B415" s="6"/>
      <c r="C415" s="6"/>
      <c r="D415" s="6"/>
      <c r="E415" s="6"/>
      <c r="F415" s="6"/>
      <c r="M415" s="1067"/>
      <c r="N415" s="6"/>
      <c r="Q415" s="6"/>
      <c r="R415" s="6"/>
      <c r="S415" s="6"/>
    </row>
    <row r="416" spans="1:19" x14ac:dyDescent="0.25">
      <c r="A416" s="6"/>
      <c r="B416" s="6"/>
      <c r="C416" s="6"/>
      <c r="D416" s="6"/>
      <c r="E416" s="6"/>
      <c r="F416" s="6"/>
      <c r="M416" s="1067"/>
      <c r="N416" s="6"/>
      <c r="Q416" s="6"/>
      <c r="R416" s="6"/>
      <c r="S416" s="6"/>
    </row>
    <row r="417" spans="1:19" x14ac:dyDescent="0.25">
      <c r="A417" s="6"/>
      <c r="B417" s="6"/>
      <c r="C417" s="6"/>
      <c r="D417" s="6"/>
      <c r="E417" s="6"/>
      <c r="F417" s="6"/>
      <c r="M417" s="1067"/>
      <c r="N417" s="6"/>
      <c r="Q417" s="6"/>
      <c r="R417" s="6"/>
      <c r="S417" s="6"/>
    </row>
    <row r="418" spans="1:19" x14ac:dyDescent="0.25">
      <c r="A418" s="6"/>
      <c r="B418" s="6"/>
      <c r="C418" s="6"/>
      <c r="D418" s="6"/>
      <c r="E418" s="6"/>
      <c r="F418" s="6"/>
      <c r="M418" s="1067"/>
      <c r="N418" s="6"/>
      <c r="Q418" s="6"/>
      <c r="R418" s="6"/>
      <c r="S418" s="6"/>
    </row>
    <row r="419" spans="1:19" x14ac:dyDescent="0.25">
      <c r="A419" s="6"/>
      <c r="B419" s="6"/>
      <c r="C419" s="6"/>
      <c r="D419" s="6"/>
      <c r="E419" s="6"/>
      <c r="F419" s="6"/>
      <c r="M419" s="1067"/>
      <c r="N419" s="6"/>
      <c r="Q419" s="6"/>
      <c r="R419" s="6"/>
      <c r="S419" s="6"/>
    </row>
    <row r="420" spans="1:19" x14ac:dyDescent="0.25">
      <c r="A420" s="6"/>
      <c r="B420" s="6"/>
      <c r="C420" s="6"/>
      <c r="D420" s="6"/>
      <c r="E420" s="6"/>
      <c r="F420" s="6"/>
      <c r="M420" s="1067"/>
      <c r="N420" s="6"/>
      <c r="Q420" s="6"/>
      <c r="R420" s="6"/>
      <c r="S420" s="6"/>
    </row>
    <row r="421" spans="1:19" x14ac:dyDescent="0.25">
      <c r="A421" s="6"/>
      <c r="B421" s="6"/>
      <c r="C421" s="6"/>
      <c r="D421" s="6"/>
      <c r="E421" s="6"/>
      <c r="F421" s="6"/>
      <c r="M421" s="1067"/>
      <c r="N421" s="6"/>
      <c r="Q421" s="6"/>
      <c r="R421" s="6"/>
      <c r="S421" s="6"/>
    </row>
    <row r="422" spans="1:19" x14ac:dyDescent="0.25">
      <c r="A422" s="6"/>
      <c r="B422" s="6"/>
      <c r="C422" s="6"/>
      <c r="D422" s="6"/>
      <c r="E422" s="6"/>
      <c r="F422" s="6"/>
      <c r="M422" s="1067"/>
      <c r="N422" s="6"/>
      <c r="Q422" s="6"/>
      <c r="R422" s="6"/>
      <c r="S422" s="6"/>
    </row>
    <row r="423" spans="1:19" x14ac:dyDescent="0.25">
      <c r="A423" s="6"/>
      <c r="B423" s="6"/>
      <c r="C423" s="6"/>
      <c r="D423" s="6"/>
      <c r="E423" s="6"/>
      <c r="F423" s="6"/>
      <c r="M423" s="1067"/>
      <c r="N423" s="6"/>
      <c r="Q423" s="6"/>
      <c r="R423" s="6"/>
      <c r="S423" s="6"/>
    </row>
    <row r="424" spans="1:19" x14ac:dyDescent="0.25">
      <c r="A424" s="6"/>
      <c r="B424" s="6"/>
      <c r="C424" s="6"/>
      <c r="D424" s="6"/>
      <c r="E424" s="6"/>
      <c r="F424" s="6"/>
      <c r="M424" s="1067"/>
      <c r="N424" s="6"/>
      <c r="Q424" s="6"/>
      <c r="R424" s="6"/>
      <c r="S424" s="6"/>
    </row>
    <row r="425" spans="1:19" x14ac:dyDescent="0.25">
      <c r="A425" s="6"/>
      <c r="B425" s="6"/>
      <c r="C425" s="6"/>
      <c r="D425" s="6"/>
      <c r="E425" s="6"/>
      <c r="F425" s="6"/>
      <c r="M425" s="1067"/>
      <c r="N425" s="6"/>
      <c r="Q425" s="6"/>
      <c r="R425" s="6"/>
      <c r="S425" s="6"/>
    </row>
    <row r="426" spans="1:19" x14ac:dyDescent="0.25">
      <c r="A426" s="6"/>
      <c r="B426" s="6"/>
      <c r="C426" s="6"/>
      <c r="D426" s="6"/>
      <c r="E426" s="6"/>
      <c r="F426" s="6"/>
      <c r="M426" s="1067"/>
      <c r="N426" s="6"/>
      <c r="Q426" s="6"/>
      <c r="R426" s="6"/>
      <c r="S426" s="6"/>
    </row>
    <row r="427" spans="1:19" x14ac:dyDescent="0.25">
      <c r="A427" s="6"/>
      <c r="B427" s="6"/>
      <c r="C427" s="6"/>
      <c r="D427" s="6"/>
      <c r="E427" s="6"/>
      <c r="F427" s="6"/>
      <c r="M427" s="1067"/>
      <c r="N427" s="6"/>
      <c r="Q427" s="6"/>
      <c r="R427" s="6"/>
      <c r="S427" s="6"/>
    </row>
    <row r="428" spans="1:19" x14ac:dyDescent="0.25">
      <c r="A428" s="6"/>
      <c r="B428" s="6"/>
      <c r="C428" s="6"/>
      <c r="D428" s="6"/>
      <c r="E428" s="6"/>
      <c r="F428" s="6"/>
      <c r="M428" s="1067"/>
      <c r="N428" s="6"/>
      <c r="Q428" s="6"/>
      <c r="R428" s="6"/>
      <c r="S428" s="6"/>
    </row>
    <row r="429" spans="1:19" x14ac:dyDescent="0.25">
      <c r="A429" s="6"/>
      <c r="B429" s="6"/>
      <c r="C429" s="6"/>
      <c r="D429" s="6"/>
      <c r="E429" s="6"/>
      <c r="F429" s="6"/>
      <c r="M429" s="1067"/>
      <c r="N429" s="6"/>
      <c r="Q429" s="6"/>
      <c r="R429" s="6"/>
      <c r="S429" s="6"/>
    </row>
    <row r="430" spans="1:19" x14ac:dyDescent="0.25">
      <c r="A430" s="6"/>
      <c r="B430" s="6"/>
      <c r="C430" s="6"/>
      <c r="D430" s="6"/>
      <c r="E430" s="6"/>
      <c r="F430" s="6"/>
      <c r="M430" s="1067"/>
      <c r="N430" s="6"/>
      <c r="Q430" s="6"/>
      <c r="R430" s="6"/>
      <c r="S430" s="6"/>
    </row>
    <row r="431" spans="1:19" x14ac:dyDescent="0.25">
      <c r="A431" s="6"/>
      <c r="B431" s="6"/>
      <c r="C431" s="6"/>
      <c r="D431" s="6"/>
      <c r="E431" s="6"/>
      <c r="F431" s="6"/>
      <c r="M431" s="1067"/>
      <c r="N431" s="6"/>
      <c r="Q431" s="6"/>
      <c r="R431" s="6"/>
      <c r="S431" s="6"/>
    </row>
    <row r="432" spans="1:19" x14ac:dyDescent="0.25">
      <c r="A432" s="6"/>
      <c r="B432" s="6"/>
      <c r="C432" s="6"/>
      <c r="D432" s="6"/>
      <c r="E432" s="6"/>
      <c r="F432" s="6"/>
      <c r="M432" s="1067"/>
      <c r="N432" s="6"/>
      <c r="Q432" s="6"/>
      <c r="R432" s="6"/>
      <c r="S432" s="6"/>
    </row>
    <row r="433" spans="1:19" x14ac:dyDescent="0.25">
      <c r="A433" s="6"/>
      <c r="B433" s="6"/>
      <c r="C433" s="6"/>
      <c r="D433" s="6"/>
      <c r="E433" s="6"/>
      <c r="F433" s="6"/>
      <c r="M433" s="1067"/>
      <c r="N433" s="6"/>
      <c r="Q433" s="6"/>
      <c r="R433" s="6"/>
      <c r="S433" s="6"/>
    </row>
    <row r="434" spans="1:19" x14ac:dyDescent="0.25">
      <c r="A434" s="6"/>
      <c r="B434" s="6"/>
      <c r="C434" s="6"/>
      <c r="D434" s="6"/>
      <c r="E434" s="6"/>
      <c r="F434" s="6"/>
      <c r="M434" s="1067"/>
      <c r="N434" s="6"/>
      <c r="Q434" s="6"/>
      <c r="R434" s="6"/>
      <c r="S434" s="6"/>
    </row>
    <row r="435" spans="1:19" x14ac:dyDescent="0.25">
      <c r="A435" s="6"/>
      <c r="B435" s="6"/>
      <c r="C435" s="6"/>
      <c r="D435" s="6"/>
      <c r="E435" s="6"/>
      <c r="F435" s="6"/>
      <c r="M435" s="1067"/>
      <c r="N435" s="6"/>
      <c r="Q435" s="6"/>
      <c r="R435" s="6"/>
      <c r="S435" s="6"/>
    </row>
    <row r="436" spans="1:19" x14ac:dyDescent="0.25">
      <c r="A436" s="6"/>
      <c r="B436" s="6"/>
      <c r="C436" s="6"/>
      <c r="D436" s="6"/>
      <c r="E436" s="6"/>
      <c r="F436" s="6"/>
      <c r="M436" s="1067"/>
      <c r="N436" s="6"/>
      <c r="Q436" s="6"/>
      <c r="R436" s="6"/>
      <c r="S436" s="6"/>
    </row>
    <row r="437" spans="1:19" x14ac:dyDescent="0.25">
      <c r="A437" s="6"/>
      <c r="B437" s="6"/>
      <c r="C437" s="6"/>
      <c r="D437" s="6"/>
      <c r="E437" s="6"/>
      <c r="F437" s="6"/>
      <c r="M437" s="1067"/>
      <c r="N437" s="6"/>
      <c r="Q437" s="6"/>
      <c r="R437" s="6"/>
      <c r="S437" s="6"/>
    </row>
    <row r="438" spans="1:19" x14ac:dyDescent="0.25">
      <c r="A438" s="6"/>
      <c r="B438" s="6"/>
      <c r="C438" s="6"/>
      <c r="D438" s="6"/>
      <c r="E438" s="6"/>
      <c r="F438" s="6"/>
      <c r="M438" s="1067"/>
      <c r="N438" s="6"/>
      <c r="Q438" s="6"/>
      <c r="R438" s="6"/>
      <c r="S438" s="6"/>
    </row>
    <row r="439" spans="1:19" x14ac:dyDescent="0.25">
      <c r="A439" s="6"/>
      <c r="B439" s="6"/>
      <c r="C439" s="6"/>
      <c r="D439" s="6"/>
      <c r="E439" s="6"/>
      <c r="F439" s="6"/>
      <c r="M439" s="1067"/>
      <c r="N439" s="6"/>
      <c r="Q439" s="6"/>
      <c r="R439" s="6"/>
      <c r="S439" s="6"/>
    </row>
    <row r="440" spans="1:19" x14ac:dyDescent="0.25">
      <c r="A440" s="6"/>
      <c r="B440" s="6"/>
      <c r="C440" s="6"/>
      <c r="D440" s="6"/>
      <c r="E440" s="6"/>
      <c r="F440" s="6"/>
      <c r="M440" s="1067"/>
      <c r="N440" s="6"/>
      <c r="Q440" s="6"/>
      <c r="R440" s="6"/>
      <c r="S440" s="6"/>
    </row>
    <row r="441" spans="1:19" x14ac:dyDescent="0.25">
      <c r="A441" s="6"/>
      <c r="B441" s="6"/>
      <c r="C441" s="6"/>
      <c r="D441" s="6"/>
      <c r="E441" s="6"/>
      <c r="F441" s="6"/>
      <c r="M441" s="1067"/>
      <c r="N441" s="6"/>
      <c r="Q441" s="6"/>
      <c r="R441" s="6"/>
      <c r="S441" s="6"/>
    </row>
    <row r="442" spans="1:19" x14ac:dyDescent="0.25">
      <c r="A442" s="6"/>
      <c r="B442" s="6"/>
      <c r="C442" s="6"/>
      <c r="D442" s="6"/>
      <c r="E442" s="6"/>
      <c r="F442" s="6"/>
      <c r="M442" s="1067"/>
      <c r="N442" s="6"/>
      <c r="Q442" s="6"/>
      <c r="R442" s="6"/>
      <c r="S442" s="6"/>
    </row>
    <row r="443" spans="1:19" x14ac:dyDescent="0.25">
      <c r="A443" s="6"/>
      <c r="B443" s="6"/>
      <c r="C443" s="6"/>
      <c r="D443" s="6"/>
      <c r="E443" s="6"/>
      <c r="F443" s="6"/>
      <c r="M443" s="1067"/>
      <c r="N443" s="6"/>
      <c r="Q443" s="6"/>
      <c r="R443" s="6"/>
      <c r="S443" s="6"/>
    </row>
    <row r="444" spans="1:19" x14ac:dyDescent="0.25">
      <c r="A444" s="6"/>
      <c r="B444" s="6"/>
      <c r="C444" s="6"/>
      <c r="D444" s="6"/>
      <c r="E444" s="6"/>
      <c r="F444" s="6"/>
      <c r="M444" s="1067"/>
      <c r="N444" s="6"/>
      <c r="Q444" s="6"/>
      <c r="R444" s="6"/>
      <c r="S444" s="6"/>
    </row>
    <row r="445" spans="1:19" x14ac:dyDescent="0.25">
      <c r="A445" s="6"/>
      <c r="B445" s="6"/>
      <c r="C445" s="6"/>
      <c r="D445" s="6"/>
      <c r="E445" s="6"/>
      <c r="F445" s="6"/>
      <c r="M445" s="1067"/>
      <c r="N445" s="6"/>
      <c r="Q445" s="6"/>
      <c r="R445" s="6"/>
      <c r="S445" s="6"/>
    </row>
    <row r="446" spans="1:19" x14ac:dyDescent="0.25">
      <c r="A446" s="6"/>
      <c r="B446" s="6"/>
      <c r="C446" s="6"/>
      <c r="D446" s="6"/>
      <c r="E446" s="6"/>
      <c r="F446" s="6"/>
      <c r="M446" s="1067"/>
      <c r="N446" s="6"/>
      <c r="Q446" s="6"/>
      <c r="R446" s="6"/>
      <c r="S446" s="6"/>
    </row>
    <row r="447" spans="1:19" x14ac:dyDescent="0.25">
      <c r="A447" s="6"/>
      <c r="B447" s="6"/>
      <c r="C447" s="6"/>
      <c r="D447" s="6"/>
      <c r="E447" s="6"/>
      <c r="F447" s="6"/>
      <c r="M447" s="1067"/>
      <c r="N447" s="6"/>
      <c r="Q447" s="6"/>
      <c r="R447" s="6"/>
      <c r="S447" s="6"/>
    </row>
    <row r="448" spans="1:19" x14ac:dyDescent="0.25">
      <c r="A448" s="6"/>
      <c r="B448" s="6"/>
      <c r="C448" s="6"/>
      <c r="D448" s="6"/>
      <c r="E448" s="6"/>
      <c r="F448" s="6"/>
      <c r="M448" s="1067"/>
      <c r="N448" s="6"/>
      <c r="Q448" s="6"/>
      <c r="R448" s="6"/>
      <c r="S448" s="6"/>
    </row>
    <row r="449" spans="1:19" x14ac:dyDescent="0.25">
      <c r="A449" s="6"/>
      <c r="B449" s="6"/>
      <c r="C449" s="6"/>
      <c r="D449" s="6"/>
      <c r="E449" s="6"/>
      <c r="F449" s="6"/>
      <c r="M449" s="1067"/>
      <c r="N449" s="6"/>
      <c r="Q449" s="6"/>
      <c r="R449" s="6"/>
      <c r="S449" s="6"/>
    </row>
    <row r="450" spans="1:19" x14ac:dyDescent="0.25">
      <c r="A450" s="6"/>
      <c r="B450" s="6"/>
      <c r="C450" s="6"/>
      <c r="D450" s="6"/>
      <c r="E450" s="6"/>
      <c r="F450" s="6"/>
      <c r="M450" s="1067"/>
      <c r="N450" s="6"/>
      <c r="Q450" s="6"/>
      <c r="R450" s="6"/>
      <c r="S450" s="6"/>
    </row>
    <row r="451" spans="1:19" x14ac:dyDescent="0.25">
      <c r="A451" s="6"/>
      <c r="B451" s="6"/>
      <c r="C451" s="6"/>
      <c r="D451" s="6"/>
      <c r="E451" s="6"/>
      <c r="F451" s="6"/>
      <c r="M451" s="1067"/>
      <c r="N451" s="6"/>
      <c r="Q451" s="6"/>
      <c r="R451" s="6"/>
      <c r="S451" s="6"/>
    </row>
    <row r="452" spans="1:19" x14ac:dyDescent="0.25">
      <c r="A452" s="6"/>
      <c r="B452" s="6"/>
      <c r="C452" s="6"/>
      <c r="D452" s="6"/>
      <c r="E452" s="6"/>
      <c r="F452" s="6"/>
      <c r="M452" s="1067"/>
      <c r="N452" s="6"/>
      <c r="Q452" s="6"/>
      <c r="R452" s="6"/>
      <c r="S452" s="6"/>
    </row>
    <row r="453" spans="1:19" x14ac:dyDescent="0.25">
      <c r="A453" s="6"/>
      <c r="B453" s="6"/>
      <c r="C453" s="6"/>
      <c r="D453" s="6"/>
      <c r="E453" s="6"/>
      <c r="F453" s="6"/>
      <c r="M453" s="1067"/>
      <c r="N453" s="6"/>
      <c r="Q453" s="6"/>
      <c r="R453" s="6"/>
      <c r="S453" s="6"/>
    </row>
    <row r="454" spans="1:19" x14ac:dyDescent="0.25">
      <c r="A454" s="6"/>
      <c r="B454" s="6"/>
      <c r="C454" s="6"/>
      <c r="D454" s="6"/>
      <c r="E454" s="6"/>
      <c r="F454" s="6"/>
      <c r="M454" s="1067"/>
      <c r="N454" s="6"/>
      <c r="Q454" s="6"/>
      <c r="R454" s="6"/>
      <c r="S454" s="6"/>
    </row>
    <row r="455" spans="1:19" x14ac:dyDescent="0.25">
      <c r="A455" s="6"/>
      <c r="B455" s="6"/>
      <c r="C455" s="6"/>
      <c r="D455" s="6"/>
      <c r="E455" s="6"/>
      <c r="F455" s="6"/>
      <c r="M455" s="1067"/>
      <c r="N455" s="6"/>
      <c r="Q455" s="6"/>
      <c r="R455" s="6"/>
      <c r="S455" s="6"/>
    </row>
    <row r="456" spans="1:19" x14ac:dyDescent="0.25">
      <c r="A456" s="6"/>
      <c r="B456" s="6"/>
      <c r="C456" s="6"/>
      <c r="D456" s="6"/>
      <c r="E456" s="6"/>
      <c r="F456" s="6"/>
      <c r="M456" s="1067"/>
      <c r="N456" s="6"/>
      <c r="Q456" s="6"/>
      <c r="R456" s="6"/>
      <c r="S456" s="6"/>
    </row>
    <row r="457" spans="1:19" x14ac:dyDescent="0.25">
      <c r="A457" s="6"/>
      <c r="B457" s="6"/>
      <c r="C457" s="6"/>
      <c r="D457" s="6"/>
      <c r="E457" s="6"/>
      <c r="F457" s="6"/>
      <c r="M457" s="1067"/>
      <c r="N457" s="6"/>
      <c r="Q457" s="6"/>
      <c r="R457" s="6"/>
      <c r="S457" s="6"/>
    </row>
    <row r="458" spans="1:19" x14ac:dyDescent="0.25">
      <c r="A458" s="6"/>
      <c r="B458" s="6"/>
      <c r="C458" s="6"/>
      <c r="D458" s="6"/>
      <c r="E458" s="6"/>
      <c r="F458" s="6"/>
      <c r="M458" s="1067"/>
      <c r="N458" s="6"/>
      <c r="Q458" s="6"/>
      <c r="R458" s="6"/>
      <c r="S458" s="6"/>
    </row>
    <row r="459" spans="1:19" x14ac:dyDescent="0.25">
      <c r="A459" s="6"/>
      <c r="B459" s="6"/>
      <c r="C459" s="6"/>
      <c r="D459" s="6"/>
      <c r="E459" s="6"/>
      <c r="F459" s="6"/>
      <c r="M459" s="1067"/>
      <c r="N459" s="6"/>
      <c r="Q459" s="6"/>
      <c r="R459" s="6"/>
      <c r="S459" s="6"/>
    </row>
    <row r="460" spans="1:19" x14ac:dyDescent="0.25">
      <c r="A460" s="6"/>
      <c r="B460" s="6"/>
      <c r="C460" s="6"/>
      <c r="D460" s="6"/>
      <c r="E460" s="6"/>
      <c r="F460" s="6"/>
      <c r="M460" s="1067"/>
      <c r="N460" s="6"/>
      <c r="Q460" s="6"/>
      <c r="R460" s="6"/>
      <c r="S460" s="6"/>
    </row>
    <row r="461" spans="1:19" x14ac:dyDescent="0.25">
      <c r="A461" s="6"/>
      <c r="B461" s="6"/>
      <c r="C461" s="6"/>
      <c r="D461" s="6"/>
      <c r="E461" s="6"/>
      <c r="F461" s="6"/>
      <c r="M461" s="1067"/>
      <c r="N461" s="6"/>
      <c r="Q461" s="6"/>
      <c r="R461" s="6"/>
      <c r="S461" s="6"/>
    </row>
    <row r="462" spans="1:19" x14ac:dyDescent="0.25">
      <c r="A462" s="6"/>
      <c r="B462" s="6"/>
      <c r="C462" s="6"/>
      <c r="D462" s="6"/>
      <c r="E462" s="6"/>
      <c r="F462" s="6"/>
      <c r="M462" s="1067"/>
      <c r="N462" s="6"/>
      <c r="Q462" s="6"/>
      <c r="R462" s="6"/>
      <c r="S462" s="6"/>
    </row>
    <row r="463" spans="1:19" x14ac:dyDescent="0.25">
      <c r="A463" s="6"/>
      <c r="B463" s="6"/>
      <c r="C463" s="6"/>
      <c r="D463" s="6"/>
      <c r="E463" s="6"/>
      <c r="F463" s="6"/>
      <c r="M463" s="1067"/>
      <c r="N463" s="6"/>
      <c r="Q463" s="6"/>
      <c r="R463" s="6"/>
      <c r="S463" s="6"/>
    </row>
    <row r="464" spans="1:19" x14ac:dyDescent="0.25">
      <c r="A464" s="6"/>
      <c r="B464" s="6"/>
      <c r="C464" s="6"/>
      <c r="D464" s="6"/>
      <c r="E464" s="6"/>
      <c r="F464" s="6"/>
      <c r="M464" s="1067"/>
      <c r="N464" s="6"/>
      <c r="Q464" s="6"/>
      <c r="R464" s="6"/>
      <c r="S464" s="6"/>
    </row>
    <row r="465" spans="1:19" x14ac:dyDescent="0.25">
      <c r="A465" s="6"/>
      <c r="B465" s="6"/>
      <c r="C465" s="6"/>
      <c r="D465" s="6"/>
      <c r="E465" s="6"/>
      <c r="F465" s="6"/>
      <c r="M465" s="1067"/>
      <c r="N465" s="6"/>
      <c r="Q465" s="6"/>
      <c r="R465" s="6"/>
      <c r="S465" s="6"/>
    </row>
    <row r="466" spans="1:19" x14ac:dyDescent="0.25">
      <c r="A466" s="6"/>
      <c r="B466" s="6"/>
      <c r="C466" s="6"/>
      <c r="D466" s="6"/>
      <c r="E466" s="6"/>
      <c r="F466" s="6"/>
      <c r="M466" s="1067"/>
      <c r="N466" s="6"/>
      <c r="Q466" s="6"/>
      <c r="R466" s="6"/>
      <c r="S466" s="6"/>
    </row>
    <row r="467" spans="1:19" x14ac:dyDescent="0.25">
      <c r="A467" s="6"/>
      <c r="B467" s="6"/>
      <c r="C467" s="6"/>
      <c r="D467" s="6"/>
      <c r="E467" s="6"/>
      <c r="F467" s="6"/>
      <c r="M467" s="1067"/>
      <c r="N467" s="6"/>
      <c r="Q467" s="6"/>
      <c r="R467" s="6"/>
      <c r="S467" s="6"/>
    </row>
    <row r="468" spans="1:19" x14ac:dyDescent="0.25">
      <c r="A468" s="6"/>
      <c r="B468" s="6"/>
      <c r="C468" s="6"/>
      <c r="D468" s="6"/>
      <c r="E468" s="6"/>
      <c r="F468" s="6"/>
      <c r="M468" s="1067"/>
      <c r="N468" s="6"/>
      <c r="Q468" s="6"/>
      <c r="R468" s="6"/>
      <c r="S468" s="6"/>
    </row>
    <row r="469" spans="1:19" x14ac:dyDescent="0.25">
      <c r="A469" s="6"/>
      <c r="B469" s="6"/>
      <c r="C469" s="6"/>
      <c r="D469" s="6"/>
      <c r="E469" s="6"/>
      <c r="F469" s="6"/>
      <c r="M469" s="1067"/>
      <c r="N469" s="6"/>
      <c r="Q469" s="6"/>
      <c r="R469" s="6"/>
      <c r="S469" s="6"/>
    </row>
    <row r="470" spans="1:19" x14ac:dyDescent="0.25">
      <c r="A470" s="6"/>
      <c r="B470" s="6"/>
      <c r="C470" s="6"/>
      <c r="D470" s="6"/>
      <c r="E470" s="6"/>
      <c r="F470" s="6"/>
      <c r="M470" s="1067"/>
      <c r="N470" s="6"/>
      <c r="Q470" s="6"/>
      <c r="R470" s="6"/>
      <c r="S470" s="6"/>
    </row>
    <row r="471" spans="1:19" x14ac:dyDescent="0.25">
      <c r="A471" s="6"/>
      <c r="B471" s="6"/>
      <c r="C471" s="6"/>
      <c r="D471" s="6"/>
      <c r="E471" s="6"/>
      <c r="F471" s="6"/>
      <c r="M471" s="1067"/>
      <c r="N471" s="6"/>
      <c r="Q471" s="6"/>
      <c r="R471" s="6"/>
      <c r="S471" s="6"/>
    </row>
    <row r="472" spans="1:19" x14ac:dyDescent="0.25">
      <c r="A472" s="6"/>
      <c r="B472" s="6"/>
      <c r="C472" s="6"/>
      <c r="D472" s="6"/>
      <c r="E472" s="6"/>
      <c r="F472" s="6"/>
      <c r="M472" s="1067"/>
      <c r="N472" s="6"/>
      <c r="Q472" s="6"/>
      <c r="R472" s="6"/>
      <c r="S472" s="6"/>
    </row>
    <row r="473" spans="1:19" x14ac:dyDescent="0.25">
      <c r="A473" s="6"/>
      <c r="B473" s="6"/>
      <c r="C473" s="6"/>
      <c r="D473" s="6"/>
      <c r="E473" s="6"/>
      <c r="F473" s="6"/>
      <c r="M473" s="1067"/>
      <c r="N473" s="6"/>
      <c r="Q473" s="6"/>
      <c r="R473" s="6"/>
      <c r="S473" s="6"/>
    </row>
    <row r="474" spans="1:19" x14ac:dyDescent="0.25">
      <c r="A474" s="6"/>
      <c r="B474" s="6"/>
      <c r="C474" s="6"/>
      <c r="D474" s="6"/>
      <c r="E474" s="6"/>
      <c r="F474" s="6"/>
      <c r="M474" s="1067"/>
      <c r="N474" s="6"/>
      <c r="Q474" s="6"/>
      <c r="R474" s="6"/>
      <c r="S474" s="6"/>
    </row>
    <row r="475" spans="1:19" x14ac:dyDescent="0.25">
      <c r="A475" s="6"/>
      <c r="B475" s="6"/>
      <c r="C475" s="6"/>
      <c r="D475" s="6"/>
      <c r="E475" s="6"/>
      <c r="F475" s="6"/>
      <c r="M475" s="1067"/>
      <c r="N475" s="6"/>
      <c r="Q475" s="6"/>
      <c r="R475" s="6"/>
      <c r="S475" s="6"/>
    </row>
    <row r="476" spans="1:19" x14ac:dyDescent="0.25">
      <c r="A476" s="6"/>
      <c r="B476" s="6"/>
      <c r="C476" s="6"/>
      <c r="D476" s="6"/>
      <c r="E476" s="6"/>
      <c r="F476" s="6"/>
      <c r="M476" s="1067"/>
      <c r="N476" s="6"/>
      <c r="Q476" s="6"/>
      <c r="R476" s="6"/>
      <c r="S476" s="6"/>
    </row>
    <row r="477" spans="1:19" x14ac:dyDescent="0.25">
      <c r="A477" s="6"/>
      <c r="B477" s="6"/>
      <c r="C477" s="6"/>
      <c r="D477" s="6"/>
      <c r="E477" s="6"/>
      <c r="F477" s="6"/>
      <c r="M477" s="1067"/>
      <c r="N477" s="6"/>
      <c r="Q477" s="6"/>
      <c r="R477" s="6"/>
      <c r="S477" s="6"/>
    </row>
    <row r="478" spans="1:19" x14ac:dyDescent="0.25">
      <c r="A478" s="6"/>
      <c r="B478" s="6"/>
      <c r="C478" s="6"/>
      <c r="D478" s="6"/>
      <c r="E478" s="6"/>
      <c r="F478" s="6"/>
      <c r="M478" s="1067"/>
      <c r="N478" s="6"/>
      <c r="Q478" s="6"/>
      <c r="R478" s="6"/>
      <c r="S478" s="6"/>
    </row>
    <row r="479" spans="1:19" x14ac:dyDescent="0.25">
      <c r="A479" s="6"/>
      <c r="B479" s="6"/>
      <c r="C479" s="6"/>
      <c r="D479" s="6"/>
      <c r="E479" s="6"/>
      <c r="F479" s="6"/>
      <c r="M479" s="1067"/>
      <c r="N479" s="6"/>
      <c r="Q479" s="6"/>
      <c r="R479" s="6"/>
      <c r="S479" s="6"/>
    </row>
    <row r="480" spans="1:19" x14ac:dyDescent="0.25">
      <c r="A480" s="6"/>
      <c r="B480" s="6"/>
      <c r="C480" s="6"/>
      <c r="D480" s="6"/>
      <c r="E480" s="6"/>
      <c r="F480" s="6"/>
      <c r="M480" s="1067"/>
      <c r="N480" s="6"/>
      <c r="Q480" s="6"/>
      <c r="R480" s="6"/>
      <c r="S480" s="6"/>
    </row>
    <row r="481" spans="1:19" x14ac:dyDescent="0.25">
      <c r="A481" s="6"/>
      <c r="B481" s="6"/>
      <c r="C481" s="6"/>
      <c r="D481" s="6"/>
      <c r="E481" s="6"/>
      <c r="F481" s="6"/>
      <c r="M481" s="1067"/>
      <c r="N481" s="6"/>
      <c r="Q481" s="6"/>
      <c r="R481" s="6"/>
      <c r="S481" s="6"/>
    </row>
    <row r="482" spans="1:19" x14ac:dyDescent="0.25">
      <c r="A482" s="6"/>
      <c r="B482" s="6"/>
      <c r="C482" s="6"/>
      <c r="D482" s="6"/>
      <c r="E482" s="6"/>
      <c r="F482" s="6"/>
      <c r="M482" s="1067"/>
      <c r="N482" s="6"/>
      <c r="Q482" s="6"/>
      <c r="R482" s="6"/>
      <c r="S482" s="6"/>
    </row>
    <row r="483" spans="1:19" x14ac:dyDescent="0.25">
      <c r="A483" s="6"/>
      <c r="B483" s="6"/>
      <c r="C483" s="6"/>
      <c r="D483" s="6"/>
      <c r="E483" s="6"/>
      <c r="F483" s="6"/>
      <c r="M483" s="1067"/>
      <c r="N483" s="6"/>
      <c r="Q483" s="6"/>
      <c r="R483" s="6"/>
      <c r="S483" s="6"/>
    </row>
    <row r="484" spans="1:19" x14ac:dyDescent="0.25">
      <c r="A484" s="6"/>
      <c r="B484" s="6"/>
      <c r="C484" s="6"/>
      <c r="D484" s="6"/>
      <c r="E484" s="6"/>
      <c r="F484" s="6"/>
      <c r="M484" s="1067"/>
      <c r="N484" s="6"/>
      <c r="Q484" s="6"/>
      <c r="R484" s="6"/>
      <c r="S484" s="6"/>
    </row>
    <row r="485" spans="1:19" x14ac:dyDescent="0.25">
      <c r="A485" s="6"/>
      <c r="B485" s="6"/>
      <c r="C485" s="6"/>
      <c r="D485" s="6"/>
      <c r="E485" s="6"/>
      <c r="F485" s="6"/>
      <c r="M485" s="1067"/>
      <c r="N485" s="6"/>
      <c r="Q485" s="6"/>
      <c r="R485" s="6"/>
      <c r="S485" s="6"/>
    </row>
    <row r="486" spans="1:19" x14ac:dyDescent="0.25">
      <c r="A486" s="6"/>
      <c r="B486" s="6"/>
      <c r="C486" s="6"/>
      <c r="D486" s="6"/>
      <c r="E486" s="6"/>
      <c r="F486" s="6"/>
      <c r="M486" s="1067"/>
      <c r="N486" s="6"/>
      <c r="Q486" s="6"/>
      <c r="R486" s="6"/>
      <c r="S486" s="6"/>
    </row>
    <row r="487" spans="1:19" x14ac:dyDescent="0.25">
      <c r="A487" s="6"/>
      <c r="B487" s="6"/>
      <c r="C487" s="6"/>
      <c r="D487" s="6"/>
      <c r="E487" s="6"/>
      <c r="F487" s="6"/>
      <c r="M487" s="1067"/>
      <c r="N487" s="6"/>
      <c r="Q487" s="6"/>
      <c r="R487" s="6"/>
      <c r="S487" s="6"/>
    </row>
    <row r="488" spans="1:19" x14ac:dyDescent="0.25">
      <c r="A488" s="6"/>
      <c r="B488" s="6"/>
      <c r="C488" s="6"/>
      <c r="D488" s="6"/>
      <c r="E488" s="6"/>
      <c r="F488" s="6"/>
      <c r="M488" s="1067"/>
      <c r="N488" s="6"/>
      <c r="Q488" s="6"/>
      <c r="R488" s="6"/>
      <c r="S488" s="6"/>
    </row>
    <row r="489" spans="1:19" x14ac:dyDescent="0.25">
      <c r="A489" s="6"/>
      <c r="B489" s="6"/>
      <c r="C489" s="6"/>
      <c r="D489" s="6"/>
      <c r="E489" s="6"/>
      <c r="F489" s="6"/>
      <c r="M489" s="1067"/>
      <c r="N489" s="6"/>
      <c r="Q489" s="6"/>
      <c r="R489" s="6"/>
      <c r="S489" s="6"/>
    </row>
    <row r="490" spans="1:19" x14ac:dyDescent="0.25">
      <c r="A490" s="6"/>
      <c r="B490" s="6"/>
      <c r="C490" s="6"/>
      <c r="D490" s="6"/>
      <c r="E490" s="6"/>
      <c r="F490" s="6"/>
      <c r="M490" s="1067"/>
      <c r="N490" s="6"/>
      <c r="Q490" s="6"/>
      <c r="R490" s="6"/>
      <c r="S490" s="6"/>
    </row>
    <row r="491" spans="1:19" x14ac:dyDescent="0.25">
      <c r="A491" s="6"/>
      <c r="B491" s="6"/>
      <c r="C491" s="6"/>
      <c r="D491" s="6"/>
      <c r="E491" s="6"/>
      <c r="F491" s="6"/>
      <c r="M491" s="1067"/>
      <c r="N491" s="6"/>
      <c r="Q491" s="6"/>
      <c r="R491" s="6"/>
      <c r="S491" s="6"/>
    </row>
    <row r="492" spans="1:19" x14ac:dyDescent="0.25">
      <c r="A492" s="6"/>
      <c r="B492" s="6"/>
      <c r="C492" s="6"/>
      <c r="D492" s="6"/>
      <c r="E492" s="6"/>
      <c r="F492" s="6"/>
      <c r="M492" s="1067"/>
      <c r="N492" s="6"/>
      <c r="Q492" s="6"/>
      <c r="R492" s="6"/>
      <c r="S492" s="6"/>
    </row>
    <row r="493" spans="1:19" x14ac:dyDescent="0.25">
      <c r="A493" s="6"/>
      <c r="B493" s="6"/>
      <c r="C493" s="6"/>
      <c r="D493" s="6"/>
      <c r="E493" s="6"/>
      <c r="F493" s="6"/>
      <c r="M493" s="1067"/>
      <c r="N493" s="6"/>
      <c r="Q493" s="6"/>
      <c r="R493" s="6"/>
      <c r="S493" s="6"/>
    </row>
    <row r="494" spans="1:19" x14ac:dyDescent="0.25">
      <c r="A494" s="6"/>
      <c r="B494" s="6"/>
      <c r="C494" s="6"/>
      <c r="D494" s="6"/>
      <c r="E494" s="6"/>
      <c r="F494" s="6"/>
      <c r="M494" s="1067"/>
      <c r="N494" s="6"/>
      <c r="Q494" s="6"/>
      <c r="R494" s="6"/>
      <c r="S494" s="6"/>
    </row>
    <row r="495" spans="1:19" x14ac:dyDescent="0.25">
      <c r="A495" s="6"/>
      <c r="B495" s="6"/>
      <c r="C495" s="6"/>
      <c r="D495" s="6"/>
      <c r="E495" s="6"/>
      <c r="F495" s="6"/>
      <c r="M495" s="1067"/>
      <c r="N495" s="6"/>
      <c r="Q495" s="6"/>
      <c r="R495" s="6"/>
      <c r="S495" s="6"/>
    </row>
    <row r="496" spans="1:19" x14ac:dyDescent="0.25">
      <c r="A496" s="6"/>
      <c r="B496" s="6"/>
      <c r="C496" s="6"/>
      <c r="D496" s="6"/>
      <c r="E496" s="6"/>
      <c r="F496" s="6"/>
      <c r="M496" s="1067"/>
      <c r="N496" s="6"/>
      <c r="Q496" s="6"/>
      <c r="R496" s="6"/>
      <c r="S496" s="6"/>
    </row>
    <row r="497" spans="1:19" x14ac:dyDescent="0.25">
      <c r="A497" s="6"/>
      <c r="B497" s="6"/>
      <c r="C497" s="6"/>
      <c r="D497" s="6"/>
      <c r="E497" s="6"/>
      <c r="F497" s="6"/>
      <c r="M497" s="1067"/>
      <c r="N497" s="6"/>
      <c r="Q497" s="6"/>
      <c r="R497" s="6"/>
      <c r="S497" s="6"/>
    </row>
    <row r="498" spans="1:19" x14ac:dyDescent="0.25">
      <c r="A498" s="6"/>
      <c r="B498" s="6"/>
      <c r="C498" s="6"/>
      <c r="D498" s="6"/>
      <c r="E498" s="6"/>
      <c r="F498" s="6"/>
      <c r="M498" s="1067"/>
      <c r="N498" s="6"/>
      <c r="Q498" s="6"/>
      <c r="R498" s="6"/>
      <c r="S498" s="6"/>
    </row>
    <row r="499" spans="1:19" x14ac:dyDescent="0.25">
      <c r="A499" s="6"/>
      <c r="B499" s="6"/>
      <c r="C499" s="6"/>
      <c r="D499" s="6"/>
      <c r="E499" s="6"/>
      <c r="F499" s="6"/>
      <c r="M499" s="1067"/>
      <c r="N499" s="6"/>
      <c r="Q499" s="6"/>
      <c r="R499" s="6"/>
      <c r="S499" s="6"/>
    </row>
    <row r="500" spans="1:19" x14ac:dyDescent="0.25">
      <c r="A500" s="6"/>
      <c r="B500" s="6"/>
      <c r="C500" s="6"/>
      <c r="D500" s="6"/>
      <c r="E500" s="6"/>
      <c r="F500" s="6"/>
      <c r="M500" s="1067"/>
      <c r="N500" s="6"/>
      <c r="Q500" s="6"/>
      <c r="R500" s="6"/>
      <c r="S500" s="6"/>
    </row>
    <row r="501" spans="1:19" x14ac:dyDescent="0.25">
      <c r="A501" s="6"/>
      <c r="B501" s="6"/>
      <c r="C501" s="6"/>
      <c r="D501" s="6"/>
      <c r="E501" s="6"/>
      <c r="F501" s="6"/>
      <c r="M501" s="1067"/>
      <c r="N501" s="6"/>
      <c r="Q501" s="6"/>
      <c r="R501" s="6"/>
      <c r="S501" s="6"/>
    </row>
    <row r="502" spans="1:19" x14ac:dyDescent="0.25">
      <c r="A502" s="6"/>
      <c r="B502" s="6"/>
      <c r="C502" s="6"/>
      <c r="D502" s="6"/>
      <c r="E502" s="6"/>
      <c r="F502" s="6"/>
      <c r="M502" s="1067"/>
      <c r="N502" s="6"/>
      <c r="Q502" s="6"/>
      <c r="R502" s="6"/>
      <c r="S502" s="6"/>
    </row>
    <row r="503" spans="1:19" x14ac:dyDescent="0.25">
      <c r="A503" s="6"/>
      <c r="B503" s="6"/>
      <c r="C503" s="6"/>
      <c r="D503" s="6"/>
      <c r="E503" s="6"/>
      <c r="F503" s="6"/>
      <c r="M503" s="1067"/>
      <c r="N503" s="6"/>
      <c r="Q503" s="6"/>
      <c r="R503" s="6"/>
      <c r="S503" s="6"/>
    </row>
    <row r="504" spans="1:19" x14ac:dyDescent="0.25">
      <c r="A504" s="6"/>
      <c r="B504" s="6"/>
      <c r="C504" s="6"/>
      <c r="D504" s="6"/>
      <c r="E504" s="6"/>
      <c r="F504" s="6"/>
      <c r="M504" s="1067"/>
      <c r="N504" s="6"/>
      <c r="Q504" s="6"/>
      <c r="R504" s="6"/>
      <c r="S504" s="6"/>
    </row>
    <row r="505" spans="1:19" x14ac:dyDescent="0.25">
      <c r="A505" s="6"/>
      <c r="B505" s="6"/>
      <c r="C505" s="6"/>
      <c r="D505" s="6"/>
      <c r="E505" s="6"/>
      <c r="F505" s="6"/>
      <c r="M505" s="1067"/>
      <c r="N505" s="6"/>
      <c r="Q505" s="6"/>
      <c r="R505" s="6"/>
      <c r="S505" s="6"/>
    </row>
    <row r="506" spans="1:19" x14ac:dyDescent="0.25">
      <c r="A506" s="6"/>
      <c r="B506" s="6"/>
      <c r="C506" s="6"/>
      <c r="D506" s="6"/>
      <c r="E506" s="6"/>
      <c r="F506" s="6"/>
      <c r="M506" s="1067"/>
      <c r="N506" s="6"/>
      <c r="Q506" s="6"/>
      <c r="R506" s="6"/>
      <c r="S506" s="6"/>
    </row>
    <row r="507" spans="1:19" x14ac:dyDescent="0.25">
      <c r="A507" s="6"/>
      <c r="B507" s="6"/>
      <c r="C507" s="6"/>
      <c r="D507" s="6"/>
      <c r="E507" s="6"/>
      <c r="F507" s="6"/>
      <c r="M507" s="1067"/>
      <c r="N507" s="6"/>
      <c r="Q507" s="6"/>
      <c r="R507" s="6"/>
      <c r="S507" s="6"/>
    </row>
    <row r="508" spans="1:19" x14ac:dyDescent="0.25">
      <c r="A508" s="6"/>
      <c r="B508" s="6"/>
      <c r="C508" s="6"/>
      <c r="D508" s="6"/>
      <c r="E508" s="6"/>
      <c r="F508" s="6"/>
      <c r="M508" s="1067"/>
      <c r="N508" s="6"/>
      <c r="Q508" s="6"/>
      <c r="R508" s="6"/>
      <c r="S508" s="6"/>
    </row>
    <row r="509" spans="1:19" x14ac:dyDescent="0.25">
      <c r="A509" s="6"/>
      <c r="B509" s="6"/>
      <c r="C509" s="6"/>
      <c r="D509" s="6"/>
      <c r="E509" s="6"/>
      <c r="F509" s="6"/>
      <c r="M509" s="1067"/>
      <c r="N509" s="6"/>
      <c r="Q509" s="6"/>
      <c r="R509" s="6"/>
      <c r="S509" s="6"/>
    </row>
    <row r="510" spans="1:19" x14ac:dyDescent="0.25">
      <c r="A510" s="6"/>
      <c r="B510" s="6"/>
      <c r="C510" s="6"/>
      <c r="D510" s="6"/>
      <c r="E510" s="6"/>
      <c r="F510" s="6"/>
      <c r="M510" s="1067"/>
      <c r="N510" s="6"/>
      <c r="Q510" s="6"/>
      <c r="R510" s="6"/>
      <c r="S510" s="6"/>
    </row>
    <row r="511" spans="1:19" x14ac:dyDescent="0.25">
      <c r="A511" s="6"/>
      <c r="B511" s="6"/>
      <c r="C511" s="6"/>
      <c r="D511" s="6"/>
      <c r="E511" s="6"/>
      <c r="F511" s="6"/>
      <c r="M511" s="1067"/>
      <c r="N511" s="6"/>
      <c r="Q511" s="6"/>
      <c r="R511" s="6"/>
      <c r="S511" s="6"/>
    </row>
    <row r="512" spans="1:19" x14ac:dyDescent="0.25">
      <c r="A512" s="6"/>
      <c r="B512" s="6"/>
      <c r="C512" s="6"/>
      <c r="D512" s="6"/>
      <c r="E512" s="6"/>
      <c r="F512" s="6"/>
      <c r="M512" s="1067"/>
      <c r="N512" s="6"/>
      <c r="Q512" s="6"/>
      <c r="R512" s="6"/>
      <c r="S512" s="6"/>
    </row>
    <row r="513" spans="1:19" x14ac:dyDescent="0.25">
      <c r="A513" s="6"/>
      <c r="B513" s="6"/>
      <c r="C513" s="6"/>
      <c r="D513" s="6"/>
      <c r="E513" s="6"/>
      <c r="F513" s="6"/>
      <c r="M513" s="1067"/>
      <c r="N513" s="6"/>
      <c r="Q513" s="6"/>
      <c r="R513" s="6"/>
      <c r="S513" s="6"/>
    </row>
    <row r="514" spans="1:19" x14ac:dyDescent="0.25">
      <c r="A514" s="6"/>
      <c r="B514" s="6"/>
      <c r="C514" s="6"/>
      <c r="D514" s="6"/>
      <c r="E514" s="6"/>
      <c r="F514" s="6"/>
      <c r="M514" s="1067"/>
      <c r="N514" s="6"/>
      <c r="Q514" s="6"/>
      <c r="R514" s="6"/>
      <c r="S514" s="6"/>
    </row>
    <row r="515" spans="1:19" x14ac:dyDescent="0.25">
      <c r="A515" s="6"/>
      <c r="B515" s="6"/>
      <c r="C515" s="6"/>
      <c r="D515" s="6"/>
      <c r="E515" s="6"/>
      <c r="F515" s="6"/>
      <c r="M515" s="1067"/>
      <c r="N515" s="6"/>
      <c r="Q515" s="6"/>
      <c r="R515" s="6"/>
      <c r="S515" s="6"/>
    </row>
    <row r="516" spans="1:19" x14ac:dyDescent="0.25">
      <c r="A516" s="6"/>
      <c r="B516" s="6"/>
      <c r="C516" s="6"/>
      <c r="D516" s="6"/>
      <c r="E516" s="6"/>
      <c r="F516" s="6"/>
      <c r="M516" s="1067"/>
      <c r="N516" s="6"/>
      <c r="Q516" s="6"/>
      <c r="R516" s="6"/>
      <c r="S516" s="6"/>
    </row>
    <row r="517" spans="1:19" x14ac:dyDescent="0.25">
      <c r="A517" s="6"/>
      <c r="B517" s="6"/>
      <c r="C517" s="6"/>
      <c r="D517" s="6"/>
      <c r="E517" s="6"/>
      <c r="F517" s="6"/>
      <c r="M517" s="1067"/>
      <c r="N517" s="6"/>
      <c r="Q517" s="6"/>
      <c r="R517" s="6"/>
      <c r="S517" s="6"/>
    </row>
    <row r="518" spans="1:19" x14ac:dyDescent="0.25">
      <c r="A518" s="6"/>
      <c r="B518" s="6"/>
      <c r="C518" s="6"/>
      <c r="D518" s="6"/>
      <c r="E518" s="6"/>
      <c r="F518" s="6"/>
      <c r="M518" s="1067"/>
      <c r="N518" s="6"/>
      <c r="Q518" s="6"/>
      <c r="R518" s="6"/>
      <c r="S518" s="6"/>
    </row>
    <row r="519" spans="1:19" x14ac:dyDescent="0.25">
      <c r="A519" s="6"/>
      <c r="B519" s="6"/>
      <c r="C519" s="6"/>
      <c r="D519" s="6"/>
      <c r="E519" s="6"/>
      <c r="F519" s="6"/>
      <c r="M519" s="1067"/>
      <c r="N519" s="6"/>
      <c r="Q519" s="6"/>
      <c r="R519" s="6"/>
      <c r="S519" s="6"/>
    </row>
    <row r="520" spans="1:19" x14ac:dyDescent="0.25">
      <c r="A520" s="6"/>
      <c r="B520" s="6"/>
      <c r="C520" s="6"/>
      <c r="D520" s="6"/>
      <c r="E520" s="6"/>
      <c r="F520" s="6"/>
      <c r="M520" s="1067"/>
      <c r="N520" s="6"/>
      <c r="Q520" s="6"/>
      <c r="R520" s="6"/>
      <c r="S520" s="6"/>
    </row>
    <row r="521" spans="1:19" x14ac:dyDescent="0.25">
      <c r="A521" s="6"/>
      <c r="B521" s="6"/>
      <c r="C521" s="6"/>
      <c r="D521" s="6"/>
      <c r="E521" s="6"/>
      <c r="F521" s="6"/>
      <c r="M521" s="1067"/>
      <c r="N521" s="6"/>
      <c r="Q521" s="6"/>
      <c r="R521" s="6"/>
      <c r="S521" s="6"/>
    </row>
    <row r="522" spans="1:19" x14ac:dyDescent="0.25">
      <c r="A522" s="6"/>
      <c r="B522" s="6"/>
      <c r="C522" s="6"/>
      <c r="D522" s="6"/>
      <c r="E522" s="6"/>
      <c r="F522" s="6"/>
      <c r="M522" s="1067"/>
      <c r="N522" s="6"/>
      <c r="Q522" s="6"/>
      <c r="R522" s="6"/>
      <c r="S522" s="6"/>
    </row>
    <row r="523" spans="1:19" x14ac:dyDescent="0.25">
      <c r="A523" s="6"/>
      <c r="B523" s="6"/>
      <c r="C523" s="6"/>
      <c r="D523" s="6"/>
      <c r="E523" s="6"/>
      <c r="F523" s="6"/>
      <c r="M523" s="1067"/>
      <c r="N523" s="6"/>
      <c r="Q523" s="6"/>
      <c r="R523" s="6"/>
      <c r="S523" s="6"/>
    </row>
    <row r="524" spans="1:19" x14ac:dyDescent="0.25">
      <c r="A524" s="6"/>
      <c r="B524" s="6"/>
      <c r="C524" s="6"/>
      <c r="D524" s="6"/>
      <c r="E524" s="6"/>
      <c r="F524" s="6"/>
      <c r="M524" s="1067"/>
      <c r="N524" s="6"/>
      <c r="Q524" s="6"/>
      <c r="R524" s="6"/>
      <c r="S524" s="6"/>
    </row>
    <row r="525" spans="1:19" x14ac:dyDescent="0.25">
      <c r="A525" s="6"/>
      <c r="B525" s="6"/>
      <c r="C525" s="6"/>
      <c r="D525" s="6"/>
      <c r="E525" s="6"/>
      <c r="F525" s="6"/>
      <c r="M525" s="1067"/>
      <c r="N525" s="6"/>
      <c r="Q525" s="6"/>
      <c r="R525" s="6"/>
      <c r="S525" s="6"/>
    </row>
    <row r="526" spans="1:19" x14ac:dyDescent="0.25">
      <c r="A526" s="6"/>
      <c r="B526" s="6"/>
      <c r="C526" s="6"/>
      <c r="D526" s="6"/>
      <c r="E526" s="6"/>
      <c r="F526" s="6"/>
      <c r="M526" s="1067"/>
      <c r="N526" s="6"/>
      <c r="Q526" s="6"/>
      <c r="R526" s="6"/>
      <c r="S526" s="6"/>
    </row>
    <row r="527" spans="1:19" x14ac:dyDescent="0.25">
      <c r="A527" s="6"/>
      <c r="B527" s="6"/>
      <c r="C527" s="6"/>
      <c r="D527" s="6"/>
      <c r="E527" s="6"/>
      <c r="F527" s="6"/>
      <c r="M527" s="1067"/>
      <c r="N527" s="6"/>
      <c r="Q527" s="6"/>
      <c r="R527" s="6"/>
      <c r="S527" s="6"/>
    </row>
    <row r="528" spans="1:19" x14ac:dyDescent="0.25">
      <c r="A528" s="6"/>
      <c r="B528" s="6"/>
      <c r="C528" s="6"/>
      <c r="D528" s="6"/>
      <c r="E528" s="6"/>
      <c r="F528" s="6"/>
      <c r="M528" s="1067"/>
      <c r="N528" s="6"/>
      <c r="Q528" s="6"/>
      <c r="R528" s="6"/>
      <c r="S528" s="6"/>
    </row>
    <row r="529" spans="1:19" x14ac:dyDescent="0.25">
      <c r="A529" s="6"/>
      <c r="B529" s="6"/>
      <c r="C529" s="6"/>
      <c r="D529" s="6"/>
      <c r="E529" s="6"/>
      <c r="F529" s="6"/>
      <c r="M529" s="1067"/>
      <c r="N529" s="6"/>
      <c r="Q529" s="6"/>
      <c r="R529" s="6"/>
      <c r="S529" s="6"/>
    </row>
    <row r="530" spans="1:19" x14ac:dyDescent="0.25">
      <c r="A530" s="6"/>
      <c r="B530" s="6"/>
      <c r="C530" s="6"/>
      <c r="D530" s="6"/>
      <c r="E530" s="6"/>
      <c r="F530" s="6"/>
      <c r="M530" s="1067"/>
      <c r="N530" s="6"/>
      <c r="Q530" s="6"/>
      <c r="R530" s="6"/>
      <c r="S530" s="6"/>
    </row>
    <row r="531" spans="1:19" x14ac:dyDescent="0.25">
      <c r="A531" s="6"/>
      <c r="B531" s="6"/>
      <c r="C531" s="6"/>
      <c r="D531" s="6"/>
      <c r="E531" s="6"/>
      <c r="F531" s="6"/>
      <c r="M531" s="1067"/>
      <c r="N531" s="6"/>
      <c r="Q531" s="6"/>
      <c r="R531" s="6"/>
      <c r="S531" s="6"/>
    </row>
    <row r="532" spans="1:19" x14ac:dyDescent="0.25">
      <c r="A532" s="6"/>
      <c r="B532" s="6"/>
      <c r="C532" s="6"/>
      <c r="D532" s="6"/>
      <c r="E532" s="6"/>
      <c r="F532" s="6"/>
      <c r="M532" s="1067"/>
      <c r="N532" s="6"/>
      <c r="Q532" s="6"/>
      <c r="R532" s="6"/>
      <c r="S532" s="6"/>
    </row>
    <row r="533" spans="1:19" x14ac:dyDescent="0.25">
      <c r="A533" s="6"/>
      <c r="B533" s="6"/>
      <c r="C533" s="6"/>
      <c r="D533" s="6"/>
      <c r="E533" s="6"/>
      <c r="F533" s="6"/>
      <c r="M533" s="1067"/>
      <c r="N533" s="6"/>
      <c r="Q533" s="6"/>
      <c r="R533" s="6"/>
      <c r="S533" s="6"/>
    </row>
    <row r="534" spans="1:19" x14ac:dyDescent="0.25">
      <c r="A534" s="6"/>
      <c r="B534" s="6"/>
      <c r="C534" s="6"/>
      <c r="D534" s="6"/>
      <c r="E534" s="6"/>
      <c r="F534" s="6"/>
      <c r="M534" s="1067"/>
      <c r="N534" s="6"/>
      <c r="Q534" s="6"/>
      <c r="R534" s="6"/>
      <c r="S534" s="6"/>
    </row>
    <row r="535" spans="1:19" x14ac:dyDescent="0.25">
      <c r="A535" s="6"/>
      <c r="B535" s="6"/>
      <c r="C535" s="6"/>
      <c r="D535" s="6"/>
      <c r="E535" s="6"/>
      <c r="F535" s="6"/>
      <c r="M535" s="1067"/>
      <c r="N535" s="6"/>
      <c r="Q535" s="6"/>
      <c r="R535" s="6"/>
      <c r="S535" s="6"/>
    </row>
    <row r="536" spans="1:19" x14ac:dyDescent="0.25">
      <c r="A536" s="6"/>
      <c r="B536" s="6"/>
      <c r="C536" s="6"/>
      <c r="D536" s="6"/>
      <c r="E536" s="6"/>
      <c r="F536" s="6"/>
      <c r="M536" s="1067"/>
      <c r="N536" s="6"/>
      <c r="Q536" s="6"/>
      <c r="R536" s="6"/>
      <c r="S536" s="6"/>
    </row>
    <row r="537" spans="1:19" x14ac:dyDescent="0.25">
      <c r="A537" s="6"/>
      <c r="B537" s="6"/>
      <c r="C537" s="6"/>
      <c r="D537" s="6"/>
      <c r="E537" s="6"/>
      <c r="F537" s="6"/>
      <c r="M537" s="1067"/>
      <c r="N537" s="6"/>
      <c r="Q537" s="6"/>
      <c r="R537" s="6"/>
      <c r="S537" s="6"/>
    </row>
    <row r="538" spans="1:19" x14ac:dyDescent="0.25">
      <c r="A538" s="6"/>
      <c r="B538" s="6"/>
      <c r="C538" s="6"/>
      <c r="D538" s="6"/>
      <c r="E538" s="6"/>
      <c r="F538" s="6"/>
      <c r="M538" s="1067"/>
      <c r="N538" s="6"/>
      <c r="Q538" s="6"/>
      <c r="R538" s="6"/>
      <c r="S538" s="6"/>
    </row>
    <row r="539" spans="1:19" x14ac:dyDescent="0.25">
      <c r="A539" s="6"/>
      <c r="B539" s="6"/>
      <c r="C539" s="6"/>
      <c r="D539" s="6"/>
      <c r="E539" s="6"/>
      <c r="F539" s="6"/>
      <c r="M539" s="1067"/>
      <c r="N539" s="6"/>
      <c r="Q539" s="6"/>
      <c r="R539" s="6"/>
      <c r="S539" s="6"/>
    </row>
    <row r="540" spans="1:19" x14ac:dyDescent="0.25">
      <c r="A540" s="6"/>
      <c r="B540" s="6"/>
      <c r="C540" s="6"/>
      <c r="D540" s="6"/>
      <c r="E540" s="6"/>
      <c r="F540" s="6"/>
      <c r="M540" s="1067"/>
      <c r="N540" s="6"/>
      <c r="Q540" s="6"/>
      <c r="R540" s="6"/>
      <c r="S540" s="6"/>
    </row>
    <row r="541" spans="1:19" x14ac:dyDescent="0.25">
      <c r="A541" s="6"/>
      <c r="B541" s="6"/>
      <c r="C541" s="6"/>
      <c r="D541" s="6"/>
      <c r="E541" s="6"/>
      <c r="F541" s="6"/>
      <c r="M541" s="1067"/>
      <c r="N541" s="6"/>
      <c r="Q541" s="6"/>
      <c r="R541" s="6"/>
      <c r="S541" s="6"/>
    </row>
    <row r="542" spans="1:19" x14ac:dyDescent="0.25">
      <c r="A542" s="6"/>
      <c r="B542" s="6"/>
      <c r="C542" s="6"/>
      <c r="D542" s="6"/>
      <c r="E542" s="6"/>
      <c r="F542" s="6"/>
      <c r="M542" s="1067"/>
      <c r="N542" s="6"/>
      <c r="Q542" s="6"/>
      <c r="R542" s="6"/>
      <c r="S542" s="6"/>
    </row>
    <row r="543" spans="1:19" x14ac:dyDescent="0.25">
      <c r="A543" s="6"/>
      <c r="B543" s="6"/>
      <c r="C543" s="6"/>
      <c r="D543" s="6"/>
      <c r="E543" s="6"/>
      <c r="F543" s="6"/>
      <c r="M543" s="1067"/>
      <c r="N543" s="6"/>
      <c r="Q543" s="6"/>
      <c r="R543" s="6"/>
      <c r="S543" s="6"/>
    </row>
    <row r="544" spans="1:19" x14ac:dyDescent="0.25">
      <c r="A544" s="6"/>
      <c r="B544" s="6"/>
      <c r="C544" s="6"/>
      <c r="D544" s="6"/>
      <c r="E544" s="6"/>
      <c r="F544" s="6"/>
      <c r="M544" s="1067"/>
      <c r="N544" s="6"/>
      <c r="Q544" s="6"/>
      <c r="R544" s="6"/>
      <c r="S544" s="6"/>
    </row>
    <row r="545" spans="1:19" x14ac:dyDescent="0.25">
      <c r="A545" s="6"/>
      <c r="B545" s="6"/>
      <c r="C545" s="6"/>
      <c r="D545" s="6"/>
      <c r="E545" s="6"/>
      <c r="F545" s="6"/>
      <c r="M545" s="1067"/>
      <c r="N545" s="6"/>
      <c r="Q545" s="6"/>
      <c r="R545" s="6"/>
      <c r="S545" s="6"/>
    </row>
    <row r="546" spans="1:19" x14ac:dyDescent="0.25">
      <c r="A546" s="6"/>
      <c r="B546" s="6"/>
      <c r="C546" s="6"/>
      <c r="D546" s="6"/>
      <c r="E546" s="6"/>
      <c r="F546" s="6"/>
      <c r="M546" s="1067"/>
      <c r="N546" s="6"/>
      <c r="Q546" s="6"/>
      <c r="R546" s="6"/>
      <c r="S546" s="6"/>
    </row>
    <row r="547" spans="1:19" x14ac:dyDescent="0.25">
      <c r="A547" s="6"/>
      <c r="B547" s="6"/>
      <c r="C547" s="6"/>
      <c r="D547" s="6"/>
      <c r="E547" s="6"/>
      <c r="F547" s="6"/>
      <c r="M547" s="1067"/>
      <c r="N547" s="6"/>
      <c r="Q547" s="6"/>
      <c r="R547" s="6"/>
      <c r="S547" s="6"/>
    </row>
    <row r="548" spans="1:19" x14ac:dyDescent="0.25">
      <c r="A548" s="6"/>
      <c r="B548" s="6"/>
      <c r="C548" s="6"/>
      <c r="D548" s="6"/>
      <c r="E548" s="6"/>
      <c r="F548" s="6"/>
      <c r="M548" s="1067"/>
      <c r="N548" s="6"/>
      <c r="Q548" s="6"/>
      <c r="R548" s="6"/>
      <c r="S548" s="6"/>
    </row>
    <row r="549" spans="1:19" x14ac:dyDescent="0.25">
      <c r="A549" s="6"/>
      <c r="B549" s="6"/>
      <c r="C549" s="6"/>
      <c r="D549" s="6"/>
      <c r="E549" s="6"/>
      <c r="F549" s="6"/>
      <c r="M549" s="1067"/>
      <c r="N549" s="6"/>
      <c r="Q549" s="6"/>
      <c r="R549" s="6"/>
      <c r="S549" s="6"/>
    </row>
    <row r="550" spans="1:19" x14ac:dyDescent="0.25">
      <c r="A550" s="6"/>
      <c r="B550" s="6"/>
      <c r="C550" s="6"/>
      <c r="D550" s="6"/>
      <c r="E550" s="6"/>
      <c r="F550" s="6"/>
      <c r="M550" s="1067"/>
      <c r="N550" s="6"/>
      <c r="Q550" s="6"/>
      <c r="R550" s="6"/>
      <c r="S550" s="6"/>
    </row>
    <row r="551" spans="1:19" x14ac:dyDescent="0.25">
      <c r="A551" s="6"/>
      <c r="B551" s="6"/>
      <c r="C551" s="6"/>
      <c r="D551" s="6"/>
      <c r="E551" s="6"/>
      <c r="F551" s="6"/>
      <c r="M551" s="1067"/>
      <c r="N551" s="6"/>
      <c r="Q551" s="6"/>
      <c r="R551" s="6"/>
      <c r="S551" s="6"/>
    </row>
    <row r="552" spans="1:19" x14ac:dyDescent="0.25">
      <c r="A552" s="6"/>
      <c r="B552" s="6"/>
      <c r="C552" s="6"/>
      <c r="D552" s="6"/>
      <c r="E552" s="6"/>
      <c r="F552" s="6"/>
      <c r="M552" s="1067"/>
      <c r="N552" s="6"/>
      <c r="Q552" s="6"/>
      <c r="R552" s="6"/>
      <c r="S552" s="6"/>
    </row>
    <row r="553" spans="1:19" x14ac:dyDescent="0.25">
      <c r="A553" s="6"/>
      <c r="B553" s="6"/>
      <c r="C553" s="6"/>
      <c r="D553" s="6"/>
      <c r="E553" s="6"/>
      <c r="F553" s="6"/>
      <c r="M553" s="1067"/>
      <c r="N553" s="6"/>
      <c r="Q553" s="6"/>
      <c r="R553" s="6"/>
      <c r="S553" s="6"/>
    </row>
    <row r="554" spans="1:19" x14ac:dyDescent="0.25">
      <c r="A554" s="6"/>
      <c r="B554" s="6"/>
      <c r="C554" s="6"/>
      <c r="D554" s="6"/>
      <c r="E554" s="6"/>
      <c r="F554" s="6"/>
      <c r="M554" s="1067"/>
      <c r="N554" s="6"/>
      <c r="Q554" s="6"/>
      <c r="R554" s="6"/>
      <c r="S554" s="6"/>
    </row>
    <row r="555" spans="1:19" x14ac:dyDescent="0.25">
      <c r="A555" s="6"/>
      <c r="B555" s="6"/>
      <c r="C555" s="6"/>
      <c r="D555" s="6"/>
      <c r="E555" s="6"/>
      <c r="F555" s="6"/>
      <c r="M555" s="1067"/>
      <c r="N555" s="6"/>
      <c r="Q555" s="6"/>
      <c r="R555" s="6"/>
      <c r="S555" s="6"/>
    </row>
    <row r="556" spans="1:19" x14ac:dyDescent="0.25">
      <c r="A556" s="6"/>
      <c r="B556" s="6"/>
      <c r="C556" s="6"/>
      <c r="D556" s="6"/>
      <c r="E556" s="6"/>
      <c r="F556" s="6"/>
      <c r="M556" s="1067"/>
      <c r="N556" s="6"/>
      <c r="Q556" s="6"/>
      <c r="R556" s="6"/>
      <c r="S556" s="6"/>
    </row>
    <row r="557" spans="1:19" x14ac:dyDescent="0.25">
      <c r="A557" s="6"/>
      <c r="B557" s="6"/>
      <c r="C557" s="6"/>
      <c r="D557" s="6"/>
      <c r="E557" s="6"/>
      <c r="F557" s="6"/>
      <c r="M557" s="1067"/>
      <c r="N557" s="6"/>
      <c r="Q557" s="6"/>
      <c r="R557" s="6"/>
      <c r="S557" s="6"/>
    </row>
    <row r="558" spans="1:19" x14ac:dyDescent="0.25">
      <c r="A558" s="6"/>
      <c r="B558" s="6"/>
      <c r="C558" s="6"/>
      <c r="D558" s="6"/>
      <c r="E558" s="6"/>
      <c r="F558" s="6"/>
      <c r="M558" s="1067"/>
      <c r="N558" s="6"/>
      <c r="Q558" s="6"/>
      <c r="R558" s="6"/>
      <c r="S558" s="6"/>
    </row>
    <row r="559" spans="1:19" x14ac:dyDescent="0.25">
      <c r="A559" s="6"/>
      <c r="B559" s="6"/>
      <c r="C559" s="6"/>
      <c r="D559" s="6"/>
      <c r="E559" s="6"/>
      <c r="F559" s="6"/>
      <c r="M559" s="1067"/>
      <c r="N559" s="6"/>
      <c r="Q559" s="6"/>
      <c r="R559" s="6"/>
      <c r="S559" s="6"/>
    </row>
    <row r="560" spans="1:19" x14ac:dyDescent="0.25">
      <c r="A560" s="6"/>
      <c r="B560" s="6"/>
      <c r="C560" s="6"/>
      <c r="D560" s="6"/>
      <c r="E560" s="6"/>
      <c r="F560" s="6"/>
      <c r="M560" s="1067"/>
      <c r="N560" s="6"/>
      <c r="Q560" s="6"/>
      <c r="R560" s="6"/>
      <c r="S560" s="6"/>
    </row>
    <row r="561" spans="1:19" x14ac:dyDescent="0.25">
      <c r="A561" s="6"/>
      <c r="B561" s="6"/>
      <c r="C561" s="6"/>
      <c r="D561" s="6"/>
      <c r="E561" s="6"/>
      <c r="F561" s="6"/>
      <c r="M561" s="1067"/>
      <c r="N561" s="6"/>
      <c r="Q561" s="6"/>
      <c r="R561" s="6"/>
      <c r="S561" s="6"/>
    </row>
    <row r="562" spans="1:19" x14ac:dyDescent="0.25">
      <c r="A562" s="6"/>
      <c r="B562" s="6"/>
      <c r="C562" s="6"/>
      <c r="D562" s="6"/>
      <c r="E562" s="6"/>
      <c r="F562" s="6"/>
      <c r="M562" s="1067"/>
      <c r="N562" s="6"/>
      <c r="Q562" s="6"/>
      <c r="R562" s="6"/>
      <c r="S562" s="6"/>
    </row>
    <row r="563" spans="1:19" x14ac:dyDescent="0.25">
      <c r="A563" s="6"/>
      <c r="B563" s="6"/>
      <c r="C563" s="6"/>
      <c r="D563" s="6"/>
      <c r="E563" s="6"/>
      <c r="F563" s="6"/>
      <c r="M563" s="1067"/>
      <c r="N563" s="6"/>
      <c r="Q563" s="6"/>
      <c r="R563" s="6"/>
      <c r="S563" s="6"/>
    </row>
    <row r="564" spans="1:19" x14ac:dyDescent="0.25">
      <c r="A564" s="6"/>
      <c r="B564" s="6"/>
      <c r="C564" s="6"/>
      <c r="D564" s="6"/>
      <c r="E564" s="6"/>
      <c r="F564" s="6"/>
      <c r="M564" s="1067"/>
      <c r="N564" s="6"/>
      <c r="Q564" s="6"/>
      <c r="R564" s="6"/>
      <c r="S564" s="6"/>
    </row>
    <row r="565" spans="1:19" x14ac:dyDescent="0.25">
      <c r="A565" s="6"/>
      <c r="B565" s="6"/>
      <c r="C565" s="6"/>
      <c r="D565" s="6"/>
      <c r="E565" s="6"/>
      <c r="F565" s="6"/>
      <c r="M565" s="1067"/>
      <c r="N565" s="6"/>
      <c r="Q565" s="6"/>
      <c r="R565" s="6"/>
      <c r="S565" s="6"/>
    </row>
    <row r="566" spans="1:19" x14ac:dyDescent="0.25">
      <c r="A566" s="6"/>
      <c r="B566" s="6"/>
      <c r="C566" s="6"/>
      <c r="D566" s="6"/>
      <c r="E566" s="6"/>
      <c r="F566" s="6"/>
      <c r="M566" s="1067"/>
      <c r="N566" s="6"/>
      <c r="Q566" s="6"/>
      <c r="R566" s="6"/>
      <c r="S566" s="6"/>
    </row>
    <row r="567" spans="1:19" x14ac:dyDescent="0.25">
      <c r="A567" s="6"/>
      <c r="B567" s="6"/>
      <c r="C567" s="6"/>
      <c r="D567" s="6"/>
      <c r="E567" s="6"/>
      <c r="F567" s="6"/>
      <c r="M567" s="1067"/>
      <c r="N567" s="6"/>
      <c r="Q567" s="6"/>
      <c r="R567" s="6"/>
      <c r="S567" s="6"/>
    </row>
    <row r="568" spans="1:19" x14ac:dyDescent="0.25">
      <c r="A568" s="6"/>
      <c r="B568" s="6"/>
      <c r="C568" s="6"/>
      <c r="D568" s="6"/>
      <c r="E568" s="6"/>
      <c r="F568" s="6"/>
      <c r="M568" s="1067"/>
      <c r="N568" s="6"/>
      <c r="Q568" s="6"/>
      <c r="R568" s="6"/>
      <c r="S568" s="6"/>
    </row>
    <row r="569" spans="1:19" x14ac:dyDescent="0.25">
      <c r="A569" s="6"/>
      <c r="B569" s="6"/>
      <c r="C569" s="6"/>
      <c r="D569" s="6"/>
      <c r="E569" s="6"/>
      <c r="F569" s="6"/>
      <c r="M569" s="1067"/>
      <c r="N569" s="6"/>
      <c r="Q569" s="6"/>
      <c r="R569" s="6"/>
      <c r="S569" s="6"/>
    </row>
    <row r="570" spans="1:19" x14ac:dyDescent="0.25">
      <c r="A570" s="6"/>
      <c r="B570" s="6"/>
      <c r="C570" s="6"/>
      <c r="D570" s="6"/>
      <c r="E570" s="6"/>
      <c r="F570" s="6"/>
      <c r="M570" s="402"/>
      <c r="N570" s="6"/>
      <c r="Q570" s="6"/>
      <c r="R570" s="6"/>
      <c r="S570" s="6"/>
    </row>
    <row r="571" spans="1:19" x14ac:dyDescent="0.25">
      <c r="A571" s="6"/>
      <c r="B571" s="6"/>
      <c r="C571" s="6"/>
      <c r="D571" s="6"/>
      <c r="E571" s="6"/>
      <c r="F571" s="6"/>
      <c r="M571" s="402"/>
      <c r="N571" s="6"/>
      <c r="Q571" s="6"/>
      <c r="R571" s="6"/>
      <c r="S571" s="6"/>
    </row>
    <row r="572" spans="1:19" x14ac:dyDescent="0.25">
      <c r="A572" s="6"/>
      <c r="B572" s="6"/>
      <c r="C572" s="6"/>
      <c r="D572" s="6"/>
      <c r="E572" s="6"/>
      <c r="F572" s="6"/>
      <c r="M572" s="402"/>
      <c r="N572" s="6"/>
      <c r="Q572" s="6"/>
      <c r="R572" s="6"/>
      <c r="S572" s="6"/>
    </row>
    <row r="573" spans="1:19" x14ac:dyDescent="0.25">
      <c r="A573" s="6"/>
      <c r="B573" s="6"/>
      <c r="C573" s="6"/>
      <c r="D573" s="6"/>
      <c r="E573" s="6"/>
      <c r="F573" s="6"/>
      <c r="M573" s="402"/>
      <c r="N573" s="6"/>
      <c r="Q573" s="6"/>
      <c r="R573" s="6"/>
      <c r="S573" s="6"/>
    </row>
    <row r="574" spans="1:19" x14ac:dyDescent="0.25">
      <c r="A574" s="6"/>
      <c r="B574" s="6"/>
      <c r="C574" s="6"/>
      <c r="D574" s="6"/>
      <c r="E574" s="6"/>
      <c r="F574" s="6"/>
      <c r="M574" s="1067"/>
      <c r="N574" s="6"/>
      <c r="Q574" s="6"/>
      <c r="R574" s="6"/>
      <c r="S574" s="6"/>
    </row>
    <row r="575" spans="1:19" x14ac:dyDescent="0.25">
      <c r="A575" s="6"/>
      <c r="B575" s="6"/>
      <c r="C575" s="6"/>
      <c r="D575" s="6"/>
      <c r="E575" s="6"/>
      <c r="F575" s="6"/>
      <c r="M575" s="1067"/>
      <c r="N575" s="6"/>
      <c r="Q575" s="6"/>
      <c r="R575" s="6"/>
      <c r="S575" s="6"/>
    </row>
    <row r="576" spans="1:19" x14ac:dyDescent="0.25">
      <c r="A576" s="6"/>
      <c r="B576" s="6"/>
      <c r="C576" s="6"/>
      <c r="D576" s="6"/>
      <c r="E576" s="6"/>
      <c r="F576" s="6"/>
      <c r="M576" s="1067"/>
      <c r="N576" s="6"/>
      <c r="Q576" s="6"/>
      <c r="R576" s="6"/>
      <c r="S576" s="6"/>
    </row>
    <row r="577" spans="1:19" x14ac:dyDescent="0.25">
      <c r="A577" s="6"/>
      <c r="B577" s="6"/>
      <c r="C577" s="6"/>
      <c r="D577" s="6"/>
      <c r="E577" s="6"/>
      <c r="F577" s="6"/>
      <c r="M577" s="1067"/>
      <c r="N577" s="6"/>
      <c r="Q577" s="6"/>
      <c r="R577" s="6"/>
      <c r="S577" s="6"/>
    </row>
    <row r="578" spans="1:19" x14ac:dyDescent="0.25">
      <c r="A578" s="6"/>
      <c r="B578" s="6"/>
      <c r="C578" s="6"/>
      <c r="D578" s="6"/>
      <c r="E578" s="6"/>
      <c r="F578" s="6"/>
      <c r="M578" s="1067"/>
      <c r="N578" s="6"/>
      <c r="Q578" s="6"/>
      <c r="R578" s="6"/>
      <c r="S578" s="6"/>
    </row>
    <row r="579" spans="1:19" x14ac:dyDescent="0.25">
      <c r="A579" s="6"/>
      <c r="B579" s="6"/>
      <c r="C579" s="6"/>
      <c r="D579" s="6"/>
      <c r="E579" s="6"/>
      <c r="F579" s="6"/>
      <c r="M579" s="1067"/>
      <c r="N579" s="6"/>
      <c r="Q579" s="6"/>
      <c r="R579" s="6"/>
      <c r="S579" s="6"/>
    </row>
    <row r="580" spans="1:19" x14ac:dyDescent="0.25">
      <c r="A580" s="6"/>
      <c r="B580" s="6"/>
      <c r="C580" s="6"/>
      <c r="D580" s="6"/>
      <c r="E580" s="6"/>
      <c r="F580" s="6"/>
      <c r="M580" s="1067"/>
      <c r="N580" s="6"/>
      <c r="Q580" s="6"/>
      <c r="R580" s="6"/>
      <c r="S580" s="6"/>
    </row>
    <row r="581" spans="1:19" x14ac:dyDescent="0.25">
      <c r="A581" s="6"/>
      <c r="B581" s="6"/>
      <c r="C581" s="6"/>
      <c r="D581" s="6"/>
      <c r="E581" s="6"/>
      <c r="F581" s="6"/>
      <c r="M581" s="1067"/>
      <c r="N581" s="6"/>
      <c r="Q581" s="6"/>
      <c r="R581" s="6"/>
      <c r="S581" s="6"/>
    </row>
    <row r="582" spans="1:19" x14ac:dyDescent="0.25">
      <c r="A582" s="6"/>
      <c r="B582" s="6"/>
      <c r="C582" s="6"/>
      <c r="D582" s="6"/>
      <c r="E582" s="6"/>
      <c r="F582" s="6"/>
      <c r="M582" s="1067"/>
      <c r="N582" s="6"/>
      <c r="Q582" s="6"/>
      <c r="R582" s="6"/>
      <c r="S582" s="6"/>
    </row>
    <row r="583" spans="1:19" x14ac:dyDescent="0.25">
      <c r="A583" s="6"/>
      <c r="B583" s="6"/>
      <c r="C583" s="6"/>
      <c r="D583" s="6"/>
      <c r="E583" s="6"/>
      <c r="F583" s="6"/>
      <c r="M583" s="1067"/>
      <c r="N583" s="6"/>
      <c r="Q583" s="6"/>
      <c r="R583" s="6"/>
      <c r="S583" s="6"/>
    </row>
    <row r="584" spans="1:19" x14ac:dyDescent="0.25">
      <c r="A584" s="6"/>
      <c r="B584" s="6"/>
      <c r="C584" s="6"/>
      <c r="D584" s="6"/>
      <c r="E584" s="6"/>
      <c r="F584" s="6"/>
      <c r="M584" s="405">
        <f>SUM(M583)</f>
        <v>0</v>
      </c>
      <c r="N584" s="6"/>
      <c r="Q584" s="6"/>
      <c r="R584" s="6"/>
      <c r="S584" s="6"/>
    </row>
    <row r="585" spans="1:19" x14ac:dyDescent="0.25">
      <c r="A585" s="6"/>
      <c r="B585" s="6"/>
      <c r="C585" s="6"/>
      <c r="D585" s="6"/>
      <c r="E585" s="6"/>
      <c r="F585" s="6"/>
      <c r="M585" s="1067"/>
      <c r="N585" s="6"/>
      <c r="Q585" s="6"/>
      <c r="R585" s="6"/>
      <c r="S585" s="6"/>
    </row>
    <row r="586" spans="1:19" x14ac:dyDescent="0.25">
      <c r="A586" s="6"/>
      <c r="B586" s="6"/>
      <c r="C586" s="6"/>
      <c r="D586" s="6"/>
      <c r="E586" s="6"/>
      <c r="F586" s="6"/>
      <c r="M586" s="1067"/>
      <c r="N586" s="6"/>
      <c r="Q586" s="6"/>
      <c r="R586" s="6"/>
      <c r="S586" s="6"/>
    </row>
    <row r="587" spans="1:19" x14ac:dyDescent="0.25">
      <c r="A587" s="6"/>
      <c r="B587" s="6"/>
      <c r="C587" s="6"/>
      <c r="D587" s="6"/>
      <c r="E587" s="6"/>
      <c r="F587" s="6"/>
      <c r="M587" s="1067"/>
      <c r="N587" s="6"/>
      <c r="Q587" s="6"/>
      <c r="R587" s="6"/>
      <c r="S587" s="6"/>
    </row>
    <row r="588" spans="1:19" x14ac:dyDescent="0.25">
      <c r="A588" s="6"/>
      <c r="B588" s="6"/>
      <c r="C588" s="6"/>
      <c r="D588" s="6"/>
      <c r="E588" s="6"/>
      <c r="F588" s="6"/>
      <c r="M588" s="1067"/>
      <c r="N588" s="6"/>
      <c r="Q588" s="6"/>
      <c r="R588" s="6"/>
      <c r="S588" s="6"/>
    </row>
    <row r="589" spans="1:19" x14ac:dyDescent="0.25">
      <c r="A589" s="6"/>
      <c r="B589" s="6"/>
      <c r="C589" s="6"/>
      <c r="D589" s="6"/>
      <c r="E589" s="6"/>
      <c r="F589" s="6"/>
      <c r="M589" s="1067"/>
      <c r="N589" s="6"/>
      <c r="Q589" s="6"/>
      <c r="R589" s="6"/>
      <c r="S589" s="6"/>
    </row>
    <row r="590" spans="1:19" x14ac:dyDescent="0.25">
      <c r="A590" s="6"/>
      <c r="B590" s="6"/>
      <c r="C590" s="6"/>
      <c r="D590" s="6"/>
      <c r="E590" s="6"/>
      <c r="F590" s="6"/>
      <c r="M590" s="1067"/>
      <c r="N590" s="6"/>
      <c r="Q590" s="6"/>
      <c r="R590" s="6"/>
      <c r="S590" s="6"/>
    </row>
    <row r="591" spans="1:19" x14ac:dyDescent="0.25">
      <c r="A591" s="6"/>
      <c r="B591" s="6"/>
      <c r="C591" s="6"/>
      <c r="D591" s="6"/>
      <c r="E591" s="6"/>
      <c r="F591" s="6"/>
      <c r="M591" s="1067"/>
      <c r="N591" s="6"/>
      <c r="Q591" s="6"/>
      <c r="R591" s="6"/>
      <c r="S591" s="6"/>
    </row>
    <row r="592" spans="1:19" x14ac:dyDescent="0.25">
      <c r="A592" s="6"/>
      <c r="B592" s="6"/>
      <c r="C592" s="6"/>
      <c r="D592" s="6"/>
      <c r="E592" s="6"/>
      <c r="F592" s="6"/>
      <c r="M592" s="1067"/>
      <c r="N592" s="6"/>
      <c r="Q592" s="6"/>
      <c r="R592" s="6"/>
      <c r="S592" s="6"/>
    </row>
    <row r="593" spans="1:19" x14ac:dyDescent="0.25">
      <c r="A593" s="6"/>
      <c r="B593" s="6"/>
      <c r="C593" s="6"/>
      <c r="D593" s="6"/>
      <c r="E593" s="6"/>
      <c r="F593" s="6"/>
      <c r="M593" s="1067"/>
      <c r="N593" s="6"/>
      <c r="Q593" s="6"/>
      <c r="R593" s="6"/>
      <c r="S593" s="6"/>
    </row>
    <row r="594" spans="1:19" x14ac:dyDescent="0.25">
      <c r="A594" s="6"/>
      <c r="B594" s="6"/>
      <c r="C594" s="6"/>
      <c r="D594" s="6"/>
      <c r="E594" s="6"/>
      <c r="F594" s="6"/>
      <c r="M594" s="1067"/>
      <c r="N594" s="6"/>
      <c r="Q594" s="6"/>
      <c r="R594" s="6"/>
      <c r="S594" s="6"/>
    </row>
    <row r="595" spans="1:19" x14ac:dyDescent="0.25">
      <c r="A595" s="6"/>
      <c r="B595" s="6"/>
      <c r="C595" s="6"/>
      <c r="D595" s="6"/>
      <c r="E595" s="6"/>
      <c r="F595" s="6"/>
      <c r="M595" s="1067"/>
      <c r="N595" s="6"/>
      <c r="Q595" s="6"/>
      <c r="R595" s="6"/>
      <c r="S595" s="6"/>
    </row>
    <row r="596" spans="1:19" x14ac:dyDescent="0.25">
      <c r="A596" s="6"/>
      <c r="B596" s="6"/>
      <c r="C596" s="6"/>
      <c r="D596" s="6"/>
      <c r="E596" s="6"/>
      <c r="F596" s="6"/>
      <c r="M596" s="1067"/>
      <c r="N596" s="6"/>
      <c r="Q596" s="6"/>
      <c r="R596" s="6"/>
      <c r="S596" s="6"/>
    </row>
    <row r="597" spans="1:19" x14ac:dyDescent="0.25">
      <c r="A597" s="6"/>
      <c r="B597" s="6"/>
      <c r="C597" s="6"/>
      <c r="D597" s="6"/>
      <c r="E597" s="6"/>
      <c r="F597" s="6"/>
      <c r="M597" s="1067"/>
      <c r="N597" s="6"/>
      <c r="Q597" s="6"/>
      <c r="R597" s="6"/>
      <c r="S597" s="6"/>
    </row>
    <row r="598" spans="1:19" x14ac:dyDescent="0.25">
      <c r="A598" s="6"/>
      <c r="B598" s="6"/>
      <c r="C598" s="6"/>
      <c r="D598" s="6"/>
      <c r="E598" s="6"/>
      <c r="F598" s="6"/>
      <c r="M598" s="1067"/>
      <c r="N598" s="6"/>
      <c r="Q598" s="6"/>
      <c r="R598" s="6"/>
      <c r="S598" s="6"/>
    </row>
    <row r="599" spans="1:19" x14ac:dyDescent="0.25">
      <c r="A599" s="6"/>
      <c r="B599" s="6"/>
      <c r="C599" s="6"/>
      <c r="D599" s="6"/>
      <c r="E599" s="6"/>
      <c r="F599" s="6"/>
      <c r="M599" s="1067"/>
      <c r="N599" s="6"/>
      <c r="Q599" s="6"/>
      <c r="R599" s="6"/>
      <c r="S599" s="6"/>
    </row>
    <row r="600" spans="1:19" x14ac:dyDescent="0.25">
      <c r="A600" s="6"/>
      <c r="B600" s="6"/>
      <c r="C600" s="6"/>
      <c r="D600" s="6"/>
      <c r="E600" s="6"/>
      <c r="F600" s="6"/>
      <c r="M600" s="1067"/>
      <c r="N600" s="6"/>
      <c r="Q600" s="6"/>
      <c r="R600" s="6"/>
      <c r="S600" s="6"/>
    </row>
    <row r="601" spans="1:19" x14ac:dyDescent="0.25">
      <c r="A601" s="6"/>
      <c r="B601" s="6"/>
      <c r="C601" s="6"/>
      <c r="D601" s="6"/>
      <c r="E601" s="6"/>
      <c r="F601" s="6"/>
      <c r="M601" s="1067"/>
      <c r="N601" s="6"/>
      <c r="Q601" s="6"/>
      <c r="R601" s="6"/>
      <c r="S601" s="6"/>
    </row>
    <row r="602" spans="1:19" x14ac:dyDescent="0.25">
      <c r="A602" s="6"/>
      <c r="B602" s="6"/>
      <c r="C602" s="6"/>
      <c r="D602" s="6"/>
      <c r="E602" s="6"/>
      <c r="F602" s="6"/>
      <c r="M602" s="1067"/>
      <c r="N602" s="6"/>
      <c r="Q602" s="6"/>
      <c r="R602" s="6"/>
      <c r="S602" s="6"/>
    </row>
    <row r="603" spans="1:19" x14ac:dyDescent="0.25">
      <c r="A603" s="6"/>
      <c r="B603" s="6"/>
      <c r="C603" s="6"/>
      <c r="D603" s="6"/>
      <c r="E603" s="6"/>
      <c r="F603" s="6"/>
      <c r="M603" s="1067"/>
      <c r="N603" s="6"/>
      <c r="Q603" s="6"/>
      <c r="R603" s="6"/>
      <c r="S603" s="6"/>
    </row>
    <row r="604" spans="1:19" x14ac:dyDescent="0.25">
      <c r="A604" s="6"/>
      <c r="B604" s="6"/>
      <c r="C604" s="6"/>
      <c r="D604" s="6"/>
      <c r="E604" s="6"/>
      <c r="F604" s="6"/>
      <c r="M604" s="1067"/>
      <c r="N604" s="6"/>
      <c r="Q604" s="6"/>
      <c r="R604" s="6"/>
      <c r="S604" s="6"/>
    </row>
    <row r="605" spans="1:19" x14ac:dyDescent="0.25">
      <c r="A605" s="6"/>
      <c r="B605" s="6"/>
      <c r="C605" s="6"/>
      <c r="D605" s="6"/>
      <c r="E605" s="6"/>
      <c r="F605" s="6"/>
      <c r="M605" s="1067"/>
      <c r="N605" s="6"/>
      <c r="Q605" s="6"/>
      <c r="R605" s="6"/>
      <c r="S605" s="6"/>
    </row>
    <row r="606" spans="1:19" x14ac:dyDescent="0.25">
      <c r="A606" s="6"/>
      <c r="B606" s="6"/>
      <c r="C606" s="6"/>
      <c r="D606" s="6"/>
      <c r="E606" s="6"/>
      <c r="F606" s="6"/>
      <c r="M606" s="1067"/>
      <c r="N606" s="6"/>
      <c r="Q606" s="6"/>
      <c r="R606" s="6"/>
      <c r="S606" s="6"/>
    </row>
    <row r="607" spans="1:19" x14ac:dyDescent="0.25">
      <c r="A607" s="6"/>
      <c r="B607" s="6"/>
      <c r="C607" s="6"/>
      <c r="D607" s="6"/>
      <c r="E607" s="6"/>
      <c r="F607" s="6"/>
      <c r="M607" s="1067"/>
      <c r="N607" s="6"/>
      <c r="Q607" s="6"/>
      <c r="R607" s="6"/>
      <c r="S607" s="6"/>
    </row>
    <row r="608" spans="1:19" x14ac:dyDescent="0.25">
      <c r="A608" s="6"/>
      <c r="B608" s="6"/>
      <c r="C608" s="6"/>
      <c r="D608" s="6"/>
      <c r="E608" s="6"/>
      <c r="F608" s="6"/>
      <c r="M608" s="1067"/>
      <c r="N608" s="6"/>
      <c r="Q608" s="6"/>
      <c r="R608" s="6"/>
      <c r="S608" s="6"/>
    </row>
    <row r="609" spans="1:19" x14ac:dyDescent="0.25">
      <c r="A609" s="6"/>
      <c r="B609" s="6"/>
      <c r="C609" s="6"/>
      <c r="D609" s="6"/>
      <c r="E609" s="6"/>
      <c r="F609" s="6"/>
      <c r="M609" s="1067"/>
      <c r="N609" s="6"/>
      <c r="Q609" s="6"/>
      <c r="R609" s="6"/>
      <c r="S609" s="6"/>
    </row>
    <row r="610" spans="1:19" x14ac:dyDescent="0.25">
      <c r="A610" s="6"/>
      <c r="B610" s="6"/>
      <c r="C610" s="6"/>
      <c r="D610" s="6"/>
      <c r="E610" s="6"/>
      <c r="F610" s="6"/>
      <c r="M610" s="1067"/>
      <c r="N610" s="6"/>
      <c r="Q610" s="6"/>
      <c r="R610" s="6"/>
      <c r="S610" s="6"/>
    </row>
    <row r="611" spans="1:19" x14ac:dyDescent="0.25">
      <c r="A611" s="6"/>
      <c r="B611" s="6"/>
      <c r="C611" s="6"/>
      <c r="D611" s="6"/>
      <c r="E611" s="6"/>
      <c r="F611" s="6"/>
      <c r="M611" s="1067"/>
      <c r="N611" s="6"/>
      <c r="Q611" s="6"/>
      <c r="R611" s="6"/>
      <c r="S611" s="6"/>
    </row>
    <row r="612" spans="1:19" x14ac:dyDescent="0.25">
      <c r="A612" s="6"/>
      <c r="B612" s="6"/>
      <c r="C612" s="6"/>
      <c r="D612" s="6"/>
      <c r="E612" s="6"/>
      <c r="F612" s="6"/>
      <c r="M612" s="1067"/>
      <c r="N612" s="6"/>
      <c r="Q612" s="6"/>
      <c r="R612" s="6"/>
      <c r="S612" s="6"/>
    </row>
    <row r="613" spans="1:19" x14ac:dyDescent="0.25">
      <c r="A613" s="6"/>
      <c r="B613" s="6"/>
      <c r="C613" s="6"/>
      <c r="D613" s="6"/>
      <c r="E613" s="6"/>
      <c r="F613" s="6"/>
      <c r="M613" s="1067"/>
      <c r="N613" s="6"/>
      <c r="Q613" s="6"/>
      <c r="R613" s="6"/>
      <c r="S613" s="6"/>
    </row>
    <row r="614" spans="1:19" x14ac:dyDescent="0.25">
      <c r="A614" s="6"/>
      <c r="B614" s="6"/>
      <c r="C614" s="6"/>
      <c r="D614" s="6"/>
      <c r="E614" s="6"/>
      <c r="F614" s="6"/>
      <c r="M614" s="1067"/>
      <c r="N614" s="6"/>
      <c r="Q614" s="6"/>
      <c r="R614" s="6"/>
      <c r="S614" s="6"/>
    </row>
    <row r="615" spans="1:19" x14ac:dyDescent="0.25">
      <c r="A615" s="6"/>
      <c r="B615" s="6"/>
      <c r="C615" s="6"/>
      <c r="D615" s="6"/>
      <c r="E615" s="6"/>
      <c r="F615" s="6"/>
      <c r="M615" s="1067"/>
      <c r="N615" s="6"/>
      <c r="Q615" s="6"/>
      <c r="R615" s="6"/>
      <c r="S615" s="6"/>
    </row>
    <row r="616" spans="1:19" x14ac:dyDescent="0.25">
      <c r="A616" s="6"/>
      <c r="B616" s="6"/>
      <c r="C616" s="6"/>
      <c r="D616" s="6"/>
      <c r="E616" s="6"/>
      <c r="F616" s="6"/>
      <c r="M616" s="1067"/>
      <c r="N616" s="6"/>
      <c r="Q616" s="6"/>
      <c r="R616" s="6"/>
      <c r="S616" s="6"/>
    </row>
    <row r="617" spans="1:19" x14ac:dyDescent="0.25">
      <c r="A617" s="6"/>
      <c r="B617" s="6"/>
      <c r="C617" s="6"/>
      <c r="D617" s="6"/>
      <c r="E617" s="6"/>
      <c r="F617" s="6"/>
      <c r="M617" s="1067"/>
      <c r="N617" s="6"/>
      <c r="Q617" s="6"/>
      <c r="R617" s="6"/>
      <c r="S617" s="6"/>
    </row>
    <row r="618" spans="1:19" x14ac:dyDescent="0.25">
      <c r="A618" s="6"/>
      <c r="B618" s="6"/>
      <c r="C618" s="6"/>
      <c r="D618" s="6"/>
      <c r="E618" s="6"/>
      <c r="F618" s="6"/>
      <c r="M618" s="1067"/>
      <c r="N618" s="6"/>
      <c r="Q618" s="6"/>
      <c r="R618" s="6"/>
      <c r="S618" s="6"/>
    </row>
    <row r="619" spans="1:19" x14ac:dyDescent="0.25">
      <c r="A619" s="6"/>
      <c r="B619" s="6"/>
      <c r="C619" s="6"/>
      <c r="D619" s="6"/>
      <c r="E619" s="6"/>
      <c r="F619" s="6"/>
      <c r="M619" s="1067"/>
      <c r="N619" s="6"/>
      <c r="Q619" s="6"/>
      <c r="R619" s="6"/>
      <c r="S619" s="6"/>
    </row>
    <row r="620" spans="1:19" x14ac:dyDescent="0.25">
      <c r="A620" s="6"/>
      <c r="B620" s="6"/>
      <c r="C620" s="6"/>
      <c r="D620" s="6"/>
      <c r="E620" s="6"/>
      <c r="F620" s="6"/>
      <c r="M620" s="1067"/>
      <c r="N620" s="6"/>
      <c r="Q620" s="6"/>
      <c r="R620" s="6"/>
      <c r="S620" s="6"/>
    </row>
    <row r="621" spans="1:19" x14ac:dyDescent="0.25">
      <c r="A621" s="6"/>
      <c r="B621" s="6"/>
      <c r="C621" s="6"/>
      <c r="D621" s="6"/>
      <c r="E621" s="6"/>
      <c r="F621" s="6"/>
      <c r="M621" s="1067"/>
      <c r="N621" s="6"/>
      <c r="Q621" s="6"/>
      <c r="R621" s="6"/>
      <c r="S621" s="6"/>
    </row>
    <row r="622" spans="1:19" x14ac:dyDescent="0.25">
      <c r="A622" s="6"/>
      <c r="B622" s="6"/>
      <c r="C622" s="6"/>
      <c r="D622" s="6"/>
      <c r="E622" s="6"/>
      <c r="F622" s="6"/>
      <c r="M622" s="1067"/>
      <c r="N622" s="6"/>
      <c r="Q622" s="6"/>
      <c r="R622" s="6"/>
      <c r="S622" s="6"/>
    </row>
    <row r="623" spans="1:19" x14ac:dyDescent="0.25">
      <c r="A623" s="6"/>
      <c r="B623" s="6"/>
      <c r="C623" s="6"/>
      <c r="D623" s="6"/>
      <c r="E623" s="6"/>
      <c r="F623" s="6"/>
      <c r="M623" s="1067"/>
      <c r="N623" s="6"/>
      <c r="Q623" s="6"/>
      <c r="R623" s="6"/>
      <c r="S623" s="6"/>
    </row>
    <row r="624" spans="1:19" x14ac:dyDescent="0.25">
      <c r="A624" s="6"/>
      <c r="B624" s="6"/>
      <c r="C624" s="6"/>
      <c r="D624" s="6"/>
      <c r="E624" s="6"/>
      <c r="F624" s="6"/>
      <c r="M624" s="1067"/>
      <c r="N624" s="6"/>
      <c r="Q624" s="6"/>
      <c r="R624" s="6"/>
      <c r="S624" s="6"/>
    </row>
    <row r="625" spans="1:19" x14ac:dyDescent="0.25">
      <c r="A625" s="6"/>
      <c r="B625" s="6"/>
      <c r="C625" s="6"/>
      <c r="D625" s="6"/>
      <c r="E625" s="6"/>
      <c r="F625" s="6"/>
      <c r="M625" s="1067"/>
      <c r="N625" s="6"/>
      <c r="Q625" s="6"/>
      <c r="R625" s="6"/>
      <c r="S625" s="6"/>
    </row>
    <row r="626" spans="1:19" x14ac:dyDescent="0.25">
      <c r="A626" s="6"/>
      <c r="B626" s="6"/>
      <c r="C626" s="6"/>
      <c r="D626" s="6"/>
      <c r="E626" s="6"/>
      <c r="F626" s="6"/>
      <c r="M626" s="1067"/>
      <c r="N626" s="6"/>
      <c r="Q626" s="6"/>
      <c r="R626" s="6"/>
      <c r="S626" s="6"/>
    </row>
    <row r="627" spans="1:19" x14ac:dyDescent="0.25">
      <c r="A627" s="6"/>
      <c r="B627" s="6"/>
      <c r="C627" s="6"/>
      <c r="D627" s="6"/>
      <c r="E627" s="6"/>
      <c r="F627" s="6"/>
      <c r="M627" s="1067"/>
      <c r="N627" s="6"/>
      <c r="Q627" s="6"/>
      <c r="R627" s="6"/>
      <c r="S627" s="6"/>
    </row>
    <row r="628" spans="1:19" x14ac:dyDescent="0.25">
      <c r="A628" s="6"/>
      <c r="B628" s="6"/>
      <c r="C628" s="6"/>
      <c r="D628" s="6"/>
      <c r="E628" s="6"/>
      <c r="F628" s="6"/>
      <c r="M628" s="1067"/>
      <c r="N628" s="6"/>
      <c r="Q628" s="6"/>
      <c r="R628" s="6"/>
      <c r="S628" s="6"/>
    </row>
    <row r="629" spans="1:19" x14ac:dyDescent="0.25">
      <c r="A629" s="6"/>
      <c r="B629" s="6"/>
      <c r="C629" s="6"/>
      <c r="D629" s="6"/>
      <c r="E629" s="6"/>
      <c r="F629" s="6"/>
      <c r="M629" s="1067"/>
      <c r="N629" s="6"/>
      <c r="Q629" s="6"/>
      <c r="R629" s="6"/>
      <c r="S629" s="6"/>
    </row>
    <row r="630" spans="1:19" x14ac:dyDescent="0.25">
      <c r="A630" s="6"/>
      <c r="B630" s="6"/>
      <c r="C630" s="6"/>
      <c r="D630" s="6"/>
      <c r="E630" s="6"/>
      <c r="F630" s="6"/>
      <c r="M630" s="1067"/>
      <c r="N630" s="6"/>
      <c r="Q630" s="6"/>
      <c r="R630" s="6"/>
      <c r="S630" s="6"/>
    </row>
    <row r="631" spans="1:19" x14ac:dyDescent="0.25">
      <c r="A631" s="6"/>
      <c r="B631" s="6"/>
      <c r="C631" s="6"/>
      <c r="D631" s="6"/>
      <c r="E631" s="6"/>
      <c r="F631" s="6"/>
      <c r="M631" s="1067"/>
      <c r="N631" s="6"/>
      <c r="Q631" s="6"/>
      <c r="R631" s="6"/>
      <c r="S631" s="6"/>
    </row>
    <row r="632" spans="1:19" x14ac:dyDescent="0.25">
      <c r="A632" s="6"/>
      <c r="B632" s="6"/>
      <c r="C632" s="6"/>
      <c r="D632" s="6"/>
      <c r="E632" s="6"/>
      <c r="F632" s="6"/>
      <c r="M632" s="1067"/>
      <c r="N632" s="6"/>
      <c r="Q632" s="6"/>
      <c r="R632" s="6"/>
      <c r="S632" s="6"/>
    </row>
    <row r="633" spans="1:19" x14ac:dyDescent="0.25">
      <c r="A633" s="6"/>
      <c r="B633" s="6"/>
      <c r="C633" s="6"/>
      <c r="D633" s="6"/>
      <c r="E633" s="6"/>
      <c r="F633" s="6"/>
      <c r="M633" s="1067"/>
      <c r="N633" s="6"/>
      <c r="Q633" s="6"/>
      <c r="R633" s="6"/>
      <c r="S633" s="6"/>
    </row>
    <row r="634" spans="1:19" x14ac:dyDescent="0.25">
      <c r="A634" s="6"/>
      <c r="B634" s="6"/>
      <c r="C634" s="6"/>
      <c r="D634" s="6"/>
      <c r="E634" s="6"/>
      <c r="F634" s="6"/>
      <c r="M634" s="1067"/>
      <c r="N634" s="6"/>
      <c r="Q634" s="6"/>
      <c r="R634" s="6"/>
      <c r="S634" s="6"/>
    </row>
    <row r="635" spans="1:19" x14ac:dyDescent="0.25">
      <c r="A635" s="6"/>
      <c r="B635" s="6"/>
      <c r="C635" s="6"/>
      <c r="D635" s="6"/>
      <c r="E635" s="6"/>
      <c r="F635" s="6"/>
      <c r="M635" s="1067"/>
      <c r="N635" s="6"/>
      <c r="Q635" s="6"/>
      <c r="R635" s="6"/>
      <c r="S635" s="6"/>
    </row>
    <row r="636" spans="1:19" x14ac:dyDescent="0.25">
      <c r="A636" s="6"/>
      <c r="B636" s="6"/>
      <c r="C636" s="6"/>
      <c r="D636" s="6"/>
      <c r="E636" s="6"/>
      <c r="F636" s="6"/>
      <c r="M636" s="1067"/>
      <c r="N636" s="6"/>
      <c r="Q636" s="6"/>
      <c r="R636" s="6"/>
      <c r="S636" s="6"/>
    </row>
    <row r="637" spans="1:19" x14ac:dyDescent="0.25">
      <c r="A637" s="6"/>
      <c r="B637" s="6"/>
      <c r="C637" s="6"/>
      <c r="D637" s="6"/>
      <c r="E637" s="6"/>
      <c r="F637" s="6"/>
      <c r="M637" s="1067"/>
      <c r="N637" s="6"/>
      <c r="Q637" s="6"/>
      <c r="R637" s="6"/>
      <c r="S637" s="6"/>
    </row>
    <row r="638" spans="1:19" x14ac:dyDescent="0.25">
      <c r="A638" s="6"/>
      <c r="B638" s="6"/>
      <c r="C638" s="6"/>
      <c r="D638" s="6"/>
      <c r="E638" s="6"/>
      <c r="F638" s="6"/>
      <c r="M638" s="1067"/>
      <c r="N638" s="6"/>
      <c r="Q638" s="6"/>
      <c r="R638" s="6"/>
      <c r="S638" s="6"/>
    </row>
    <row r="639" spans="1:19" x14ac:dyDescent="0.25">
      <c r="A639" s="6"/>
      <c r="B639" s="6"/>
      <c r="C639" s="6"/>
      <c r="D639" s="6"/>
      <c r="E639" s="6"/>
      <c r="F639" s="6"/>
      <c r="M639" s="1067"/>
      <c r="N639" s="6"/>
      <c r="Q639" s="6"/>
      <c r="R639" s="6"/>
      <c r="S639" s="6"/>
    </row>
    <row r="640" spans="1:19" x14ac:dyDescent="0.25">
      <c r="A640" s="6"/>
      <c r="B640" s="6"/>
      <c r="C640" s="6"/>
      <c r="D640" s="6"/>
      <c r="E640" s="6"/>
      <c r="F640" s="6"/>
      <c r="M640" s="1067"/>
      <c r="N640" s="6"/>
      <c r="Q640" s="6"/>
      <c r="R640" s="6"/>
      <c r="S640" s="6"/>
    </row>
    <row r="641" spans="1:19" x14ac:dyDescent="0.25">
      <c r="A641" s="6"/>
      <c r="B641" s="6"/>
      <c r="C641" s="6"/>
      <c r="D641" s="6"/>
      <c r="E641" s="6"/>
      <c r="F641" s="6"/>
      <c r="M641" s="1067"/>
      <c r="N641" s="6"/>
      <c r="Q641" s="6"/>
      <c r="R641" s="6"/>
      <c r="S641" s="6"/>
    </row>
    <row r="642" spans="1:19" x14ac:dyDescent="0.25">
      <c r="A642" s="6"/>
      <c r="B642" s="6"/>
      <c r="C642" s="6"/>
      <c r="D642" s="6"/>
      <c r="E642" s="6"/>
      <c r="F642" s="6"/>
      <c r="M642" s="1067"/>
      <c r="N642" s="6"/>
      <c r="Q642" s="6"/>
      <c r="R642" s="6"/>
      <c r="S642" s="6"/>
    </row>
    <row r="643" spans="1:19" x14ac:dyDescent="0.25">
      <c r="A643" s="6"/>
      <c r="B643" s="6"/>
      <c r="C643" s="6"/>
      <c r="D643" s="6"/>
      <c r="E643" s="6"/>
      <c r="F643" s="6"/>
      <c r="M643" s="1067"/>
      <c r="N643" s="6"/>
      <c r="Q643" s="6"/>
      <c r="R643" s="6"/>
      <c r="S643" s="6"/>
    </row>
    <row r="644" spans="1:19" x14ac:dyDescent="0.25">
      <c r="A644" s="6"/>
      <c r="B644" s="6"/>
      <c r="C644" s="6"/>
      <c r="D644" s="6"/>
      <c r="E644" s="6"/>
      <c r="F644" s="6"/>
      <c r="M644" s="1067"/>
      <c r="N644" s="6"/>
      <c r="Q644" s="6"/>
      <c r="R644" s="6"/>
      <c r="S644" s="6"/>
    </row>
    <row r="645" spans="1:19" x14ac:dyDescent="0.25">
      <c r="A645" s="6"/>
      <c r="B645" s="6"/>
      <c r="C645" s="6"/>
      <c r="D645" s="6"/>
      <c r="E645" s="6"/>
      <c r="F645" s="6"/>
      <c r="M645" s="1067"/>
      <c r="N645" s="6"/>
      <c r="Q645" s="6"/>
      <c r="R645" s="6"/>
      <c r="S645" s="6"/>
    </row>
    <row r="646" spans="1:19" x14ac:dyDescent="0.25">
      <c r="A646" s="6"/>
      <c r="B646" s="6"/>
      <c r="C646" s="6"/>
      <c r="D646" s="6"/>
      <c r="E646" s="6"/>
      <c r="F646" s="6"/>
      <c r="M646" s="1067"/>
      <c r="N646" s="6"/>
      <c r="Q646" s="6"/>
      <c r="R646" s="6"/>
      <c r="S646" s="6"/>
    </row>
    <row r="647" spans="1:19" x14ac:dyDescent="0.25">
      <c r="A647" s="6"/>
      <c r="B647" s="6"/>
      <c r="C647" s="6"/>
      <c r="D647" s="6"/>
      <c r="E647" s="6"/>
      <c r="F647" s="6"/>
      <c r="M647" s="1067"/>
      <c r="N647" s="6"/>
      <c r="Q647" s="6"/>
      <c r="R647" s="6"/>
      <c r="S647" s="6"/>
    </row>
    <row r="648" spans="1:19" x14ac:dyDescent="0.25">
      <c r="A648" s="6"/>
      <c r="B648" s="6"/>
      <c r="C648" s="6"/>
      <c r="D648" s="6"/>
      <c r="E648" s="6"/>
      <c r="F648" s="6"/>
      <c r="M648" s="1067"/>
      <c r="N648" s="6"/>
      <c r="Q648" s="6"/>
      <c r="R648" s="6"/>
      <c r="S648" s="6"/>
    </row>
    <row r="649" spans="1:19" x14ac:dyDescent="0.25">
      <c r="A649" s="6"/>
      <c r="B649" s="6"/>
      <c r="C649" s="6"/>
      <c r="D649" s="6"/>
      <c r="E649" s="6"/>
      <c r="F649" s="6"/>
      <c r="M649" s="1067"/>
      <c r="N649" s="6"/>
      <c r="Q649" s="6"/>
      <c r="R649" s="6"/>
      <c r="S649" s="6"/>
    </row>
    <row r="650" spans="1:19" x14ac:dyDescent="0.25">
      <c r="A650" s="6"/>
      <c r="B650" s="6"/>
      <c r="C650" s="6"/>
      <c r="D650" s="6"/>
      <c r="E650" s="6"/>
      <c r="F650" s="6"/>
      <c r="M650" s="1067"/>
      <c r="N650" s="6"/>
      <c r="Q650" s="6"/>
      <c r="R650" s="6"/>
      <c r="S650" s="6"/>
    </row>
    <row r="651" spans="1:19" x14ac:dyDescent="0.25">
      <c r="A651" s="6"/>
      <c r="B651" s="6"/>
      <c r="C651" s="6"/>
      <c r="D651" s="6"/>
      <c r="E651" s="6"/>
      <c r="F651" s="6"/>
      <c r="M651" s="1067"/>
      <c r="N651" s="6"/>
      <c r="Q651" s="6"/>
      <c r="R651" s="6"/>
      <c r="S651" s="6"/>
    </row>
    <row r="652" spans="1:19" x14ac:dyDescent="0.25">
      <c r="A652" s="6"/>
      <c r="B652" s="6"/>
      <c r="C652" s="6"/>
      <c r="D652" s="6"/>
      <c r="E652" s="6"/>
      <c r="F652" s="6"/>
      <c r="M652" s="1067"/>
      <c r="N652" s="6"/>
      <c r="Q652" s="6"/>
      <c r="R652" s="6"/>
      <c r="S652" s="6"/>
    </row>
    <row r="653" spans="1:19" x14ac:dyDescent="0.25">
      <c r="A653" s="6"/>
      <c r="B653" s="6"/>
      <c r="C653" s="6"/>
      <c r="D653" s="6"/>
      <c r="E653" s="6"/>
      <c r="F653" s="6"/>
      <c r="M653" s="1067"/>
      <c r="N653" s="6"/>
      <c r="Q653" s="6"/>
      <c r="R653" s="6"/>
      <c r="S653" s="6"/>
    </row>
    <row r="654" spans="1:19" x14ac:dyDescent="0.25">
      <c r="A654" s="6"/>
      <c r="B654" s="6"/>
      <c r="C654" s="6"/>
      <c r="D654" s="6"/>
      <c r="E654" s="6"/>
      <c r="F654" s="6"/>
      <c r="M654" s="1067"/>
      <c r="N654" s="6"/>
      <c r="Q654" s="6"/>
      <c r="R654" s="6"/>
      <c r="S654" s="6"/>
    </row>
    <row r="655" spans="1:19" x14ac:dyDescent="0.25">
      <c r="A655" s="6"/>
      <c r="B655" s="6"/>
      <c r="C655" s="6"/>
      <c r="D655" s="6"/>
      <c r="E655" s="6"/>
      <c r="F655" s="6"/>
      <c r="M655" s="1067"/>
      <c r="N655" s="6"/>
      <c r="Q655" s="6"/>
      <c r="R655" s="6"/>
      <c r="S655" s="6"/>
    </row>
    <row r="656" spans="1:19" x14ac:dyDescent="0.25">
      <c r="A656" s="6"/>
      <c r="B656" s="6"/>
      <c r="C656" s="6"/>
      <c r="D656" s="6"/>
      <c r="E656" s="6"/>
      <c r="F656" s="6"/>
      <c r="M656" s="1067"/>
      <c r="N656" s="6"/>
      <c r="Q656" s="6"/>
      <c r="R656" s="6"/>
      <c r="S656" s="6"/>
    </row>
    <row r="657" spans="1:19" x14ac:dyDescent="0.25">
      <c r="A657" s="6"/>
      <c r="B657" s="6"/>
      <c r="C657" s="6"/>
      <c r="D657" s="6"/>
      <c r="E657" s="6"/>
      <c r="F657" s="6"/>
      <c r="M657" s="1067"/>
      <c r="N657" s="6"/>
      <c r="Q657" s="6"/>
      <c r="R657" s="6"/>
      <c r="S657" s="6"/>
    </row>
    <row r="658" spans="1:19" x14ac:dyDescent="0.25">
      <c r="A658" s="6"/>
      <c r="B658" s="6"/>
      <c r="C658" s="6"/>
      <c r="D658" s="6"/>
      <c r="E658" s="6"/>
      <c r="F658" s="6"/>
      <c r="M658" s="1067"/>
      <c r="N658" s="6"/>
      <c r="Q658" s="6"/>
      <c r="R658" s="6"/>
      <c r="S658" s="6"/>
    </row>
    <row r="659" spans="1:19" x14ac:dyDescent="0.25">
      <c r="A659" s="6"/>
      <c r="B659" s="6"/>
      <c r="C659" s="6"/>
      <c r="D659" s="6"/>
      <c r="E659" s="6"/>
      <c r="F659" s="6"/>
      <c r="M659" s="1067"/>
      <c r="N659" s="6"/>
      <c r="Q659" s="6"/>
      <c r="R659" s="6"/>
      <c r="S659" s="6"/>
    </row>
    <row r="660" spans="1:19" x14ac:dyDescent="0.25">
      <c r="A660" s="6"/>
      <c r="B660" s="6"/>
      <c r="C660" s="6"/>
      <c r="D660" s="6"/>
      <c r="E660" s="6"/>
      <c r="F660" s="6"/>
      <c r="M660" s="1067"/>
      <c r="N660" s="6"/>
      <c r="Q660" s="6"/>
      <c r="R660" s="6"/>
      <c r="S660" s="6"/>
    </row>
    <row r="661" spans="1:19" x14ac:dyDescent="0.25">
      <c r="A661" s="6"/>
      <c r="B661" s="6"/>
      <c r="C661" s="6"/>
      <c r="D661" s="6"/>
      <c r="E661" s="6"/>
      <c r="F661" s="6"/>
      <c r="M661" s="1067"/>
      <c r="N661" s="6"/>
      <c r="Q661" s="6"/>
      <c r="R661" s="6"/>
      <c r="S661" s="6"/>
    </row>
    <row r="662" spans="1:19" x14ac:dyDescent="0.25">
      <c r="A662" s="6"/>
      <c r="B662" s="6"/>
      <c r="C662" s="6"/>
      <c r="D662" s="6"/>
      <c r="E662" s="6"/>
      <c r="F662" s="6"/>
      <c r="M662" s="1067"/>
      <c r="N662" s="6"/>
      <c r="Q662" s="6"/>
      <c r="R662" s="6"/>
      <c r="S662" s="6"/>
    </row>
    <row r="663" spans="1:19" x14ac:dyDescent="0.25">
      <c r="A663" s="6"/>
      <c r="B663" s="6"/>
      <c r="C663" s="6"/>
      <c r="D663" s="6"/>
      <c r="E663" s="6"/>
      <c r="F663" s="6"/>
      <c r="M663" s="1067"/>
      <c r="N663" s="6"/>
      <c r="Q663" s="6"/>
      <c r="R663" s="6"/>
      <c r="S663" s="6"/>
    </row>
    <row r="664" spans="1:19" x14ac:dyDescent="0.25">
      <c r="A664" s="6"/>
      <c r="B664" s="6"/>
      <c r="C664" s="6"/>
      <c r="D664" s="6"/>
      <c r="E664" s="6"/>
      <c r="F664" s="6"/>
      <c r="M664" s="1067"/>
      <c r="N664" s="6"/>
      <c r="Q664" s="6"/>
      <c r="R664" s="6"/>
      <c r="S664" s="6"/>
    </row>
    <row r="665" spans="1:19" x14ac:dyDescent="0.25">
      <c r="A665" s="6"/>
      <c r="B665" s="6"/>
      <c r="C665" s="6"/>
      <c r="D665" s="6"/>
      <c r="E665" s="6"/>
      <c r="F665" s="6"/>
      <c r="M665" s="1067"/>
      <c r="N665" s="6"/>
      <c r="Q665" s="6"/>
      <c r="R665" s="6"/>
      <c r="S665" s="6"/>
    </row>
    <row r="666" spans="1:19" x14ac:dyDescent="0.25">
      <c r="A666" s="6"/>
      <c r="B666" s="6"/>
      <c r="C666" s="6"/>
      <c r="D666" s="6"/>
      <c r="E666" s="6"/>
      <c r="F666" s="6"/>
      <c r="M666" s="1067"/>
      <c r="N666" s="6"/>
      <c r="Q666" s="6"/>
      <c r="R666" s="6"/>
      <c r="S666" s="6"/>
    </row>
    <row r="667" spans="1:19" x14ac:dyDescent="0.25">
      <c r="A667" s="6"/>
      <c r="B667" s="6"/>
      <c r="C667" s="6"/>
      <c r="D667" s="6"/>
      <c r="E667" s="6"/>
      <c r="F667" s="6"/>
      <c r="M667" s="1067"/>
      <c r="N667" s="6"/>
      <c r="Q667" s="6"/>
      <c r="R667" s="6"/>
      <c r="S667" s="6"/>
    </row>
    <row r="668" spans="1:19" x14ac:dyDescent="0.25">
      <c r="A668" s="6"/>
      <c r="B668" s="6"/>
      <c r="C668" s="6"/>
      <c r="D668" s="6"/>
      <c r="E668" s="6"/>
      <c r="F668" s="6"/>
      <c r="M668" s="1067"/>
      <c r="N668" s="6"/>
      <c r="Q668" s="6"/>
      <c r="R668" s="6"/>
      <c r="S668" s="6"/>
    </row>
    <row r="669" spans="1:19" x14ac:dyDescent="0.25">
      <c r="A669" s="6"/>
      <c r="B669" s="6"/>
      <c r="C669" s="6"/>
      <c r="D669" s="6"/>
      <c r="E669" s="6"/>
      <c r="F669" s="6"/>
      <c r="M669" s="1067"/>
      <c r="N669" s="6"/>
      <c r="Q669" s="6"/>
      <c r="R669" s="6"/>
      <c r="S669" s="6"/>
    </row>
    <row r="670" spans="1:19" x14ac:dyDescent="0.25">
      <c r="A670" s="6"/>
      <c r="B670" s="6"/>
      <c r="C670" s="6"/>
      <c r="D670" s="6"/>
      <c r="E670" s="6"/>
      <c r="F670" s="6"/>
      <c r="M670" s="1067"/>
      <c r="N670" s="6"/>
      <c r="Q670" s="6"/>
      <c r="R670" s="6"/>
      <c r="S670" s="6"/>
    </row>
    <row r="671" spans="1:19" x14ac:dyDescent="0.25">
      <c r="A671" s="6"/>
      <c r="B671" s="6"/>
      <c r="C671" s="6"/>
      <c r="D671" s="6"/>
      <c r="E671" s="6"/>
      <c r="F671" s="6"/>
      <c r="M671" s="1067"/>
      <c r="N671" s="6"/>
      <c r="Q671" s="6"/>
      <c r="R671" s="6"/>
      <c r="S671" s="6"/>
    </row>
    <row r="672" spans="1:19" x14ac:dyDescent="0.25">
      <c r="A672" s="6"/>
      <c r="B672" s="6"/>
      <c r="C672" s="6"/>
      <c r="D672" s="6"/>
      <c r="E672" s="6"/>
      <c r="F672" s="6"/>
      <c r="M672" s="1067"/>
      <c r="N672" s="6"/>
      <c r="Q672" s="6"/>
      <c r="R672" s="6"/>
      <c r="S672" s="6"/>
    </row>
    <row r="673" spans="1:19" x14ac:dyDescent="0.25">
      <c r="A673" s="6"/>
      <c r="B673" s="6"/>
      <c r="C673" s="6"/>
      <c r="D673" s="6"/>
      <c r="E673" s="6"/>
      <c r="F673" s="6"/>
      <c r="M673" s="1067"/>
      <c r="N673" s="6"/>
      <c r="Q673" s="6"/>
      <c r="R673" s="6"/>
      <c r="S673" s="6"/>
    </row>
    <row r="674" spans="1:19" x14ac:dyDescent="0.25">
      <c r="A674" s="6"/>
      <c r="B674" s="6"/>
      <c r="C674" s="6"/>
      <c r="D674" s="6"/>
      <c r="E674" s="6"/>
      <c r="F674" s="6"/>
      <c r="M674" s="1067"/>
      <c r="N674" s="6"/>
      <c r="Q674" s="6"/>
      <c r="R674" s="6"/>
      <c r="S674" s="6"/>
    </row>
    <row r="675" spans="1:19" x14ac:dyDescent="0.25">
      <c r="A675" s="6"/>
      <c r="B675" s="6"/>
      <c r="C675" s="6"/>
      <c r="D675" s="6"/>
      <c r="E675" s="6"/>
      <c r="F675" s="6"/>
      <c r="M675" s="1067"/>
      <c r="N675" s="6"/>
      <c r="Q675" s="6"/>
      <c r="R675" s="6"/>
      <c r="S675" s="6"/>
    </row>
    <row r="676" spans="1:19" x14ac:dyDescent="0.25">
      <c r="A676" s="6"/>
      <c r="B676" s="6"/>
      <c r="C676" s="6"/>
      <c r="D676" s="6"/>
      <c r="E676" s="6"/>
      <c r="F676" s="6"/>
      <c r="M676" s="1067"/>
      <c r="N676" s="6"/>
      <c r="Q676" s="6"/>
      <c r="R676" s="6"/>
      <c r="S676" s="6"/>
    </row>
    <row r="677" spans="1:19" x14ac:dyDescent="0.25">
      <c r="A677" s="6"/>
      <c r="B677" s="6"/>
      <c r="C677" s="6"/>
      <c r="D677" s="6"/>
      <c r="E677" s="6"/>
      <c r="F677" s="6"/>
      <c r="M677" s="1067"/>
      <c r="N677" s="6"/>
      <c r="Q677" s="6"/>
      <c r="R677" s="6"/>
      <c r="S677" s="6"/>
    </row>
    <row r="678" spans="1:19" x14ac:dyDescent="0.25">
      <c r="A678" s="6"/>
      <c r="B678" s="6"/>
      <c r="C678" s="6"/>
      <c r="D678" s="6"/>
      <c r="E678" s="6"/>
      <c r="F678" s="6"/>
      <c r="M678" s="1067"/>
      <c r="N678" s="6"/>
      <c r="Q678" s="6"/>
      <c r="R678" s="6"/>
      <c r="S678" s="6"/>
    </row>
    <row r="679" spans="1:19" x14ac:dyDescent="0.25">
      <c r="A679" s="6"/>
      <c r="B679" s="6"/>
      <c r="C679" s="6"/>
      <c r="D679" s="6"/>
      <c r="E679" s="6"/>
      <c r="F679" s="6"/>
      <c r="M679" s="1067"/>
      <c r="N679" s="6"/>
      <c r="Q679" s="6"/>
      <c r="R679" s="6"/>
      <c r="S679" s="6"/>
    </row>
    <row r="680" spans="1:19" x14ac:dyDescent="0.25">
      <c r="A680" s="6"/>
      <c r="B680" s="6"/>
      <c r="C680" s="6"/>
      <c r="D680" s="6"/>
      <c r="E680" s="6"/>
      <c r="F680" s="6"/>
      <c r="M680" s="1067"/>
      <c r="N680" s="6"/>
      <c r="Q680" s="6"/>
      <c r="R680" s="6"/>
      <c r="S680" s="6"/>
    </row>
    <row r="681" spans="1:19" x14ac:dyDescent="0.25">
      <c r="A681" s="6"/>
      <c r="B681" s="6"/>
      <c r="C681" s="6"/>
      <c r="D681" s="6"/>
      <c r="E681" s="6"/>
      <c r="F681" s="6"/>
      <c r="M681" s="1067"/>
      <c r="N681" s="6"/>
      <c r="Q681" s="6"/>
      <c r="R681" s="6"/>
      <c r="S681" s="6"/>
    </row>
    <row r="682" spans="1:19" x14ac:dyDescent="0.25">
      <c r="A682" s="6"/>
      <c r="B682" s="6"/>
      <c r="C682" s="6"/>
      <c r="D682" s="6"/>
      <c r="E682" s="6"/>
      <c r="F682" s="6"/>
      <c r="M682" s="1067"/>
      <c r="N682" s="6"/>
      <c r="Q682" s="6"/>
      <c r="R682" s="6"/>
      <c r="S682" s="6"/>
    </row>
    <row r="683" spans="1:19" x14ac:dyDescent="0.25">
      <c r="A683" s="6"/>
      <c r="B683" s="6"/>
      <c r="C683" s="6"/>
      <c r="D683" s="6"/>
      <c r="E683" s="6"/>
      <c r="F683" s="6"/>
      <c r="M683" s="1067"/>
      <c r="N683" s="6"/>
      <c r="Q683" s="6"/>
      <c r="R683" s="6"/>
      <c r="S683" s="6"/>
    </row>
    <row r="684" spans="1:19" x14ac:dyDescent="0.25">
      <c r="A684" s="6"/>
      <c r="B684" s="6"/>
      <c r="C684" s="6"/>
      <c r="D684" s="6"/>
      <c r="E684" s="6"/>
      <c r="F684" s="6"/>
      <c r="M684" s="1067"/>
      <c r="N684" s="6"/>
      <c r="Q684" s="6"/>
      <c r="R684" s="6"/>
      <c r="S684" s="6"/>
    </row>
    <row r="685" spans="1:19" x14ac:dyDescent="0.25">
      <c r="A685" s="6"/>
      <c r="B685" s="6"/>
      <c r="C685" s="6"/>
      <c r="D685" s="6"/>
      <c r="E685" s="6"/>
      <c r="F685" s="6"/>
      <c r="M685" s="1067"/>
      <c r="N685" s="6"/>
      <c r="Q685" s="6"/>
      <c r="R685" s="6"/>
      <c r="S685" s="6"/>
    </row>
    <row r="686" spans="1:19" x14ac:dyDescent="0.25">
      <c r="A686" s="6"/>
      <c r="B686" s="6"/>
      <c r="C686" s="6"/>
      <c r="D686" s="6"/>
      <c r="E686" s="6"/>
      <c r="F686" s="6"/>
      <c r="M686" s="1067"/>
      <c r="N686" s="6"/>
      <c r="Q686" s="6"/>
      <c r="R686" s="6"/>
      <c r="S686" s="6"/>
    </row>
    <row r="687" spans="1:19" x14ac:dyDescent="0.25">
      <c r="A687" s="6"/>
      <c r="B687" s="6"/>
      <c r="C687" s="6"/>
      <c r="D687" s="6"/>
      <c r="E687" s="6"/>
      <c r="F687" s="6"/>
      <c r="M687" s="1067"/>
      <c r="N687" s="6"/>
      <c r="Q687" s="6"/>
      <c r="R687" s="6"/>
      <c r="S687" s="6"/>
    </row>
    <row r="688" spans="1:19" x14ac:dyDescent="0.25">
      <c r="A688" s="6"/>
      <c r="B688" s="6"/>
      <c r="C688" s="6"/>
      <c r="D688" s="6"/>
      <c r="E688" s="6"/>
      <c r="F688" s="6"/>
      <c r="M688" s="1067"/>
      <c r="N688" s="6"/>
      <c r="Q688" s="6"/>
      <c r="R688" s="6"/>
      <c r="S688" s="6"/>
    </row>
    <row r="689" spans="1:19" x14ac:dyDescent="0.25">
      <c r="A689" s="6"/>
      <c r="B689" s="6"/>
      <c r="C689" s="6"/>
      <c r="D689" s="6"/>
      <c r="E689" s="6"/>
      <c r="F689" s="6"/>
      <c r="M689" s="1067"/>
      <c r="N689" s="6"/>
      <c r="Q689" s="6"/>
      <c r="R689" s="6"/>
      <c r="S689" s="6"/>
    </row>
    <row r="690" spans="1:19" x14ac:dyDescent="0.25">
      <c r="A690" s="6"/>
      <c r="B690" s="6"/>
      <c r="C690" s="6"/>
      <c r="D690" s="6"/>
      <c r="E690" s="6"/>
      <c r="F690" s="6"/>
      <c r="M690" s="1067"/>
      <c r="N690" s="6"/>
      <c r="Q690" s="6"/>
      <c r="R690" s="6"/>
      <c r="S690" s="6"/>
    </row>
    <row r="691" spans="1:19" x14ac:dyDescent="0.25">
      <c r="A691" s="6"/>
      <c r="B691" s="6"/>
      <c r="C691" s="6"/>
      <c r="D691" s="6"/>
      <c r="E691" s="6"/>
      <c r="F691" s="6"/>
      <c r="M691" s="1067"/>
      <c r="N691" s="6"/>
      <c r="Q691" s="6"/>
      <c r="R691" s="6"/>
      <c r="S691" s="6"/>
    </row>
    <row r="692" spans="1:19" x14ac:dyDescent="0.25">
      <c r="A692" s="6"/>
      <c r="B692" s="6"/>
      <c r="C692" s="6"/>
      <c r="D692" s="6"/>
      <c r="E692" s="6"/>
      <c r="F692" s="6"/>
      <c r="M692" s="1067"/>
      <c r="N692" s="6"/>
      <c r="Q692" s="6"/>
      <c r="R692" s="6"/>
      <c r="S692" s="6"/>
    </row>
    <row r="693" spans="1:19" x14ac:dyDescent="0.25">
      <c r="A693" s="6"/>
      <c r="B693" s="6"/>
      <c r="C693" s="6"/>
      <c r="D693" s="6"/>
      <c r="E693" s="6"/>
      <c r="F693" s="6"/>
      <c r="M693" s="1067"/>
      <c r="N693" s="6"/>
      <c r="Q693" s="6"/>
      <c r="R693" s="6"/>
      <c r="S693" s="6"/>
    </row>
    <row r="694" spans="1:19" x14ac:dyDescent="0.25">
      <c r="A694" s="6"/>
      <c r="B694" s="6"/>
      <c r="C694" s="6"/>
      <c r="D694" s="6"/>
      <c r="E694" s="6"/>
      <c r="F694" s="6"/>
      <c r="M694" s="1067"/>
      <c r="N694" s="6"/>
      <c r="Q694" s="6"/>
      <c r="R694" s="6"/>
      <c r="S694" s="6"/>
    </row>
    <row r="695" spans="1:19" x14ac:dyDescent="0.25">
      <c r="A695" s="6"/>
      <c r="B695" s="6"/>
      <c r="C695" s="6"/>
      <c r="D695" s="6"/>
      <c r="E695" s="6"/>
      <c r="F695" s="6"/>
      <c r="M695" s="1067"/>
      <c r="N695" s="6"/>
      <c r="Q695" s="6"/>
      <c r="R695" s="6"/>
      <c r="S695" s="6"/>
    </row>
    <row r="696" spans="1:19" x14ac:dyDescent="0.25">
      <c r="A696" s="6"/>
      <c r="B696" s="6"/>
      <c r="C696" s="6"/>
      <c r="D696" s="6"/>
      <c r="E696" s="6"/>
      <c r="F696" s="6"/>
      <c r="M696" s="1067"/>
      <c r="N696" s="6"/>
      <c r="Q696" s="6"/>
      <c r="R696" s="6"/>
      <c r="S696" s="6"/>
    </row>
    <row r="697" spans="1:19" x14ac:dyDescent="0.25">
      <c r="A697" s="6"/>
      <c r="B697" s="6"/>
      <c r="C697" s="6"/>
      <c r="D697" s="6"/>
      <c r="E697" s="6"/>
      <c r="F697" s="6"/>
      <c r="M697" s="1067"/>
      <c r="N697" s="6"/>
      <c r="Q697" s="6"/>
      <c r="R697" s="6"/>
      <c r="S697" s="6"/>
    </row>
    <row r="698" spans="1:19" x14ac:dyDescent="0.25">
      <c r="A698" s="6"/>
      <c r="B698" s="6"/>
      <c r="C698" s="6"/>
      <c r="D698" s="6"/>
      <c r="E698" s="6"/>
      <c r="F698" s="6"/>
      <c r="M698" s="1067"/>
      <c r="N698" s="6"/>
      <c r="Q698" s="6"/>
      <c r="R698" s="6"/>
      <c r="S698" s="6"/>
    </row>
    <row r="699" spans="1:19" x14ac:dyDescent="0.25">
      <c r="A699" s="6"/>
      <c r="B699" s="6"/>
      <c r="C699" s="6"/>
      <c r="D699" s="6"/>
      <c r="E699" s="6"/>
      <c r="F699" s="6"/>
      <c r="M699" s="1067"/>
      <c r="N699" s="6"/>
      <c r="Q699" s="6"/>
      <c r="R699" s="6"/>
      <c r="S699" s="6"/>
    </row>
    <row r="700" spans="1:19" x14ac:dyDescent="0.25">
      <c r="A700" s="6"/>
      <c r="B700" s="6"/>
      <c r="C700" s="6"/>
      <c r="D700" s="6"/>
      <c r="E700" s="6"/>
      <c r="F700" s="6"/>
      <c r="M700" s="1067"/>
      <c r="N700" s="6"/>
      <c r="Q700" s="6"/>
      <c r="R700" s="6"/>
      <c r="S700" s="6"/>
    </row>
    <row r="701" spans="1:19" x14ac:dyDescent="0.25">
      <c r="A701" s="6"/>
      <c r="B701" s="6"/>
      <c r="C701" s="6"/>
      <c r="D701" s="6"/>
      <c r="E701" s="6"/>
      <c r="F701" s="6"/>
      <c r="M701" s="1067"/>
      <c r="N701" s="6"/>
      <c r="Q701" s="6"/>
      <c r="R701" s="6"/>
      <c r="S701" s="6"/>
    </row>
    <row r="702" spans="1:19" x14ac:dyDescent="0.25">
      <c r="A702" s="6"/>
      <c r="B702" s="6"/>
      <c r="C702" s="6"/>
      <c r="D702" s="6"/>
      <c r="E702" s="6"/>
      <c r="F702" s="6"/>
      <c r="M702" s="1067"/>
      <c r="N702" s="6"/>
      <c r="Q702" s="6"/>
      <c r="R702" s="6"/>
      <c r="S702" s="6"/>
    </row>
    <row r="703" spans="1:19" x14ac:dyDescent="0.25">
      <c r="A703" s="6"/>
      <c r="B703" s="6"/>
      <c r="C703" s="6"/>
      <c r="D703" s="6"/>
      <c r="E703" s="6"/>
      <c r="F703" s="6"/>
      <c r="M703" s="1067"/>
      <c r="N703" s="6"/>
      <c r="Q703" s="6"/>
      <c r="R703" s="6"/>
      <c r="S703" s="6"/>
    </row>
    <row r="704" spans="1:19" x14ac:dyDescent="0.25">
      <c r="A704" s="6"/>
      <c r="B704" s="6"/>
      <c r="C704" s="6"/>
      <c r="D704" s="6"/>
      <c r="E704" s="6"/>
      <c r="F704" s="6"/>
      <c r="M704" s="1067"/>
      <c r="N704" s="6"/>
      <c r="Q704" s="6"/>
      <c r="R704" s="6"/>
      <c r="S704" s="6"/>
    </row>
    <row r="705" spans="1:19" x14ac:dyDescent="0.25">
      <c r="A705" s="6"/>
      <c r="B705" s="6"/>
      <c r="C705" s="6"/>
      <c r="D705" s="6"/>
      <c r="E705" s="6"/>
      <c r="F705" s="6"/>
      <c r="M705" s="624"/>
      <c r="N705" s="6"/>
      <c r="Q705" s="6"/>
      <c r="R705" s="6"/>
      <c r="S705" s="6"/>
    </row>
    <row r="706" spans="1:19" x14ac:dyDescent="0.25">
      <c r="A706" s="6"/>
      <c r="B706" s="6"/>
      <c r="C706" s="6"/>
      <c r="D706" s="6"/>
      <c r="E706" s="6"/>
      <c r="F706" s="6"/>
      <c r="M706" s="624"/>
      <c r="N706" s="6"/>
      <c r="Q706" s="6"/>
      <c r="R706" s="6"/>
      <c r="S706" s="6"/>
    </row>
    <row r="707" spans="1:19" x14ac:dyDescent="0.25">
      <c r="A707" s="6"/>
      <c r="B707" s="6"/>
      <c r="C707" s="6"/>
      <c r="D707" s="6"/>
      <c r="E707" s="6"/>
      <c r="F707" s="6"/>
      <c r="M707" s="616"/>
      <c r="N707" s="6"/>
      <c r="Q707" s="6"/>
      <c r="R707" s="6"/>
      <c r="S707" s="6"/>
    </row>
    <row r="708" spans="1:19" x14ac:dyDescent="0.25">
      <c r="A708" s="6"/>
      <c r="B708" s="6"/>
      <c r="C708" s="6"/>
      <c r="D708" s="6"/>
      <c r="E708" s="6"/>
      <c r="F708" s="6"/>
      <c r="M708" s="616"/>
      <c r="N708" s="6"/>
      <c r="Q708" s="6"/>
      <c r="R708" s="6"/>
      <c r="S708" s="6"/>
    </row>
    <row r="709" spans="1:19" x14ac:dyDescent="0.25">
      <c r="A709" s="6"/>
      <c r="B709" s="6"/>
      <c r="C709" s="6"/>
      <c r="D709" s="6"/>
      <c r="E709" s="6"/>
      <c r="F709" s="6"/>
      <c r="M709" s="616"/>
      <c r="N709" s="6"/>
      <c r="Q709" s="6"/>
      <c r="R709" s="6"/>
      <c r="S709" s="6"/>
    </row>
    <row r="710" spans="1:19" x14ac:dyDescent="0.25">
      <c r="A710" s="6"/>
      <c r="B710" s="6"/>
      <c r="C710" s="6"/>
      <c r="D710" s="6"/>
      <c r="E710" s="6"/>
      <c r="F710" s="6"/>
      <c r="M710" s="616"/>
      <c r="N710" s="6"/>
      <c r="Q710" s="6"/>
      <c r="R710" s="6"/>
      <c r="S710" s="6"/>
    </row>
    <row r="711" spans="1:19" x14ac:dyDescent="0.25">
      <c r="A711" s="6"/>
      <c r="B711" s="6"/>
      <c r="C711" s="6"/>
      <c r="D711" s="6"/>
      <c r="E711" s="6"/>
      <c r="F711" s="6"/>
      <c r="M711" s="616"/>
      <c r="N711" s="6"/>
      <c r="Q711" s="6"/>
      <c r="R711" s="6"/>
      <c r="S711" s="6"/>
    </row>
    <row r="712" spans="1:19" x14ac:dyDescent="0.25">
      <c r="A712" s="6"/>
      <c r="B712" s="6"/>
      <c r="C712" s="6"/>
      <c r="D712" s="6"/>
      <c r="E712" s="6"/>
      <c r="F712" s="6"/>
      <c r="M712" s="616"/>
      <c r="N712" s="6"/>
      <c r="Q712" s="6"/>
      <c r="R712" s="6"/>
      <c r="S712" s="6"/>
    </row>
    <row r="713" spans="1:19" x14ac:dyDescent="0.25">
      <c r="A713" s="6"/>
      <c r="B713" s="6"/>
      <c r="C713" s="6"/>
      <c r="D713" s="6"/>
      <c r="E713" s="6"/>
      <c r="F713" s="6"/>
      <c r="M713" s="616"/>
      <c r="N713" s="6"/>
      <c r="Q713" s="6"/>
      <c r="R713" s="6"/>
      <c r="S713" s="6"/>
    </row>
    <row r="714" spans="1:19" x14ac:dyDescent="0.25">
      <c r="A714" s="6"/>
      <c r="B714" s="6"/>
      <c r="C714" s="6"/>
      <c r="D714" s="6"/>
      <c r="E714" s="6"/>
      <c r="F714" s="6"/>
      <c r="M714" s="616"/>
      <c r="N714" s="6"/>
      <c r="Q714" s="6"/>
      <c r="R714" s="6"/>
      <c r="S714" s="6"/>
    </row>
    <row r="715" spans="1:19" x14ac:dyDescent="0.25">
      <c r="A715" s="6"/>
      <c r="B715" s="6"/>
      <c r="C715" s="6"/>
      <c r="D715" s="6"/>
      <c r="E715" s="6"/>
      <c r="F715" s="6"/>
      <c r="M715" s="616"/>
      <c r="N715" s="6"/>
      <c r="Q715" s="6"/>
      <c r="R715" s="6"/>
      <c r="S715" s="6"/>
    </row>
    <row r="716" spans="1:19" x14ac:dyDescent="0.25">
      <c r="A716" s="6"/>
      <c r="B716" s="6"/>
      <c r="C716" s="6"/>
      <c r="D716" s="6"/>
      <c r="E716" s="6"/>
      <c r="F716" s="6"/>
      <c r="M716" s="616"/>
      <c r="N716" s="6"/>
      <c r="Q716" s="6"/>
      <c r="R716" s="6"/>
      <c r="S716" s="6"/>
    </row>
    <row r="717" spans="1:19" x14ac:dyDescent="0.25">
      <c r="A717" s="6"/>
      <c r="B717" s="6"/>
      <c r="C717" s="6"/>
      <c r="D717" s="6"/>
      <c r="E717" s="6"/>
      <c r="F717" s="6"/>
      <c r="M717" s="616"/>
      <c r="N717" s="6"/>
      <c r="Q717" s="6"/>
      <c r="R717" s="6"/>
      <c r="S717" s="6"/>
    </row>
    <row r="718" spans="1:19" x14ac:dyDescent="0.25">
      <c r="A718" s="6"/>
      <c r="B718" s="6"/>
      <c r="C718" s="6"/>
      <c r="D718" s="6"/>
      <c r="E718" s="6"/>
      <c r="F718" s="6"/>
      <c r="M718" s="402"/>
      <c r="N718" s="6"/>
      <c r="Q718" s="6"/>
      <c r="R718" s="6"/>
      <c r="S718" s="6"/>
    </row>
    <row r="719" spans="1:19" x14ac:dyDescent="0.25">
      <c r="A719" s="6"/>
      <c r="B719" s="6"/>
      <c r="C719" s="6"/>
      <c r="D719" s="6"/>
      <c r="E719" s="6"/>
      <c r="F719" s="6"/>
      <c r="M719" s="1067"/>
      <c r="N719" s="6"/>
      <c r="Q719" s="6"/>
      <c r="R719" s="6"/>
      <c r="S719" s="6"/>
    </row>
    <row r="720" spans="1:19" x14ac:dyDescent="0.25">
      <c r="A720" s="6"/>
      <c r="B720" s="6"/>
      <c r="C720" s="6"/>
      <c r="D720" s="6"/>
      <c r="E720" s="6"/>
      <c r="F720" s="6"/>
      <c r="M720" s="406">
        <f>SUM(M656:M719)</f>
        <v>0</v>
      </c>
      <c r="N720" s="6"/>
      <c r="Q720" s="6"/>
      <c r="R720" s="6"/>
      <c r="S720" s="6"/>
    </row>
    <row r="721" spans="1:19" x14ac:dyDescent="0.25">
      <c r="A721" s="6"/>
      <c r="B721" s="6"/>
      <c r="C721" s="6"/>
      <c r="D721" s="6"/>
      <c r="E721" s="6"/>
      <c r="F721" s="6"/>
      <c r="M721" s="624"/>
      <c r="N721" s="6"/>
      <c r="Q721" s="6"/>
      <c r="R721" s="6"/>
      <c r="S721" s="6"/>
    </row>
    <row r="722" spans="1:19" ht="15.75" thickBot="1" x14ac:dyDescent="0.3">
      <c r="A722" s="6"/>
      <c r="B722" s="6"/>
      <c r="C722" s="6"/>
      <c r="D722" s="6"/>
      <c r="E722" s="6"/>
      <c r="F722" s="6"/>
      <c r="M722" s="751" t="e">
        <f>SUM(M9:M720)</f>
        <v>#REF!</v>
      </c>
      <c r="N722" s="6"/>
      <c r="Q722" s="6"/>
      <c r="R722" s="6"/>
      <c r="S722" s="6"/>
    </row>
    <row r="723" spans="1:19" ht="15.75" thickTop="1" x14ac:dyDescent="0.25">
      <c r="A723" s="6"/>
      <c r="B723" s="6"/>
      <c r="C723" s="6"/>
      <c r="D723" s="6"/>
      <c r="E723" s="6"/>
      <c r="F723" s="6"/>
      <c r="M723" s="752"/>
      <c r="N723" s="6"/>
      <c r="Q723" s="6"/>
      <c r="R723" s="6"/>
      <c r="S723" s="6"/>
    </row>
    <row r="724" spans="1:19" x14ac:dyDescent="0.25">
      <c r="A724" s="6"/>
      <c r="B724" s="6"/>
      <c r="C724" s="6"/>
      <c r="D724" s="6"/>
      <c r="E724" s="6"/>
      <c r="F724" s="6"/>
      <c r="M724" s="752"/>
      <c r="N724" s="6"/>
      <c r="Q724" s="6"/>
      <c r="R724" s="6"/>
      <c r="S724" s="6"/>
    </row>
    <row r="732" spans="1:19" x14ac:dyDescent="0.25">
      <c r="A732" s="6"/>
      <c r="B732" s="6"/>
      <c r="C732" s="6"/>
      <c r="D732" s="6"/>
      <c r="E732" s="6"/>
      <c r="F732" s="6"/>
      <c r="M732" s="672"/>
      <c r="N732" s="6"/>
      <c r="Q732" s="6"/>
      <c r="R732" s="6"/>
      <c r="S732" s="6"/>
    </row>
    <row r="751" spans="1:19" x14ac:dyDescent="0.25">
      <c r="A751" s="6"/>
      <c r="B751" s="6"/>
      <c r="C751" s="6"/>
      <c r="D751" s="6"/>
      <c r="E751" s="6"/>
      <c r="F751" s="6"/>
      <c r="M751" s="1123"/>
      <c r="N751" s="6"/>
      <c r="Q751" s="6"/>
      <c r="R751" s="6"/>
      <c r="S751" s="6"/>
    </row>
    <row r="752" spans="1:19" x14ac:dyDescent="0.25">
      <c r="A752" s="6"/>
      <c r="B752" s="6"/>
      <c r="C752" s="6"/>
      <c r="D752" s="6"/>
      <c r="E752" s="6"/>
      <c r="F752" s="6"/>
      <c r="M752" s="698"/>
      <c r="N752" s="6"/>
      <c r="Q752" s="6"/>
      <c r="R752" s="6"/>
      <c r="S752" s="6"/>
    </row>
    <row r="753" spans="1:19" x14ac:dyDescent="0.25">
      <c r="A753" s="6"/>
      <c r="B753" s="6"/>
      <c r="C753" s="6"/>
      <c r="D753" s="6"/>
      <c r="E753" s="6"/>
      <c r="F753" s="6"/>
      <c r="M753" s="698"/>
      <c r="N753" s="6"/>
      <c r="Q753" s="6"/>
      <c r="R753" s="6"/>
      <c r="S753" s="6"/>
    </row>
  </sheetData>
  <mergeCells count="11">
    <mergeCell ref="A3:U3"/>
    <mergeCell ref="A4:U4"/>
    <mergeCell ref="A5:U5"/>
    <mergeCell ref="A6:U6"/>
    <mergeCell ref="N7:T7"/>
    <mergeCell ref="B40:I40"/>
    <mergeCell ref="A20:I20"/>
    <mergeCell ref="A9:I9"/>
    <mergeCell ref="A10:I10"/>
    <mergeCell ref="A19:I19"/>
    <mergeCell ref="A39:I39"/>
  </mergeCells>
  <pageMargins left="0.70866141732283472" right="0.19685039370078741" top="0.74803149606299213" bottom="0.74803149606299213" header="0.31496062992125984" footer="0.31496062992125984"/>
  <pageSetup scale="56" orientation="landscape" r:id="rId1"/>
  <rowBreaks count="1" manualBreakCount="1">
    <brk id="56" max="16383" man="1"/>
  </rowBreaks>
  <colBreaks count="2" manualBreakCount="2">
    <brk id="34" max="1048575" man="1"/>
    <brk id="35" max="848" man="1"/>
  </colBreaks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M14"/>
  <sheetViews>
    <sheetView zoomScaleNormal="100" workbookViewId="0">
      <selection activeCell="H17" sqref="H17"/>
    </sheetView>
  </sheetViews>
  <sheetFormatPr baseColWidth="10" defaultColWidth="11.42578125" defaultRowHeight="15" customHeight="1" x14ac:dyDescent="0.25"/>
  <cols>
    <col min="1" max="2" width="15.7109375" customWidth="1"/>
    <col min="3" max="3" width="18.5703125" hidden="1" customWidth="1"/>
    <col min="4" max="5" width="15.7109375" hidden="1" customWidth="1"/>
    <col min="6" max="13" width="15.7109375" customWidth="1"/>
  </cols>
  <sheetData>
    <row r="5" spans="1:13" ht="34.5" customHeight="1" x14ac:dyDescent="0.25">
      <c r="B5" s="1089" t="s">
        <v>109</v>
      </c>
      <c r="C5" s="1090" t="s">
        <v>3585</v>
      </c>
      <c r="D5" s="1088" t="s">
        <v>3572</v>
      </c>
      <c r="E5" s="1088" t="s">
        <v>4488</v>
      </c>
      <c r="F5" s="1091" t="s">
        <v>181</v>
      </c>
      <c r="G5" s="1092" t="s">
        <v>182</v>
      </c>
      <c r="H5" s="1092" t="s">
        <v>3586</v>
      </c>
      <c r="I5" s="1088" t="s">
        <v>5007</v>
      </c>
      <c r="J5" s="1097" t="s">
        <v>4914</v>
      </c>
      <c r="K5" s="1097" t="s">
        <v>5004</v>
      </c>
      <c r="L5" s="1088" t="s">
        <v>3616</v>
      </c>
      <c r="M5" s="1088" t="s">
        <v>3588</v>
      </c>
    </row>
    <row r="6" spans="1:13" ht="15" customHeight="1" x14ac:dyDescent="0.25">
      <c r="A6" s="1125" t="s">
        <v>5184</v>
      </c>
      <c r="B6" s="479">
        <v>804675</v>
      </c>
      <c r="C6" s="479"/>
      <c r="D6" s="479"/>
      <c r="E6" s="479"/>
      <c r="F6" s="479">
        <v>9186.64</v>
      </c>
      <c r="G6" s="479">
        <v>24462.12</v>
      </c>
      <c r="H6" s="479">
        <v>23094.17</v>
      </c>
      <c r="I6" s="479"/>
      <c r="J6" s="479"/>
      <c r="K6" s="479"/>
      <c r="L6" s="479">
        <v>56742.93</v>
      </c>
      <c r="M6" s="479">
        <v>747932.07</v>
      </c>
    </row>
    <row r="7" spans="1:13" ht="15" customHeight="1" x14ac:dyDescent="0.25">
      <c r="A7" s="1125" t="s">
        <v>4485</v>
      </c>
      <c r="B7" s="479">
        <v>804675</v>
      </c>
      <c r="C7" s="479"/>
      <c r="D7" s="479"/>
      <c r="E7" s="479"/>
      <c r="F7" s="479">
        <v>9186.64</v>
      </c>
      <c r="G7" s="479">
        <v>24462.12</v>
      </c>
      <c r="H7" s="479">
        <v>23094.17</v>
      </c>
      <c r="I7" s="479"/>
      <c r="J7" s="479"/>
      <c r="K7" s="479"/>
      <c r="L7" s="479">
        <v>56742.93</v>
      </c>
      <c r="M7" s="479">
        <v>747932.07</v>
      </c>
    </row>
    <row r="8" spans="1:13" ht="15" customHeight="1" x14ac:dyDescent="0.25">
      <c r="A8" s="1125" t="s">
        <v>4492</v>
      </c>
      <c r="B8" s="479">
        <v>804675</v>
      </c>
      <c r="C8" s="479"/>
      <c r="D8" s="479"/>
      <c r="E8" s="479"/>
      <c r="F8" s="479">
        <v>9186.64</v>
      </c>
      <c r="G8" s="479">
        <v>24462.12</v>
      </c>
      <c r="H8" s="479">
        <v>23094.17</v>
      </c>
      <c r="I8" s="479"/>
      <c r="J8" s="479"/>
      <c r="K8" s="479"/>
      <c r="L8" s="479">
        <v>56742.93</v>
      </c>
      <c r="M8" s="479">
        <v>747932.07</v>
      </c>
    </row>
    <row r="9" spans="1:13" ht="15" customHeight="1" x14ac:dyDescent="0.25">
      <c r="A9" s="1125" t="s">
        <v>4577</v>
      </c>
      <c r="B9" s="479">
        <v>804675</v>
      </c>
      <c r="C9" s="479"/>
      <c r="D9" s="479"/>
      <c r="E9" s="479"/>
      <c r="F9" s="479">
        <v>9186.64</v>
      </c>
      <c r="G9" s="479">
        <v>24462.12</v>
      </c>
      <c r="H9" s="479">
        <v>23094.17</v>
      </c>
      <c r="I9" s="479"/>
      <c r="J9" s="479"/>
      <c r="K9" s="479"/>
      <c r="L9" s="479">
        <v>56742.93</v>
      </c>
      <c r="M9" s="479">
        <v>747932.07</v>
      </c>
    </row>
    <row r="10" spans="1:13" ht="15" customHeight="1" x14ac:dyDescent="0.25">
      <c r="A10" s="1125" t="s">
        <v>4542</v>
      </c>
      <c r="B10" s="479">
        <v>804675</v>
      </c>
      <c r="C10" s="479"/>
      <c r="D10" s="479"/>
      <c r="E10" s="479"/>
      <c r="F10" s="479">
        <v>9186.64</v>
      </c>
      <c r="G10" s="479">
        <v>24462.12</v>
      </c>
      <c r="H10" s="479">
        <v>23094.17</v>
      </c>
      <c r="I10" s="479"/>
      <c r="J10" s="479"/>
      <c r="K10" s="479"/>
      <c r="L10" s="479">
        <v>56742.93</v>
      </c>
      <c r="M10" s="479">
        <v>747932.07</v>
      </c>
    </row>
    <row r="11" spans="1:13" ht="15" customHeight="1" x14ac:dyDescent="0.25">
      <c r="A11" s="1125" t="s">
        <v>5185</v>
      </c>
      <c r="B11" s="479">
        <v>804675</v>
      </c>
      <c r="C11" s="479"/>
      <c r="D11" s="479"/>
      <c r="E11" s="479"/>
      <c r="F11" s="479">
        <v>9186.64</v>
      </c>
      <c r="G11" s="479">
        <v>24462.12</v>
      </c>
      <c r="H11" s="479">
        <v>23094.17</v>
      </c>
      <c r="I11" s="479"/>
      <c r="J11" s="479"/>
      <c r="K11" s="479"/>
      <c r="L11" s="479">
        <v>56742.93</v>
      </c>
      <c r="M11" s="479">
        <v>747932.07</v>
      </c>
    </row>
    <row r="12" spans="1:13" ht="15" customHeight="1" x14ac:dyDescent="0.25">
      <c r="A12" s="1125" t="s">
        <v>4579</v>
      </c>
      <c r="B12" s="479">
        <v>804675</v>
      </c>
      <c r="C12" s="479"/>
      <c r="D12" s="479"/>
      <c r="E12" s="479"/>
      <c r="F12" s="479">
        <v>9186.64</v>
      </c>
      <c r="G12" s="479">
        <v>24462.12</v>
      </c>
      <c r="H12" s="479">
        <v>23094.17</v>
      </c>
      <c r="I12" s="479"/>
      <c r="J12" s="479"/>
      <c r="K12" s="479"/>
      <c r="L12" s="479">
        <v>56742.93</v>
      </c>
      <c r="M12" s="479">
        <v>747932.07</v>
      </c>
    </row>
    <row r="13" spans="1:13" ht="15" customHeight="1" x14ac:dyDescent="0.25">
      <c r="A13" s="1125" t="s">
        <v>4580</v>
      </c>
      <c r="B13" s="479">
        <v>804675</v>
      </c>
      <c r="C13" s="479"/>
      <c r="D13" s="479"/>
      <c r="E13" s="479"/>
      <c r="F13" s="479">
        <v>9186.64</v>
      </c>
      <c r="G13" s="479">
        <v>24462.12</v>
      </c>
      <c r="H13" s="479">
        <v>23094.17</v>
      </c>
      <c r="I13" s="479"/>
      <c r="J13" s="479"/>
      <c r="K13" s="479"/>
      <c r="L13" s="479">
        <v>56742.93</v>
      </c>
      <c r="M13" s="479">
        <v>747932.07</v>
      </c>
    </row>
    <row r="14" spans="1:13" ht="15" customHeight="1" x14ac:dyDescent="0.25">
      <c r="A14" s="819" t="s">
        <v>4420</v>
      </c>
      <c r="B14" s="1126">
        <f>SUM(B6:B13)</f>
        <v>6437400</v>
      </c>
      <c r="C14" s="819"/>
      <c r="D14" s="819"/>
      <c r="E14" s="819"/>
      <c r="F14" s="1126">
        <f>SUM(F6:F13)</f>
        <v>73493.119999999995</v>
      </c>
      <c r="G14" s="1126">
        <f>SUM(G6:G13)</f>
        <v>195696.96</v>
      </c>
      <c r="H14" s="1126">
        <f>SUM(H6:H13)</f>
        <v>184753.36</v>
      </c>
      <c r="I14" s="819"/>
      <c r="J14" s="819"/>
      <c r="K14" s="819"/>
      <c r="L14" s="1126">
        <f>SUM(L6:L13)</f>
        <v>453943.44</v>
      </c>
      <c r="M14" s="1126">
        <f>SUM(M6:M13)</f>
        <v>5983456.5600000005</v>
      </c>
    </row>
  </sheetData>
  <pageMargins left="0.70866141732283472" right="0.70866141732283472" top="0.74803149606299213" bottom="0.74803149606299213" header="0.31496062992125984" footer="0.31496062992125984"/>
  <pageSetup scale="77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40"/>
  <sheetViews>
    <sheetView zoomScaleNormal="100" workbookViewId="0">
      <selection activeCell="G21" sqref="G21"/>
    </sheetView>
  </sheetViews>
  <sheetFormatPr baseColWidth="10" defaultColWidth="11.42578125" defaultRowHeight="15.75" x14ac:dyDescent="0.3"/>
  <cols>
    <col min="1" max="1" width="28.140625" style="385" customWidth="1"/>
    <col min="2" max="2" width="20.5703125" style="385" bestFit="1" customWidth="1"/>
    <col min="3" max="3" width="20.140625" style="385" bestFit="1" customWidth="1"/>
    <col min="4" max="4" width="19.42578125" style="385" bestFit="1" customWidth="1"/>
    <col min="5" max="6" width="20.5703125" style="385" bestFit="1" customWidth="1"/>
    <col min="7" max="7" width="20.42578125" style="385" bestFit="1" customWidth="1"/>
    <col min="8" max="8" width="16.5703125" style="385" customWidth="1"/>
    <col min="9" max="9" width="19" style="385" customWidth="1"/>
    <col min="10" max="10" width="16.7109375" style="385" customWidth="1"/>
    <col min="11" max="11" width="11.5703125" style="385" bestFit="1" customWidth="1"/>
    <col min="12" max="12" width="12.140625" style="385" customWidth="1"/>
    <col min="13" max="13" width="15.28515625" style="385" customWidth="1"/>
    <col min="14" max="14" width="34.140625" style="385" customWidth="1"/>
    <col min="15" max="15" width="19.28515625" style="385" customWidth="1"/>
    <col min="16" max="16384" width="11.42578125" style="5"/>
  </cols>
  <sheetData>
    <row r="1" spans="1:15" ht="15" x14ac:dyDescent="0.25">
      <c r="A1" s="1766" t="s">
        <v>2880</v>
      </c>
      <c r="B1" s="1766"/>
      <c r="C1" s="1766"/>
      <c r="D1" s="1766"/>
      <c r="E1" s="1766"/>
      <c r="F1" s="1766"/>
      <c r="G1" s="1766"/>
      <c r="H1" s="1766"/>
      <c r="I1" s="1766"/>
      <c r="J1" s="1766"/>
      <c r="K1" s="1766"/>
      <c r="L1" s="1766"/>
      <c r="M1" s="1766"/>
      <c r="N1" s="1766"/>
      <c r="O1" s="5"/>
    </row>
    <row r="2" spans="1:15" ht="15" x14ac:dyDescent="0.25">
      <c r="A2" s="1766" t="s">
        <v>5128</v>
      </c>
      <c r="B2" s="1766"/>
      <c r="C2" s="1766"/>
      <c r="D2" s="1766"/>
      <c r="E2" s="1766"/>
      <c r="F2" s="1766"/>
      <c r="G2" s="1766"/>
      <c r="H2" s="1766"/>
      <c r="I2" s="1766"/>
      <c r="J2" s="1766"/>
      <c r="K2" s="1766"/>
      <c r="L2" s="1766"/>
      <c r="M2" s="1766"/>
      <c r="N2" s="1766"/>
      <c r="O2" s="5"/>
    </row>
    <row r="3" spans="1:15" x14ac:dyDescent="0.3">
      <c r="A3" s="390"/>
      <c r="B3" s="390"/>
      <c r="C3" s="390"/>
      <c r="D3" s="390"/>
      <c r="E3" s="390"/>
      <c r="F3" s="390"/>
      <c r="G3" s="390"/>
      <c r="H3" s="390"/>
      <c r="I3" s="390"/>
      <c r="J3" s="390"/>
      <c r="K3" s="390"/>
      <c r="L3" s="390"/>
      <c r="M3" s="390"/>
      <c r="N3" s="390"/>
      <c r="O3" s="390"/>
    </row>
    <row r="4" spans="1:15" x14ac:dyDescent="0.3">
      <c r="B4" s="1130" t="s">
        <v>4383</v>
      </c>
      <c r="C4" s="1130" t="s">
        <v>4396</v>
      </c>
      <c r="D4" s="1130" t="s">
        <v>4399</v>
      </c>
      <c r="E4" s="1130" t="s">
        <v>4440</v>
      </c>
      <c r="F4" s="1130" t="s">
        <v>4457</v>
      </c>
      <c r="G4" s="1130" t="s">
        <v>4485</v>
      </c>
      <c r="H4" s="1130" t="s">
        <v>4492</v>
      </c>
      <c r="I4" s="1130" t="s">
        <v>4577</v>
      </c>
      <c r="J4" s="1130" t="s">
        <v>4542</v>
      </c>
      <c r="K4" s="1130" t="s">
        <v>4578</v>
      </c>
      <c r="L4" s="1130" t="s">
        <v>4579</v>
      </c>
      <c r="M4" s="1130" t="s">
        <v>4580</v>
      </c>
      <c r="N4" s="215" t="s">
        <v>4581</v>
      </c>
    </row>
    <row r="5" spans="1:15" x14ac:dyDescent="0.3">
      <c r="A5" s="385" t="s">
        <v>4387</v>
      </c>
    </row>
    <row r="6" spans="1:15" x14ac:dyDescent="0.3">
      <c r="A6" s="385" t="s">
        <v>4379</v>
      </c>
      <c r="B6" s="386">
        <v>20094448.16</v>
      </c>
      <c r="C6" s="386">
        <v>20094210</v>
      </c>
      <c r="D6" s="386">
        <v>20094516.25</v>
      </c>
      <c r="E6" s="386">
        <v>20093738.75</v>
      </c>
      <c r="F6" s="386">
        <v>20094757.5</v>
      </c>
      <c r="G6" s="386">
        <v>20090792.48</v>
      </c>
      <c r="H6" s="386">
        <v>20087442.5</v>
      </c>
      <c r="I6" s="386">
        <v>20094620</v>
      </c>
      <c r="J6" s="386"/>
      <c r="K6" s="386"/>
      <c r="L6" s="386"/>
      <c r="M6" s="386"/>
      <c r="N6" s="549">
        <f>+B6+C6+D6+E6+F6+G6+H6+I6+J6+K6+L6+M6</f>
        <v>160744525.63999999</v>
      </c>
      <c r="O6" s="5"/>
    </row>
    <row r="7" spans="1:15" x14ac:dyDescent="0.3">
      <c r="A7" s="385" t="s">
        <v>4487</v>
      </c>
      <c r="B7" s="387">
        <v>2135501.5</v>
      </c>
      <c r="C7" s="387">
        <v>2320027.9</v>
      </c>
      <c r="D7" s="387">
        <v>2326898.36</v>
      </c>
      <c r="E7" s="387">
        <v>2374650.0699999998</v>
      </c>
      <c r="F7" s="387">
        <v>2393832.15</v>
      </c>
      <c r="G7" s="387">
        <v>2483443.63</v>
      </c>
      <c r="H7" s="387">
        <v>2575286.19</v>
      </c>
      <c r="I7" s="387">
        <v>2660127.58</v>
      </c>
      <c r="J7" s="387"/>
      <c r="K7" s="387"/>
      <c r="L7" s="387"/>
      <c r="M7" s="387"/>
      <c r="N7" s="387">
        <f>+B7+C7+D7+E7+F7+G7+H7+I7+J7+K7+L7+M7</f>
        <v>19269767.379999999</v>
      </c>
      <c r="O7" s="387"/>
    </row>
    <row r="8" spans="1:15" ht="15" x14ac:dyDescent="0.25">
      <c r="A8" s="391" t="s">
        <v>4385</v>
      </c>
      <c r="B8" s="386">
        <f>SUM(B6:B7)</f>
        <v>22229949.66</v>
      </c>
      <c r="C8" s="386">
        <f t="shared" ref="C8:M8" si="0">+C6+C7</f>
        <v>22414237.899999999</v>
      </c>
      <c r="D8" s="386">
        <f>+D6+D7</f>
        <v>22421414.609999999</v>
      </c>
      <c r="E8" s="386">
        <f>+E6+E7</f>
        <v>22468388.82</v>
      </c>
      <c r="F8" s="386">
        <f>+F6+F7</f>
        <v>22488589.649999999</v>
      </c>
      <c r="G8" s="386">
        <f>+G6+G7</f>
        <v>22574236.109999999</v>
      </c>
      <c r="H8" s="386">
        <f t="shared" si="0"/>
        <v>22662728.690000001</v>
      </c>
      <c r="I8" s="386">
        <f t="shared" si="0"/>
        <v>22754747.579999998</v>
      </c>
      <c r="J8" s="386">
        <f>+J6+J7</f>
        <v>0</v>
      </c>
      <c r="K8" s="386">
        <f>K7+K6</f>
        <v>0</v>
      </c>
      <c r="L8" s="386">
        <f t="shared" si="0"/>
        <v>0</v>
      </c>
      <c r="M8" s="386">
        <f t="shared" si="0"/>
        <v>0</v>
      </c>
      <c r="N8" s="386">
        <f>+N6+N7</f>
        <v>180014293.01999998</v>
      </c>
      <c r="O8" s="386"/>
    </row>
    <row r="9" spans="1:15" ht="15" x14ac:dyDescent="0.25">
      <c r="A9" s="391"/>
      <c r="B9" s="386"/>
      <c r="C9" s="386"/>
      <c r="D9" s="386"/>
      <c r="E9" s="386"/>
      <c r="F9" s="386"/>
      <c r="G9" s="386"/>
      <c r="H9" s="386"/>
      <c r="I9" s="386"/>
      <c r="J9" s="386"/>
      <c r="K9" s="386"/>
      <c r="L9" s="386"/>
      <c r="M9" s="386"/>
      <c r="N9" s="386"/>
      <c r="O9" s="386"/>
    </row>
    <row r="10" spans="1:15" x14ac:dyDescent="0.3">
      <c r="A10" s="385" t="s">
        <v>4381</v>
      </c>
      <c r="B10" s="387">
        <v>159000</v>
      </c>
      <c r="C10" s="387">
        <v>159000</v>
      </c>
      <c r="D10" s="387">
        <v>159000</v>
      </c>
      <c r="E10" s="387">
        <v>159000</v>
      </c>
      <c r="F10" s="392">
        <v>147333.28</v>
      </c>
      <c r="G10" s="387">
        <v>134000</v>
      </c>
      <c r="H10" s="387">
        <v>131400</v>
      </c>
      <c r="I10" s="387">
        <v>121000</v>
      </c>
      <c r="J10" s="387"/>
      <c r="K10" s="387"/>
      <c r="L10" s="387"/>
      <c r="M10" s="387"/>
      <c r="N10" s="387">
        <f>+B10+C10+D10++E10+F10+G10+H10+I10+J10+K10+L10+M10</f>
        <v>1169733.28</v>
      </c>
      <c r="O10" s="387"/>
    </row>
    <row r="11" spans="1:15" x14ac:dyDescent="0.3">
      <c r="A11" s="385" t="s">
        <v>4382</v>
      </c>
      <c r="B11" s="392">
        <v>231000</v>
      </c>
      <c r="C11" s="392">
        <v>231000</v>
      </c>
      <c r="D11" s="392">
        <v>231000</v>
      </c>
      <c r="E11" s="392">
        <v>231000</v>
      </c>
      <c r="F11" s="392">
        <v>206000</v>
      </c>
      <c r="G11" s="392">
        <v>206000</v>
      </c>
      <c r="H11" s="392">
        <v>0</v>
      </c>
      <c r="I11" s="392">
        <v>0</v>
      </c>
      <c r="J11" s="392"/>
      <c r="K11" s="392"/>
      <c r="L11" s="392"/>
      <c r="M11" s="392"/>
      <c r="N11" s="392">
        <f>+B11+D11+C11+E11+F11+G11+H11+I11+J11+K11+L11+M11</f>
        <v>1336000</v>
      </c>
      <c r="O11" s="392"/>
    </row>
    <row r="12" spans="1:15" x14ac:dyDescent="0.3">
      <c r="A12" s="385" t="s">
        <v>4388</v>
      </c>
      <c r="B12" s="388">
        <v>872300</v>
      </c>
      <c r="C12" s="388">
        <v>872300</v>
      </c>
      <c r="D12" s="388">
        <v>806100</v>
      </c>
      <c r="E12" s="388">
        <v>892000</v>
      </c>
      <c r="F12" s="388">
        <v>839000</v>
      </c>
      <c r="G12" s="388">
        <v>846900</v>
      </c>
      <c r="H12" s="388">
        <v>788200</v>
      </c>
      <c r="I12" s="388">
        <v>841100</v>
      </c>
      <c r="J12" s="388"/>
      <c r="K12" s="388"/>
      <c r="L12" s="388"/>
      <c r="M12" s="388"/>
      <c r="N12" s="388">
        <f>+B12+C12+D12+E12+F12+G12+H12+I12+J12+K12+L12+M12</f>
        <v>6757900</v>
      </c>
      <c r="O12" s="388"/>
    </row>
    <row r="13" spans="1:15" ht="15" x14ac:dyDescent="0.25">
      <c r="A13" s="391" t="s">
        <v>3669</v>
      </c>
      <c r="B13" s="386">
        <f t="shared" ref="B13:M13" si="1">SUM(B10:B12)</f>
        <v>1262300</v>
      </c>
      <c r="C13" s="386">
        <f>SUM(C10:C12)</f>
        <v>1262300</v>
      </c>
      <c r="D13" s="386">
        <f t="shared" si="1"/>
        <v>1196100</v>
      </c>
      <c r="E13" s="386">
        <f t="shared" si="1"/>
        <v>1282000</v>
      </c>
      <c r="F13" s="386">
        <f t="shared" si="1"/>
        <v>1192333.28</v>
      </c>
      <c r="G13" s="386">
        <f t="shared" si="1"/>
        <v>1186900</v>
      </c>
      <c r="H13" s="386">
        <f t="shared" si="1"/>
        <v>919600</v>
      </c>
      <c r="I13" s="386">
        <f t="shared" si="1"/>
        <v>962100</v>
      </c>
      <c r="J13" s="386">
        <f t="shared" si="1"/>
        <v>0</v>
      </c>
      <c r="K13" s="386">
        <f t="shared" si="1"/>
        <v>0</v>
      </c>
      <c r="L13" s="386">
        <f t="shared" si="1"/>
        <v>0</v>
      </c>
      <c r="M13" s="386">
        <f t="shared" si="1"/>
        <v>0</v>
      </c>
      <c r="N13" s="386">
        <f>+B13+C13+D13++E13+F13+G13+H13+I13+J13+K13+L13+M13</f>
        <v>9263633.2800000012</v>
      </c>
      <c r="O13" s="386"/>
    </row>
    <row r="14" spans="1:15" x14ac:dyDescent="0.3">
      <c r="B14" s="387"/>
      <c r="C14" s="387"/>
      <c r="D14" s="387"/>
      <c r="E14" s="387"/>
      <c r="F14" s="387"/>
      <c r="G14" s="387"/>
      <c r="H14" s="387"/>
      <c r="I14" s="387"/>
      <c r="J14" s="387"/>
      <c r="K14" s="387"/>
      <c r="L14" s="387"/>
      <c r="M14" s="387"/>
      <c r="N14" s="387"/>
      <c r="O14" s="387"/>
    </row>
    <row r="15" spans="1:15" thickBot="1" x14ac:dyDescent="0.3">
      <c r="A15" s="421" t="s">
        <v>102</v>
      </c>
      <c r="B15" s="422">
        <f>+B8+B13</f>
        <v>23492249.66</v>
      </c>
      <c r="C15" s="422">
        <f>+C8+C13</f>
        <v>23676537.899999999</v>
      </c>
      <c r="D15" s="422">
        <f>+D8+D13</f>
        <v>23617514.609999999</v>
      </c>
      <c r="E15" s="422">
        <f t="shared" ref="E15:M15" si="2">+E8+E13</f>
        <v>23750388.82</v>
      </c>
      <c r="F15" s="422">
        <f t="shared" si="2"/>
        <v>23680922.93</v>
      </c>
      <c r="G15" s="422">
        <f t="shared" si="2"/>
        <v>23761136.109999999</v>
      </c>
      <c r="H15" s="422">
        <f t="shared" si="2"/>
        <v>23582328.690000001</v>
      </c>
      <c r="I15" s="422">
        <f t="shared" si="2"/>
        <v>23716847.579999998</v>
      </c>
      <c r="J15" s="422">
        <f t="shared" si="2"/>
        <v>0</v>
      </c>
      <c r="K15" s="422">
        <f t="shared" si="2"/>
        <v>0</v>
      </c>
      <c r="L15" s="422">
        <f t="shared" si="2"/>
        <v>0</v>
      </c>
      <c r="M15" s="422">
        <f t="shared" si="2"/>
        <v>0</v>
      </c>
      <c r="N15" s="422">
        <f>+N8+N13</f>
        <v>189277926.29999998</v>
      </c>
      <c r="O15" s="422"/>
    </row>
    <row r="16" spans="1:15" ht="16.5" thickTop="1" x14ac:dyDescent="0.3">
      <c r="B16" s="387"/>
      <c r="C16" s="387"/>
      <c r="D16" s="387"/>
      <c r="E16" s="387"/>
      <c r="F16" s="387"/>
      <c r="G16" s="387"/>
      <c r="H16" s="387"/>
      <c r="I16" s="387"/>
      <c r="J16" s="387"/>
      <c r="K16" s="387"/>
      <c r="L16" s="387"/>
      <c r="M16" s="387"/>
      <c r="N16" s="387"/>
      <c r="O16" s="387"/>
    </row>
    <row r="17" spans="1:15" x14ac:dyDescent="0.3">
      <c r="B17" s="387"/>
      <c r="C17" s="387"/>
      <c r="D17" s="387"/>
      <c r="E17" s="387"/>
      <c r="F17" s="387"/>
      <c r="G17" s="387"/>
      <c r="H17" s="387"/>
      <c r="I17" s="387"/>
      <c r="J17" s="387"/>
      <c r="K17" s="387"/>
      <c r="L17" s="387"/>
      <c r="M17" s="387"/>
      <c r="N17" s="387"/>
      <c r="O17" s="387"/>
    </row>
    <row r="18" spans="1:15" x14ac:dyDescent="0.3">
      <c r="A18" s="391" t="s">
        <v>5136</v>
      </c>
      <c r="B18" s="1152" t="s">
        <v>4492</v>
      </c>
      <c r="C18" s="1152" t="s">
        <v>4577</v>
      </c>
      <c r="D18" s="386" t="s">
        <v>4386</v>
      </c>
      <c r="E18" s="387"/>
      <c r="F18" s="387"/>
      <c r="G18" s="387"/>
      <c r="H18" s="387"/>
      <c r="I18" s="387"/>
      <c r="J18" s="387"/>
      <c r="K18" s="387"/>
      <c r="L18" s="387"/>
      <c r="M18" s="387"/>
      <c r="N18" s="387"/>
      <c r="O18" s="387"/>
    </row>
    <row r="19" spans="1:15" x14ac:dyDescent="0.3">
      <c r="A19" s="385" t="s">
        <v>5131</v>
      </c>
      <c r="B19" s="387">
        <v>20087442.5</v>
      </c>
      <c r="C19" s="387">
        <v>20094620</v>
      </c>
      <c r="D19" s="387">
        <f t="shared" ref="D19:D24" si="3">+B19-C19</f>
        <v>-7177.5</v>
      </c>
      <c r="E19" s="387"/>
      <c r="F19" s="387"/>
      <c r="G19" s="387"/>
      <c r="H19" s="387"/>
      <c r="I19" s="387"/>
      <c r="J19" s="387"/>
      <c r="K19" s="387"/>
      <c r="L19" s="387"/>
      <c r="M19" s="387"/>
      <c r="N19" s="387"/>
      <c r="O19" s="387"/>
    </row>
    <row r="20" spans="1:15" x14ac:dyDescent="0.3">
      <c r="A20" s="385" t="s">
        <v>5132</v>
      </c>
      <c r="B20" s="387">
        <v>2575286.19</v>
      </c>
      <c r="C20" s="387">
        <v>2660127.58</v>
      </c>
      <c r="D20" s="387">
        <f t="shared" si="3"/>
        <v>-84841.39000000013</v>
      </c>
      <c r="E20" s="387"/>
      <c r="F20" s="387"/>
      <c r="G20" s="387"/>
      <c r="H20" s="387"/>
      <c r="I20" s="387"/>
      <c r="J20" s="387"/>
      <c r="K20" s="387"/>
      <c r="L20" s="387"/>
      <c r="M20" s="387"/>
      <c r="N20" s="387"/>
      <c r="O20" s="387"/>
    </row>
    <row r="21" spans="1:15" x14ac:dyDescent="0.3">
      <c r="A21" s="385" t="s">
        <v>5133</v>
      </c>
      <c r="B21" s="425">
        <v>0</v>
      </c>
      <c r="C21" s="425">
        <v>0</v>
      </c>
      <c r="D21" s="387">
        <f t="shared" si="3"/>
        <v>0</v>
      </c>
    </row>
    <row r="22" spans="1:15" x14ac:dyDescent="0.3">
      <c r="A22" s="385" t="s">
        <v>5134</v>
      </c>
      <c r="B22" s="425">
        <v>131400</v>
      </c>
      <c r="C22" s="425">
        <v>121000</v>
      </c>
      <c r="D22" s="387">
        <f t="shared" si="3"/>
        <v>10400</v>
      </c>
    </row>
    <row r="23" spans="1:15" ht="16.5" thickBot="1" x14ac:dyDescent="0.35">
      <c r="A23" s="385" t="s">
        <v>5135</v>
      </c>
      <c r="B23" s="1105">
        <v>788200</v>
      </c>
      <c r="C23" s="1105">
        <v>841100</v>
      </c>
      <c r="D23" s="1106">
        <f t="shared" si="3"/>
        <v>-52900</v>
      </c>
    </row>
    <row r="24" spans="1:15" ht="16.5" thickTop="1" x14ac:dyDescent="0.3">
      <c r="A24" s="391" t="s">
        <v>102</v>
      </c>
      <c r="B24" s="387">
        <f>SUM(B19:B23)</f>
        <v>23582328.690000001</v>
      </c>
      <c r="C24" s="387">
        <f>SUM(C19:C23)</f>
        <v>23716847.579999998</v>
      </c>
      <c r="D24" s="387">
        <f t="shared" si="3"/>
        <v>-134518.88999999687</v>
      </c>
    </row>
    <row r="28" spans="1:15" ht="20.25" x14ac:dyDescent="0.3">
      <c r="A28" s="1783" t="s">
        <v>5243</v>
      </c>
      <c r="B28" s="1783"/>
      <c r="C28" s="1783"/>
      <c r="D28" s="1783"/>
      <c r="E28" s="1783"/>
      <c r="F28" s="1783"/>
      <c r="G28" s="1783"/>
      <c r="H28" s="1783"/>
      <c r="I28" s="1783"/>
      <c r="J28" s="1783"/>
      <c r="K28" s="1783"/>
      <c r="L28" s="1783"/>
    </row>
    <row r="29" spans="1:15" ht="20.25" x14ac:dyDescent="0.3">
      <c r="A29" s="1154"/>
      <c r="B29" s="1154"/>
      <c r="C29" s="1154"/>
      <c r="D29" s="1154"/>
      <c r="E29" s="1154"/>
      <c r="F29" s="1154"/>
      <c r="G29" s="1154"/>
      <c r="H29" s="1154"/>
      <c r="I29" s="1154"/>
      <c r="J29" s="1154"/>
      <c r="K29" s="1154"/>
      <c r="L29" s="1154"/>
    </row>
    <row r="30" spans="1:15" x14ac:dyDescent="0.3">
      <c r="A30" s="1160" t="s">
        <v>5242</v>
      </c>
      <c r="B30" s="1161" t="s">
        <v>4383</v>
      </c>
      <c r="C30" s="1161" t="s">
        <v>4396</v>
      </c>
      <c r="D30" s="1161" t="s">
        <v>4399</v>
      </c>
      <c r="E30" s="1161" t="s">
        <v>4440</v>
      </c>
      <c r="F30" s="1161" t="s">
        <v>4457</v>
      </c>
      <c r="G30" s="1161" t="s">
        <v>4485</v>
      </c>
      <c r="H30" s="1161" t="s">
        <v>4492</v>
      </c>
      <c r="I30" s="1161" t="s">
        <v>4577</v>
      </c>
      <c r="J30" s="1161" t="s">
        <v>4542</v>
      </c>
      <c r="K30" s="1161" t="s">
        <v>4578</v>
      </c>
      <c r="L30" s="1161" t="s">
        <v>4579</v>
      </c>
      <c r="M30" s="1161" t="s">
        <v>4580</v>
      </c>
      <c r="N30" s="1161" t="s">
        <v>4581</v>
      </c>
    </row>
    <row r="31" spans="1:15" x14ac:dyDescent="0.3">
      <c r="A31" s="1155" t="s">
        <v>353</v>
      </c>
      <c r="B31" s="1157">
        <v>62028.75</v>
      </c>
      <c r="C31" s="1157">
        <v>43408.75</v>
      </c>
      <c r="D31" s="1158">
        <v>102436.25</v>
      </c>
      <c r="E31" s="1163">
        <v>238379.5</v>
      </c>
      <c r="F31" s="1163">
        <v>238379.58</v>
      </c>
      <c r="G31" s="1163">
        <v>160450.25</v>
      </c>
      <c r="H31" s="1163">
        <v>250317.83</v>
      </c>
      <c r="I31" s="1163">
        <v>414606.74</v>
      </c>
      <c r="J31" s="1164"/>
      <c r="K31" s="1164"/>
      <c r="L31" s="1164"/>
      <c r="M31" s="1164"/>
      <c r="N31" s="1164">
        <f>+B31+C31+D31+E31+F31+G31+H31+I31+J31+K31+L31+M31</f>
        <v>1510007.65</v>
      </c>
      <c r="O31" s="5"/>
    </row>
    <row r="32" spans="1:15" x14ac:dyDescent="0.3">
      <c r="A32" s="1155" t="s">
        <v>5152</v>
      </c>
      <c r="B32" s="1157">
        <v>217025</v>
      </c>
      <c r="C32" s="1157">
        <v>285358.40999999997</v>
      </c>
      <c r="D32" s="1158">
        <v>203204.16</v>
      </c>
      <c r="E32" s="1163">
        <v>204605</v>
      </c>
      <c r="F32" s="1163">
        <v>204605</v>
      </c>
      <c r="G32" s="1163">
        <v>167662.82</v>
      </c>
      <c r="H32" s="1163">
        <v>331950.83</v>
      </c>
      <c r="I32" s="1163">
        <v>420974.48</v>
      </c>
      <c r="J32" s="1163"/>
      <c r="K32" s="1163"/>
      <c r="L32" s="1163"/>
      <c r="M32" s="1163"/>
      <c r="N32" s="1164">
        <f>+B32+C32+D32+E32+F32+G32+H32+I32+J32+K32+L32+M32</f>
        <v>2035385.7</v>
      </c>
      <c r="O32" s="387"/>
    </row>
    <row r="33" spans="1:15" x14ac:dyDescent="0.3">
      <c r="A33" s="1156"/>
      <c r="B33" s="1158"/>
      <c r="C33" s="1158"/>
      <c r="D33" s="1158"/>
      <c r="E33" s="1163"/>
      <c r="F33" s="1163"/>
      <c r="G33" s="1163"/>
      <c r="H33" s="1163"/>
      <c r="I33" s="1163"/>
      <c r="J33" s="1163"/>
      <c r="K33" s="1163"/>
      <c r="L33" s="1163"/>
      <c r="M33" s="1163"/>
      <c r="N33" s="1163">
        <f>+B33+C33+D33++E33+F33+G33+H33+I33+J33+K33+L33+M33</f>
        <v>0</v>
      </c>
      <c r="O33" s="387"/>
    </row>
    <row r="34" spans="1:15" ht="15" x14ac:dyDescent="0.25">
      <c r="A34" s="1162" t="s">
        <v>102</v>
      </c>
      <c r="B34" s="1159">
        <f>SUM(B31:B33)</f>
        <v>279053.75</v>
      </c>
      <c r="C34" s="1159">
        <f>SUM(C31:C33)</f>
        <v>328767.15999999997</v>
      </c>
      <c r="D34" s="1159">
        <f>SUM(D31:D33)</f>
        <v>305640.41000000003</v>
      </c>
      <c r="E34" s="1164">
        <f t="shared" ref="E34:J34" si="4">+E31+E32</f>
        <v>442984.5</v>
      </c>
      <c r="F34" s="1164">
        <f t="shared" si="4"/>
        <v>442984.57999999996</v>
      </c>
      <c r="G34" s="1164">
        <f t="shared" si="4"/>
        <v>328113.07</v>
      </c>
      <c r="H34" s="1164">
        <f t="shared" si="4"/>
        <v>582268.66</v>
      </c>
      <c r="I34" s="1164">
        <f t="shared" si="4"/>
        <v>835581.22</v>
      </c>
      <c r="J34" s="1164">
        <f t="shared" si="4"/>
        <v>0</v>
      </c>
      <c r="K34" s="1164">
        <f>K32+K31</f>
        <v>0</v>
      </c>
      <c r="L34" s="1164">
        <f>+L31+L32</f>
        <v>0</v>
      </c>
      <c r="M34" s="1164">
        <f>+M31+M32</f>
        <v>0</v>
      </c>
      <c r="N34" s="1164">
        <f>+N31+N32</f>
        <v>3545393.3499999996</v>
      </c>
      <c r="O34" s="386"/>
    </row>
    <row r="35" spans="1:15" ht="15" x14ac:dyDescent="0.25">
      <c r="A35" s="391"/>
      <c r="B35" s="386"/>
      <c r="C35" s="386"/>
      <c r="D35" s="386"/>
      <c r="E35" s="386"/>
      <c r="F35" s="386"/>
      <c r="G35" s="386"/>
      <c r="H35" s="386"/>
      <c r="I35" s="386"/>
      <c r="J35" s="386"/>
      <c r="K35" s="386"/>
      <c r="L35" s="386"/>
      <c r="M35" s="386"/>
      <c r="N35" s="386"/>
      <c r="O35" s="386"/>
    </row>
    <row r="36" spans="1:15" x14ac:dyDescent="0.3">
      <c r="B36" s="387"/>
      <c r="C36" s="387"/>
      <c r="D36" s="387"/>
      <c r="E36" s="387"/>
      <c r="F36" s="387"/>
      <c r="G36" s="387"/>
      <c r="H36" s="387"/>
      <c r="I36" s="387"/>
      <c r="J36" s="387"/>
      <c r="K36" s="387"/>
      <c r="L36" s="387"/>
      <c r="M36" s="387"/>
      <c r="N36" s="387"/>
      <c r="O36" s="387"/>
    </row>
    <row r="40" spans="1:15" x14ac:dyDescent="0.3">
      <c r="A40" s="1153"/>
      <c r="B40" s="747"/>
    </row>
  </sheetData>
  <mergeCells count="3">
    <mergeCell ref="A1:N1"/>
    <mergeCell ref="A2:N2"/>
    <mergeCell ref="A28:L28"/>
  </mergeCells>
  <pageMargins left="0.70866141732283472" right="0.70866141732283472" top="0.74803149606299213" bottom="0.74803149606299213" header="0.31496062992125984" footer="0.31496062992125984"/>
  <pageSetup paperSize="5" scale="60" orientation="landscape" r:id="rId1"/>
  <colBreaks count="1" manualBreakCount="1">
    <brk id="14" max="1048575" man="1"/>
  </colBreaks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DF860"/>
  <sheetViews>
    <sheetView topLeftCell="A13" workbookViewId="0">
      <selection activeCell="N20" sqref="N20"/>
    </sheetView>
  </sheetViews>
  <sheetFormatPr baseColWidth="10" defaultColWidth="11.42578125" defaultRowHeight="15" x14ac:dyDescent="0.25"/>
  <cols>
    <col min="1" max="1" width="3.85546875" style="611" customWidth="1"/>
    <col min="2" max="2" width="16.140625" style="1100" customWidth="1"/>
    <col min="3" max="3" width="0.140625" style="1100" hidden="1" customWidth="1"/>
    <col min="4" max="4" width="15.42578125" style="1100" hidden="1" customWidth="1"/>
    <col min="5" max="5" width="12" style="787" hidden="1" customWidth="1"/>
    <col min="6" max="6" width="14.5703125" style="1100" hidden="1" customWidth="1"/>
    <col min="7" max="7" width="39" style="6" customWidth="1"/>
    <col min="8" max="8" width="35.140625" style="6" customWidth="1"/>
    <col min="9" max="9" width="27" style="6" customWidth="1"/>
    <col min="10" max="10" width="14" style="6" customWidth="1"/>
    <col min="11" max="11" width="14.7109375" style="6" hidden="1" customWidth="1"/>
    <col min="12" max="12" width="11.140625" style="6" hidden="1" customWidth="1"/>
    <col min="13" max="13" width="9.85546875" style="6" hidden="1" customWidth="1"/>
    <col min="14" max="14" width="14.28515625" style="458" customWidth="1"/>
    <col min="15" max="15" width="12" style="6" customWidth="1"/>
    <col min="16" max="16" width="14.140625" style="6" customWidth="1"/>
    <col min="17" max="17" width="12.42578125" style="537" customWidth="1"/>
    <col min="18" max="19" width="17" style="632" customWidth="1"/>
    <col min="20" max="21" width="17.7109375" style="6" customWidth="1"/>
    <col min="22" max="22" width="25.140625" style="1147" hidden="1" customWidth="1"/>
    <col min="23" max="23" width="18.85546875" style="1147" hidden="1" customWidth="1"/>
    <col min="24" max="24" width="17.85546875" style="711" hidden="1" customWidth="1"/>
    <col min="25" max="25" width="15.7109375" style="711" hidden="1" customWidth="1"/>
    <col min="26" max="26" width="2" style="6" hidden="1" customWidth="1"/>
    <col min="27" max="27" width="0.42578125" style="6" hidden="1" customWidth="1"/>
    <col min="28" max="37" width="11.42578125" style="6" hidden="1" customWidth="1"/>
    <col min="38" max="110" width="11.42578125" style="537"/>
    <col min="111" max="16384" width="11.42578125" style="6"/>
  </cols>
  <sheetData>
    <row r="1" spans="1:110" ht="3.75" customHeight="1" x14ac:dyDescent="0.25">
      <c r="E1" s="712"/>
    </row>
    <row r="2" spans="1:110" hidden="1" x14ac:dyDescent="0.25">
      <c r="E2" s="712"/>
    </row>
    <row r="3" spans="1:110" s="514" customFormat="1" ht="18" x14ac:dyDescent="0.25">
      <c r="A3" s="1777" t="s">
        <v>2866</v>
      </c>
      <c r="B3" s="1777"/>
      <c r="C3" s="1777"/>
      <c r="D3" s="1777"/>
      <c r="E3" s="1777"/>
      <c r="F3" s="1777"/>
      <c r="G3" s="1777"/>
      <c r="H3" s="1777"/>
      <c r="I3" s="1777"/>
      <c r="J3" s="1777"/>
      <c r="K3" s="1777"/>
      <c r="L3" s="1777"/>
      <c r="M3" s="1777"/>
      <c r="N3" s="1777"/>
      <c r="O3" s="1777"/>
      <c r="P3" s="1777"/>
      <c r="Q3" s="1777"/>
      <c r="R3" s="1777"/>
      <c r="S3" s="1777"/>
      <c r="T3" s="1777"/>
      <c r="U3" s="1777"/>
      <c r="V3" s="717"/>
      <c r="W3" s="1148"/>
      <c r="X3" s="718"/>
      <c r="Y3" s="719"/>
      <c r="AL3" s="543"/>
      <c r="AM3" s="543"/>
      <c r="AN3" s="543"/>
      <c r="AO3" s="543"/>
      <c r="AP3" s="543"/>
      <c r="AQ3" s="543"/>
      <c r="AR3" s="543"/>
      <c r="AS3" s="543"/>
      <c r="AT3" s="543"/>
      <c r="AU3" s="543"/>
      <c r="AV3" s="543"/>
      <c r="AW3" s="543"/>
      <c r="AX3" s="543"/>
      <c r="AY3" s="543"/>
      <c r="AZ3" s="543"/>
      <c r="BA3" s="543"/>
      <c r="BB3" s="543"/>
      <c r="BC3" s="543"/>
      <c r="BD3" s="543"/>
      <c r="BE3" s="543"/>
      <c r="BF3" s="543"/>
      <c r="BG3" s="543"/>
      <c r="BH3" s="543"/>
      <c r="BI3" s="543"/>
      <c r="BJ3" s="543"/>
      <c r="BK3" s="543"/>
      <c r="BL3" s="543"/>
      <c r="BM3" s="543"/>
      <c r="BN3" s="543"/>
      <c r="BO3" s="543"/>
      <c r="BP3" s="543"/>
      <c r="BQ3" s="543"/>
      <c r="BR3" s="543"/>
      <c r="BS3" s="543"/>
      <c r="BT3" s="543"/>
      <c r="BU3" s="543"/>
      <c r="BV3" s="543"/>
      <c r="BW3" s="543"/>
      <c r="BX3" s="543"/>
      <c r="BY3" s="543"/>
      <c r="BZ3" s="543"/>
      <c r="CA3" s="543"/>
      <c r="CB3" s="543"/>
      <c r="CC3" s="543"/>
      <c r="CD3" s="543"/>
      <c r="CE3" s="543"/>
      <c r="CF3" s="543"/>
      <c r="CG3" s="543"/>
      <c r="CH3" s="543"/>
      <c r="CI3" s="543"/>
      <c r="CJ3" s="543"/>
      <c r="CK3" s="543"/>
      <c r="CL3" s="543"/>
      <c r="CM3" s="543"/>
      <c r="CN3" s="543"/>
      <c r="CO3" s="543"/>
      <c r="CP3" s="543"/>
      <c r="CQ3" s="543"/>
      <c r="CR3" s="543"/>
      <c r="CS3" s="543"/>
      <c r="CT3" s="543"/>
      <c r="CU3" s="543"/>
      <c r="CV3" s="543"/>
      <c r="CW3" s="543"/>
      <c r="CX3" s="543"/>
      <c r="CY3" s="543"/>
      <c r="CZ3" s="543"/>
      <c r="DA3" s="543"/>
      <c r="DB3" s="543"/>
      <c r="DC3" s="543"/>
      <c r="DD3" s="543"/>
      <c r="DE3" s="543"/>
      <c r="DF3" s="543"/>
    </row>
    <row r="4" spans="1:110" s="514" customFormat="1" ht="18" x14ac:dyDescent="0.25">
      <c r="A4" s="1778" t="s">
        <v>2880</v>
      </c>
      <c r="B4" s="1778"/>
      <c r="C4" s="1778"/>
      <c r="D4" s="1778"/>
      <c r="E4" s="1778"/>
      <c r="F4" s="1778"/>
      <c r="G4" s="1778"/>
      <c r="H4" s="1778"/>
      <c r="I4" s="1778"/>
      <c r="J4" s="1778"/>
      <c r="K4" s="1778"/>
      <c r="L4" s="1778"/>
      <c r="M4" s="1778"/>
      <c r="N4" s="1778"/>
      <c r="O4" s="1778"/>
      <c r="P4" s="1778"/>
      <c r="Q4" s="1778"/>
      <c r="R4" s="1778"/>
      <c r="S4" s="1778"/>
      <c r="T4" s="1778"/>
      <c r="U4" s="1778"/>
      <c r="V4" s="717"/>
      <c r="W4" s="1148"/>
      <c r="X4" s="718"/>
      <c r="Y4" s="719"/>
      <c r="AL4" s="543"/>
      <c r="AM4" s="543"/>
      <c r="AN4" s="543"/>
      <c r="AO4" s="543"/>
      <c r="AP4" s="543"/>
      <c r="AQ4" s="543"/>
      <c r="AR4" s="543"/>
      <c r="AS4" s="543"/>
      <c r="AT4" s="543"/>
      <c r="AU4" s="543"/>
      <c r="AV4" s="543"/>
      <c r="AW4" s="543"/>
      <c r="AX4" s="543"/>
      <c r="AY4" s="543"/>
      <c r="AZ4" s="543"/>
      <c r="BA4" s="543"/>
      <c r="BB4" s="543"/>
      <c r="BC4" s="543"/>
      <c r="BD4" s="543"/>
      <c r="BE4" s="543"/>
      <c r="BF4" s="543"/>
      <c r="BG4" s="543"/>
      <c r="BH4" s="543"/>
      <c r="BI4" s="543"/>
      <c r="BJ4" s="543"/>
      <c r="BK4" s="543"/>
      <c r="BL4" s="543"/>
      <c r="BM4" s="543"/>
      <c r="BN4" s="543"/>
      <c r="BO4" s="543"/>
      <c r="BP4" s="543"/>
      <c r="BQ4" s="543"/>
      <c r="BR4" s="543"/>
      <c r="BS4" s="543"/>
      <c r="BT4" s="543"/>
      <c r="BU4" s="543"/>
      <c r="BV4" s="543"/>
      <c r="BW4" s="543"/>
      <c r="BX4" s="543"/>
      <c r="BY4" s="543"/>
      <c r="BZ4" s="543"/>
      <c r="CA4" s="543"/>
      <c r="CB4" s="543"/>
      <c r="CC4" s="543"/>
      <c r="CD4" s="543"/>
      <c r="CE4" s="543"/>
      <c r="CF4" s="543"/>
      <c r="CG4" s="543"/>
      <c r="CH4" s="543"/>
      <c r="CI4" s="543"/>
      <c r="CJ4" s="543"/>
      <c r="CK4" s="543"/>
      <c r="CL4" s="543"/>
      <c r="CM4" s="543"/>
      <c r="CN4" s="543"/>
      <c r="CO4" s="543"/>
      <c r="CP4" s="543"/>
      <c r="CQ4" s="543"/>
      <c r="CR4" s="543"/>
      <c r="CS4" s="543"/>
      <c r="CT4" s="543"/>
      <c r="CU4" s="543"/>
      <c r="CV4" s="543"/>
      <c r="CW4" s="543"/>
      <c r="CX4" s="543"/>
      <c r="CY4" s="543"/>
      <c r="CZ4" s="543"/>
      <c r="DA4" s="543"/>
      <c r="DB4" s="543"/>
      <c r="DC4" s="543"/>
      <c r="DD4" s="543"/>
      <c r="DE4" s="543"/>
      <c r="DF4" s="543"/>
    </row>
    <row r="5" spans="1:110" s="514" customFormat="1" ht="18" x14ac:dyDescent="0.25">
      <c r="A5" s="1777" t="s">
        <v>5236</v>
      </c>
      <c r="B5" s="1777"/>
      <c r="C5" s="1777"/>
      <c r="D5" s="1777"/>
      <c r="E5" s="1777"/>
      <c r="F5" s="1777"/>
      <c r="G5" s="1777"/>
      <c r="H5" s="1777"/>
      <c r="I5" s="1777"/>
      <c r="J5" s="1777"/>
      <c r="K5" s="1777"/>
      <c r="L5" s="1777"/>
      <c r="M5" s="1777"/>
      <c r="N5" s="1777"/>
      <c r="O5" s="1777"/>
      <c r="P5" s="1777"/>
      <c r="Q5" s="1777"/>
      <c r="R5" s="1777"/>
      <c r="S5" s="1777"/>
      <c r="T5" s="1777"/>
      <c r="U5" s="1777"/>
      <c r="V5" s="717"/>
      <c r="W5" s="1148"/>
      <c r="X5" s="718"/>
      <c r="Y5" s="719"/>
      <c r="AL5" s="543"/>
      <c r="AM5" s="543"/>
      <c r="AN5" s="543"/>
      <c r="AO5" s="543"/>
      <c r="AP5" s="543"/>
      <c r="AQ5" s="543"/>
      <c r="AR5" s="543"/>
      <c r="AS5" s="543"/>
      <c r="AT5" s="543"/>
      <c r="AU5" s="543"/>
      <c r="AV5" s="543"/>
      <c r="AW5" s="543"/>
      <c r="AX5" s="543"/>
      <c r="AY5" s="543"/>
      <c r="AZ5" s="543"/>
      <c r="BA5" s="543"/>
      <c r="BB5" s="543"/>
      <c r="BC5" s="543"/>
      <c r="BD5" s="543"/>
      <c r="BE5" s="543"/>
      <c r="BF5" s="543"/>
      <c r="BG5" s="543"/>
      <c r="BH5" s="543"/>
      <c r="BI5" s="543"/>
      <c r="BJ5" s="543"/>
      <c r="BK5" s="543"/>
      <c r="BL5" s="543"/>
      <c r="BM5" s="543"/>
      <c r="BN5" s="543"/>
      <c r="BO5" s="543"/>
      <c r="BP5" s="543"/>
      <c r="BQ5" s="543"/>
      <c r="BR5" s="543"/>
      <c r="BS5" s="543"/>
      <c r="BT5" s="543"/>
      <c r="BU5" s="543"/>
      <c r="BV5" s="543"/>
      <c r="BW5" s="543"/>
      <c r="BX5" s="543"/>
      <c r="BY5" s="543"/>
      <c r="BZ5" s="543"/>
      <c r="CA5" s="543"/>
      <c r="CB5" s="543"/>
      <c r="CC5" s="543"/>
      <c r="CD5" s="543"/>
      <c r="CE5" s="543"/>
      <c r="CF5" s="543"/>
      <c r="CG5" s="543"/>
      <c r="CH5" s="543"/>
      <c r="CI5" s="543"/>
      <c r="CJ5" s="543"/>
      <c r="CK5" s="543"/>
      <c r="CL5" s="543"/>
      <c r="CM5" s="543"/>
      <c r="CN5" s="543"/>
      <c r="CO5" s="543"/>
      <c r="CP5" s="543"/>
      <c r="CQ5" s="543"/>
      <c r="CR5" s="543"/>
      <c r="CS5" s="543"/>
      <c r="CT5" s="543"/>
      <c r="CU5" s="543"/>
      <c r="CV5" s="543"/>
      <c r="CW5" s="543"/>
      <c r="CX5" s="543"/>
      <c r="CY5" s="543"/>
      <c r="CZ5" s="543"/>
      <c r="DA5" s="543"/>
      <c r="DB5" s="543"/>
      <c r="DC5" s="543"/>
      <c r="DD5" s="543"/>
      <c r="DE5" s="543"/>
      <c r="DF5" s="543"/>
    </row>
    <row r="6" spans="1:110" s="514" customFormat="1" ht="18" x14ac:dyDescent="0.25">
      <c r="A6" s="1777" t="s">
        <v>2846</v>
      </c>
      <c r="B6" s="1777"/>
      <c r="C6" s="1777"/>
      <c r="D6" s="1777"/>
      <c r="E6" s="1777"/>
      <c r="F6" s="1777"/>
      <c r="G6" s="1777"/>
      <c r="H6" s="1777"/>
      <c r="I6" s="1777"/>
      <c r="J6" s="1777"/>
      <c r="K6" s="1777"/>
      <c r="L6" s="1777"/>
      <c r="M6" s="1777"/>
      <c r="N6" s="1777"/>
      <c r="O6" s="1777"/>
      <c r="P6" s="1777"/>
      <c r="Q6" s="1777"/>
      <c r="R6" s="1777"/>
      <c r="S6" s="1777"/>
      <c r="T6" s="1777"/>
      <c r="U6" s="1777"/>
      <c r="V6" s="717"/>
      <c r="W6" s="1148"/>
      <c r="X6" s="718"/>
      <c r="Y6" s="719"/>
      <c r="AL6" s="543"/>
      <c r="AM6" s="543"/>
      <c r="AN6" s="543"/>
      <c r="AO6" s="543"/>
      <c r="AP6" s="543"/>
      <c r="AQ6" s="543"/>
      <c r="AR6" s="543"/>
      <c r="AS6" s="543"/>
      <c r="AT6" s="543"/>
      <c r="AU6" s="543"/>
      <c r="AV6" s="543"/>
      <c r="AW6" s="543"/>
      <c r="AX6" s="543"/>
      <c r="AY6" s="543"/>
      <c r="AZ6" s="543"/>
      <c r="BA6" s="543"/>
      <c r="BB6" s="543"/>
      <c r="BC6" s="543"/>
      <c r="BD6" s="543"/>
      <c r="BE6" s="543"/>
      <c r="BF6" s="543"/>
      <c r="BG6" s="543"/>
      <c r="BH6" s="543"/>
      <c r="BI6" s="543"/>
      <c r="BJ6" s="543"/>
      <c r="BK6" s="543"/>
      <c r="BL6" s="543"/>
      <c r="BM6" s="543"/>
      <c r="BN6" s="543"/>
      <c r="BO6" s="543"/>
      <c r="BP6" s="543"/>
      <c r="BQ6" s="543"/>
      <c r="BR6" s="543"/>
      <c r="BS6" s="543"/>
      <c r="BT6" s="543"/>
      <c r="BU6" s="543"/>
      <c r="BV6" s="543"/>
      <c r="BW6" s="543"/>
      <c r="BX6" s="543"/>
      <c r="BY6" s="543"/>
      <c r="BZ6" s="543"/>
      <c r="CA6" s="543"/>
      <c r="CB6" s="543"/>
      <c r="CC6" s="543"/>
      <c r="CD6" s="543"/>
      <c r="CE6" s="543"/>
      <c r="CF6" s="543"/>
      <c r="CG6" s="543"/>
      <c r="CH6" s="543"/>
      <c r="CI6" s="543"/>
      <c r="CJ6" s="543"/>
      <c r="CK6" s="543"/>
      <c r="CL6" s="543"/>
      <c r="CM6" s="543"/>
      <c r="CN6" s="543"/>
      <c r="CO6" s="543"/>
      <c r="CP6" s="543"/>
      <c r="CQ6" s="543"/>
      <c r="CR6" s="543"/>
      <c r="CS6" s="543"/>
      <c r="CT6" s="543"/>
      <c r="CU6" s="543"/>
      <c r="CV6" s="543"/>
      <c r="CW6" s="543"/>
      <c r="CX6" s="543"/>
      <c r="CY6" s="543"/>
      <c r="CZ6" s="543"/>
      <c r="DA6" s="543"/>
      <c r="DB6" s="543"/>
      <c r="DC6" s="543"/>
      <c r="DD6" s="543"/>
      <c r="DE6" s="543"/>
      <c r="DF6" s="543"/>
    </row>
    <row r="7" spans="1:110" ht="11.25" customHeight="1" x14ac:dyDescent="0.25">
      <c r="A7" s="570"/>
      <c r="B7" s="712"/>
      <c r="C7" s="712"/>
      <c r="D7" s="712"/>
      <c r="F7" s="712"/>
      <c r="G7" s="537"/>
      <c r="H7" s="1079"/>
      <c r="I7" s="1079"/>
      <c r="J7" s="1079"/>
      <c r="K7" s="1079"/>
      <c r="L7" s="1079"/>
      <c r="M7" s="1146"/>
      <c r="N7" s="1793" t="s">
        <v>183</v>
      </c>
      <c r="O7" s="1794"/>
      <c r="P7" s="1794"/>
      <c r="Q7" s="1794"/>
      <c r="R7" s="1794"/>
      <c r="S7" s="1794"/>
      <c r="T7" s="1795"/>
      <c r="U7" s="573"/>
    </row>
    <row r="8" spans="1:110" s="1031" customFormat="1" ht="23.25" customHeight="1" x14ac:dyDescent="0.25">
      <c r="A8" s="1034" t="s">
        <v>178</v>
      </c>
      <c r="B8" s="1029" t="s">
        <v>3</v>
      </c>
      <c r="C8" s="1029" t="s">
        <v>3760</v>
      </c>
      <c r="D8" s="1035" t="s">
        <v>3761</v>
      </c>
      <c r="E8" s="1029" t="s">
        <v>3761</v>
      </c>
      <c r="F8" s="1036" t="s">
        <v>3762</v>
      </c>
      <c r="G8" s="1029" t="s">
        <v>4</v>
      </c>
      <c r="H8" s="1029" t="s">
        <v>5</v>
      </c>
      <c r="I8" s="1029" t="s">
        <v>7</v>
      </c>
      <c r="J8" s="1037" t="s">
        <v>109</v>
      </c>
      <c r="K8" s="1038" t="s">
        <v>3585</v>
      </c>
      <c r="L8" s="1029" t="s">
        <v>3572</v>
      </c>
      <c r="M8" s="1029" t="s">
        <v>4488</v>
      </c>
      <c r="N8" s="1039" t="s">
        <v>181</v>
      </c>
      <c r="O8" s="1040" t="s">
        <v>182</v>
      </c>
      <c r="P8" s="1040" t="s">
        <v>3586</v>
      </c>
      <c r="Q8" s="1029" t="s">
        <v>5007</v>
      </c>
      <c r="R8" s="1041" t="s">
        <v>4914</v>
      </c>
      <c r="S8" s="1042" t="s">
        <v>5004</v>
      </c>
      <c r="T8" s="1036" t="s">
        <v>3616</v>
      </c>
      <c r="U8" s="1029" t="s">
        <v>3588</v>
      </c>
      <c r="V8" s="1043" t="s">
        <v>186</v>
      </c>
      <c r="W8" s="1043" t="s">
        <v>187</v>
      </c>
      <c r="X8" s="1044" t="s">
        <v>184</v>
      </c>
      <c r="Y8" s="1030" t="s">
        <v>3001</v>
      </c>
      <c r="AL8" s="1032"/>
      <c r="AM8" s="1032"/>
      <c r="AN8" s="1032"/>
      <c r="AO8" s="1032"/>
      <c r="AP8" s="1032"/>
      <c r="AQ8" s="1032"/>
      <c r="AR8" s="1032"/>
      <c r="AS8" s="1032"/>
      <c r="AT8" s="1032"/>
      <c r="AU8" s="1032"/>
      <c r="AV8" s="1032"/>
      <c r="AW8" s="1032"/>
      <c r="AX8" s="1032"/>
      <c r="AY8" s="1032"/>
      <c r="AZ8" s="1032"/>
      <c r="BA8" s="1032"/>
      <c r="BB8" s="1032"/>
      <c r="BC8" s="1032"/>
      <c r="BD8" s="1032"/>
      <c r="BE8" s="1033"/>
      <c r="BF8" s="1033"/>
      <c r="BG8" s="1033"/>
      <c r="BH8" s="1033"/>
      <c r="BI8" s="1033"/>
      <c r="BJ8" s="1033"/>
      <c r="BK8" s="1033"/>
      <c r="BL8" s="1033"/>
      <c r="BM8" s="1033"/>
      <c r="BN8" s="1033"/>
      <c r="BO8" s="1033"/>
      <c r="BP8" s="1033"/>
      <c r="BQ8" s="1033"/>
      <c r="BR8" s="1033"/>
      <c r="BS8" s="1033"/>
      <c r="BT8" s="1033"/>
      <c r="BU8" s="1033"/>
      <c r="BV8" s="1033"/>
      <c r="BW8" s="1033"/>
      <c r="BX8" s="1033"/>
      <c r="BY8" s="1033"/>
      <c r="BZ8" s="1033"/>
      <c r="CA8" s="1033"/>
      <c r="CB8" s="1033"/>
      <c r="CC8" s="1033"/>
      <c r="CD8" s="1033"/>
      <c r="CE8" s="1033"/>
      <c r="CF8" s="1033"/>
      <c r="CG8" s="1033"/>
      <c r="CH8" s="1033"/>
      <c r="CI8" s="1033"/>
      <c r="CJ8" s="1033"/>
      <c r="CK8" s="1033"/>
      <c r="CL8" s="1033"/>
      <c r="CM8" s="1033"/>
      <c r="CN8" s="1033"/>
      <c r="CO8" s="1033"/>
      <c r="CP8" s="1033"/>
      <c r="CQ8" s="1033"/>
      <c r="CR8" s="1033"/>
      <c r="CS8" s="1033"/>
      <c r="CT8" s="1033"/>
      <c r="CU8" s="1033"/>
      <c r="CV8" s="1033"/>
      <c r="CW8" s="1033"/>
      <c r="CX8" s="1033"/>
      <c r="CY8" s="1033"/>
      <c r="CZ8" s="1033"/>
      <c r="DA8" s="1033"/>
      <c r="DB8" s="1033"/>
      <c r="DC8" s="1033"/>
      <c r="DD8" s="1033"/>
      <c r="DE8" s="1033"/>
      <c r="DF8" s="1033"/>
    </row>
    <row r="9" spans="1:110" ht="15" customHeight="1" x14ac:dyDescent="0.25">
      <c r="A9" s="1715" t="s">
        <v>1574</v>
      </c>
      <c r="B9" s="1716"/>
      <c r="C9" s="1716"/>
      <c r="D9" s="1716"/>
      <c r="E9" s="1716"/>
      <c r="F9" s="1716"/>
      <c r="G9" s="1716"/>
      <c r="H9" s="1716"/>
      <c r="I9" s="1717"/>
      <c r="J9" s="407"/>
      <c r="K9" s="1067"/>
      <c r="L9" s="1067"/>
      <c r="M9" s="405"/>
      <c r="N9" s="565"/>
      <c r="O9" s="565"/>
      <c r="P9" s="565"/>
      <c r="Q9" s="407"/>
      <c r="R9" s="566"/>
      <c r="S9" s="566"/>
      <c r="T9" s="407"/>
      <c r="U9" s="452"/>
      <c r="V9" s="485"/>
      <c r="W9" s="863"/>
      <c r="X9" s="463"/>
      <c r="Y9" s="455"/>
      <c r="Z9" s="428"/>
      <c r="AA9" s="456"/>
      <c r="AB9" s="402"/>
      <c r="AC9" s="402"/>
      <c r="AD9" s="1067"/>
      <c r="AE9" s="428"/>
      <c r="AF9" s="428"/>
      <c r="AG9" s="402"/>
      <c r="AH9" s="1067"/>
      <c r="AI9" s="402"/>
      <c r="AJ9" s="457"/>
      <c r="BE9" s="6"/>
      <c r="BF9" s="6"/>
      <c r="BG9" s="6"/>
      <c r="BH9" s="6"/>
      <c r="BI9" s="6"/>
      <c r="BJ9" s="6"/>
      <c r="BK9" s="6"/>
      <c r="BL9" s="6"/>
      <c r="BM9" s="6"/>
      <c r="BN9" s="6"/>
      <c r="BO9" s="6"/>
      <c r="BP9" s="6"/>
      <c r="BQ9" s="6"/>
      <c r="BR9" s="6"/>
      <c r="BS9" s="6"/>
      <c r="BT9" s="6"/>
      <c r="BU9" s="6"/>
      <c r="BV9" s="6"/>
      <c r="BW9" s="6"/>
      <c r="BX9" s="6"/>
      <c r="BY9" s="6"/>
      <c r="BZ9" s="6"/>
      <c r="CA9" s="6"/>
      <c r="CB9" s="6"/>
      <c r="CC9" s="6"/>
      <c r="CD9" s="6"/>
      <c r="CE9" s="6"/>
      <c r="CF9" s="6"/>
      <c r="CG9" s="6"/>
      <c r="CH9" s="6"/>
      <c r="CI9" s="6"/>
      <c r="CJ9" s="6"/>
      <c r="CK9" s="6"/>
      <c r="CL9" s="6"/>
      <c r="CM9" s="6"/>
      <c r="CN9" s="6"/>
      <c r="CO9" s="6"/>
      <c r="CP9" s="6"/>
      <c r="CQ9" s="6"/>
      <c r="CR9" s="6"/>
      <c r="CS9" s="6"/>
      <c r="CT9" s="6"/>
      <c r="CU9" s="6"/>
      <c r="CV9" s="6"/>
      <c r="CW9" s="6"/>
      <c r="CX9" s="6"/>
      <c r="CY9" s="6"/>
      <c r="CZ9" s="6"/>
      <c r="DA9" s="6"/>
      <c r="DB9" s="6"/>
      <c r="DC9" s="6"/>
      <c r="DD9" s="6"/>
      <c r="DE9" s="6"/>
      <c r="DF9" s="6"/>
    </row>
    <row r="10" spans="1:110" ht="12.95" customHeight="1" x14ac:dyDescent="0.25">
      <c r="A10" s="1715" t="s">
        <v>5120</v>
      </c>
      <c r="B10" s="1716"/>
      <c r="C10" s="1716"/>
      <c r="D10" s="1716"/>
      <c r="E10" s="1716"/>
      <c r="F10" s="1716"/>
      <c r="G10" s="1716"/>
      <c r="H10" s="1716"/>
      <c r="I10" s="1717"/>
      <c r="J10" s="403"/>
      <c r="K10" s="1067"/>
      <c r="L10" s="1067"/>
      <c r="M10" s="405"/>
      <c r="N10" s="403"/>
      <c r="O10" s="567"/>
      <c r="P10" s="403"/>
      <c r="Q10" s="403"/>
      <c r="R10" s="568"/>
      <c r="S10" s="568"/>
      <c r="T10" s="568"/>
      <c r="U10" s="403"/>
      <c r="V10" s="452"/>
      <c r="W10" s="453"/>
      <c r="X10" s="1045"/>
      <c r="Y10" s="492"/>
    </row>
    <row r="11" spans="1:110" s="1055" customFormat="1" x14ac:dyDescent="0.25">
      <c r="A11" s="1057">
        <v>4</v>
      </c>
      <c r="B11" s="1059" t="s">
        <v>5237</v>
      </c>
      <c r="C11" s="1059"/>
      <c r="D11" s="1058"/>
      <c r="E11" s="1058"/>
      <c r="F11" s="1059"/>
      <c r="G11" s="1064" t="s">
        <v>5219</v>
      </c>
      <c r="H11" s="1060" t="s">
        <v>1574</v>
      </c>
      <c r="I11" s="1064" t="s">
        <v>1712</v>
      </c>
      <c r="J11" s="1069">
        <v>3813.4</v>
      </c>
      <c r="K11" s="1061">
        <f>J11/100*7.09</f>
        <v>270.37006000000002</v>
      </c>
      <c r="L11" s="1061">
        <v>16500</v>
      </c>
      <c r="M11" s="1061"/>
      <c r="N11" s="1062"/>
      <c r="O11" s="1061">
        <f>+J11/100*3.04</f>
        <v>115.92736000000001</v>
      </c>
      <c r="P11" s="1061">
        <f>+J11/100*2.87</f>
        <v>109.44458</v>
      </c>
      <c r="Q11" s="1061"/>
      <c r="R11" s="1061"/>
      <c r="S11" s="1061"/>
      <c r="T11" s="1061">
        <f>N11+O11+P11+Q11</f>
        <v>225.37194</v>
      </c>
      <c r="U11" s="1061">
        <f>J11-T11</f>
        <v>3588.0280600000001</v>
      </c>
      <c r="V11" s="434">
        <v>100010330028774</v>
      </c>
      <c r="W11" s="926"/>
      <c r="X11" s="927">
        <f>+U11</f>
        <v>3588.0280600000001</v>
      </c>
      <c r="Y11" s="933">
        <v>22300103060</v>
      </c>
      <c r="AL11" s="1111"/>
      <c r="AM11" s="1111"/>
      <c r="AN11" s="1111"/>
      <c r="AO11" s="1111"/>
      <c r="AP11" s="1111"/>
      <c r="AQ11" s="1111"/>
      <c r="AR11" s="1111"/>
      <c r="AS11" s="1111"/>
      <c r="AT11" s="1111"/>
      <c r="AU11" s="1111"/>
      <c r="AV11" s="1111"/>
      <c r="AW11" s="1111"/>
      <c r="AX11" s="1111"/>
      <c r="AY11" s="1111"/>
      <c r="AZ11" s="1111"/>
      <c r="BA11" s="1111"/>
      <c r="BB11" s="1111"/>
      <c r="BC11" s="1111"/>
      <c r="BD11" s="1111"/>
      <c r="BE11" s="1111"/>
      <c r="BF11" s="1111"/>
      <c r="BG11" s="1111"/>
      <c r="BH11" s="1111"/>
      <c r="BI11" s="1111"/>
      <c r="BJ11" s="1111"/>
      <c r="BK11" s="1111"/>
      <c r="BL11" s="1111"/>
      <c r="BM11" s="1111"/>
      <c r="BN11" s="1111"/>
      <c r="BO11" s="1111"/>
      <c r="BP11" s="1111"/>
      <c r="BQ11" s="1111"/>
      <c r="BR11" s="1111"/>
      <c r="BS11" s="1111"/>
      <c r="BT11" s="1111"/>
      <c r="BU11" s="1111"/>
      <c r="BV11" s="1111"/>
      <c r="BW11" s="1111"/>
      <c r="BX11" s="1111"/>
      <c r="BY11" s="1111"/>
      <c r="BZ11" s="1111"/>
      <c r="CA11" s="1111"/>
      <c r="CB11" s="1111"/>
      <c r="CC11" s="1111"/>
      <c r="CD11" s="1111"/>
      <c r="CE11" s="1111"/>
      <c r="CF11" s="1111"/>
      <c r="CG11" s="1111"/>
      <c r="CH11" s="1111"/>
      <c r="CI11" s="1111"/>
      <c r="CJ11" s="1111"/>
      <c r="CK11" s="1111"/>
      <c r="CL11" s="1111"/>
      <c r="CM11" s="1111"/>
      <c r="CN11" s="1111"/>
      <c r="CO11" s="1111"/>
      <c r="CP11" s="1111"/>
      <c r="CQ11" s="1111"/>
      <c r="CR11" s="1111"/>
      <c r="CS11" s="1111"/>
      <c r="CT11" s="1111"/>
      <c r="CU11" s="1111"/>
      <c r="CV11" s="1111"/>
      <c r="CW11" s="1111"/>
      <c r="CX11" s="1111"/>
      <c r="CY11" s="1111"/>
      <c r="CZ11" s="1111"/>
      <c r="DA11" s="1111"/>
      <c r="DB11" s="1111"/>
      <c r="DC11" s="1111"/>
      <c r="DD11" s="1111"/>
      <c r="DE11" s="1111"/>
      <c r="DF11" s="1111"/>
    </row>
    <row r="12" spans="1:110" s="1055" customFormat="1" x14ac:dyDescent="0.25">
      <c r="A12" s="1057">
        <v>5</v>
      </c>
      <c r="B12" s="1059" t="s">
        <v>5239</v>
      </c>
      <c r="C12" s="1059"/>
      <c r="D12" s="1058"/>
      <c r="E12" s="1058"/>
      <c r="F12" s="1059"/>
      <c r="G12" s="1064" t="s">
        <v>5220</v>
      </c>
      <c r="H12" s="1060" t="s">
        <v>1574</v>
      </c>
      <c r="I12" s="1064" t="s">
        <v>1712</v>
      </c>
      <c r="J12" s="1069">
        <v>3813.4</v>
      </c>
      <c r="K12" s="1061">
        <f>J12/100*7.09</f>
        <v>270.37006000000002</v>
      </c>
      <c r="L12" s="1061">
        <v>16500</v>
      </c>
      <c r="M12" s="1061"/>
      <c r="N12" s="1062"/>
      <c r="O12" s="1061">
        <f>+J12/100*3.04</f>
        <v>115.92736000000001</v>
      </c>
      <c r="P12" s="1061">
        <f>+J12/100*2.87</f>
        <v>109.44458</v>
      </c>
      <c r="Q12" s="1061"/>
      <c r="R12" s="1061"/>
      <c r="S12" s="1061"/>
      <c r="T12" s="1061">
        <f>N12+O12+P12+Q12</f>
        <v>225.37194</v>
      </c>
      <c r="U12" s="1061">
        <f>J12-T12</f>
        <v>3588.0280600000001</v>
      </c>
      <c r="V12" s="434">
        <v>100010330028774</v>
      </c>
      <c r="W12" s="926"/>
      <c r="X12" s="927">
        <f>+U12</f>
        <v>3588.0280600000001</v>
      </c>
      <c r="Y12" s="933">
        <v>22301566547</v>
      </c>
      <c r="AL12" s="1111"/>
      <c r="AM12" s="1111"/>
      <c r="AN12" s="1111"/>
      <c r="AO12" s="1111"/>
      <c r="AP12" s="1111"/>
      <c r="AQ12" s="1111"/>
      <c r="AR12" s="1111"/>
      <c r="AS12" s="1111"/>
      <c r="AT12" s="1111"/>
      <c r="AU12" s="1111"/>
      <c r="AV12" s="1111"/>
      <c r="AW12" s="1111"/>
      <c r="AX12" s="1111"/>
      <c r="AY12" s="1111"/>
      <c r="AZ12" s="1111"/>
      <c r="BA12" s="1111"/>
      <c r="BB12" s="1111"/>
      <c r="BC12" s="1111"/>
      <c r="BD12" s="1111"/>
      <c r="BE12" s="1111"/>
      <c r="BF12" s="1111"/>
      <c r="BG12" s="1111"/>
      <c r="BH12" s="1111"/>
      <c r="BI12" s="1111"/>
      <c r="BJ12" s="1111"/>
      <c r="BK12" s="1111"/>
      <c r="BL12" s="1111"/>
      <c r="BM12" s="1111"/>
      <c r="BN12" s="1111"/>
      <c r="BO12" s="1111"/>
      <c r="BP12" s="1111"/>
      <c r="BQ12" s="1111"/>
      <c r="BR12" s="1111"/>
      <c r="BS12" s="1111"/>
      <c r="BT12" s="1111"/>
      <c r="BU12" s="1111"/>
      <c r="BV12" s="1111"/>
      <c r="BW12" s="1111"/>
      <c r="BX12" s="1111"/>
      <c r="BY12" s="1111"/>
      <c r="BZ12" s="1111"/>
      <c r="CA12" s="1111"/>
      <c r="CB12" s="1111"/>
      <c r="CC12" s="1111"/>
      <c r="CD12" s="1111"/>
      <c r="CE12" s="1111"/>
      <c r="CF12" s="1111"/>
      <c r="CG12" s="1111"/>
      <c r="CH12" s="1111"/>
      <c r="CI12" s="1111"/>
      <c r="CJ12" s="1111"/>
      <c r="CK12" s="1111"/>
      <c r="CL12" s="1111"/>
      <c r="CM12" s="1111"/>
      <c r="CN12" s="1111"/>
      <c r="CO12" s="1111"/>
      <c r="CP12" s="1111"/>
      <c r="CQ12" s="1111"/>
      <c r="CR12" s="1111"/>
      <c r="CS12" s="1111"/>
      <c r="CT12" s="1111"/>
      <c r="CU12" s="1111"/>
      <c r="CV12" s="1111"/>
      <c r="CW12" s="1111"/>
      <c r="CX12" s="1111"/>
      <c r="CY12" s="1111"/>
      <c r="CZ12" s="1111"/>
      <c r="DA12" s="1111"/>
      <c r="DB12" s="1111"/>
      <c r="DC12" s="1111"/>
      <c r="DD12" s="1111"/>
      <c r="DE12" s="1111"/>
      <c r="DF12" s="1111"/>
    </row>
    <row r="13" spans="1:110" x14ac:dyDescent="0.25">
      <c r="A13" s="1776" t="s">
        <v>3656</v>
      </c>
      <c r="B13" s="1776"/>
      <c r="C13" s="1776"/>
      <c r="D13" s="1776"/>
      <c r="E13" s="1776"/>
      <c r="F13" s="1776"/>
      <c r="G13" s="1776"/>
      <c r="H13" s="1776"/>
      <c r="I13" s="1776"/>
      <c r="J13" s="408">
        <f>+J11+J12</f>
        <v>7626.8</v>
      </c>
      <c r="K13" s="407">
        <f>SUM(K10:K10)</f>
        <v>0</v>
      </c>
      <c r="L13" s="407">
        <v>96808</v>
      </c>
      <c r="M13" s="407"/>
      <c r="N13" s="405"/>
      <c r="O13" s="407">
        <f>+J13/100*3.04</f>
        <v>231.85472000000001</v>
      </c>
      <c r="P13" s="407">
        <f>+J13/100*2.87</f>
        <v>218.88916</v>
      </c>
      <c r="Q13" s="407">
        <f>SUM(Q10:Q10)</f>
        <v>0</v>
      </c>
      <c r="R13" s="407"/>
      <c r="S13" s="407"/>
      <c r="T13" s="407">
        <f>N13+O13+P13+Q13</f>
        <v>450.74387999999999</v>
      </c>
      <c r="U13" s="407">
        <f>J13-T13</f>
        <v>7176.0561200000002</v>
      </c>
      <c r="V13" s="452"/>
      <c r="W13" s="461"/>
      <c r="X13" s="1045"/>
      <c r="Y13" s="491"/>
    </row>
    <row r="14" spans="1:110" s="972" customFormat="1" ht="12.95" customHeight="1" x14ac:dyDescent="0.25">
      <c r="A14" s="1775" t="s">
        <v>5221</v>
      </c>
      <c r="B14" s="1775"/>
      <c r="C14" s="1775"/>
      <c r="D14" s="1775"/>
      <c r="E14" s="1775"/>
      <c r="F14" s="1775"/>
      <c r="G14" s="1775"/>
      <c r="H14" s="1775"/>
      <c r="I14" s="1775"/>
      <c r="J14" s="407"/>
      <c r="K14" s="1067"/>
      <c r="L14" s="1067"/>
      <c r="M14" s="1067"/>
      <c r="N14" s="405"/>
      <c r="O14" s="407"/>
      <c r="P14" s="407"/>
      <c r="Q14" s="407"/>
      <c r="R14" s="407"/>
      <c r="S14" s="407"/>
      <c r="T14" s="407"/>
      <c r="U14" s="407"/>
      <c r="V14" s="452"/>
      <c r="W14" s="523"/>
      <c r="X14" s="1045"/>
      <c r="Y14" s="491"/>
      <c r="AL14" s="537"/>
      <c r="AM14" s="537"/>
      <c r="AN14" s="537"/>
      <c r="AO14" s="537"/>
      <c r="AP14" s="537"/>
      <c r="AQ14" s="537"/>
      <c r="AR14" s="537"/>
      <c r="AS14" s="537"/>
      <c r="AT14" s="537"/>
      <c r="AU14" s="537"/>
      <c r="AV14" s="537"/>
      <c r="AW14" s="537"/>
      <c r="AX14" s="537"/>
      <c r="AY14" s="537"/>
      <c r="AZ14" s="537"/>
      <c r="BA14" s="537"/>
      <c r="BB14" s="537"/>
      <c r="BC14" s="537"/>
      <c r="BD14" s="537"/>
      <c r="BE14" s="537"/>
      <c r="BF14" s="537"/>
      <c r="BG14" s="537"/>
      <c r="BH14" s="537"/>
      <c r="BI14" s="537"/>
      <c r="BJ14" s="537"/>
      <c r="BK14" s="537"/>
      <c r="BL14" s="537"/>
      <c r="BM14" s="537"/>
      <c r="BN14" s="537"/>
      <c r="BO14" s="537"/>
      <c r="BP14" s="537"/>
      <c r="BQ14" s="537"/>
      <c r="BR14" s="537"/>
      <c r="BS14" s="537"/>
      <c r="BT14" s="537"/>
      <c r="BU14" s="537"/>
      <c r="BV14" s="537"/>
      <c r="BW14" s="537"/>
      <c r="BX14" s="537"/>
      <c r="BY14" s="537"/>
      <c r="BZ14" s="537"/>
      <c r="CA14" s="537"/>
      <c r="CB14" s="537"/>
      <c r="CC14" s="537"/>
      <c r="CD14" s="537"/>
      <c r="CE14" s="537"/>
      <c r="CF14" s="537"/>
      <c r="CG14" s="537"/>
      <c r="CH14" s="537"/>
      <c r="CI14" s="537"/>
      <c r="CJ14" s="537"/>
      <c r="CK14" s="537"/>
      <c r="CL14" s="537"/>
      <c r="CM14" s="537"/>
      <c r="CN14" s="537"/>
      <c r="CO14" s="537"/>
      <c r="CP14" s="537"/>
      <c r="CQ14" s="537"/>
      <c r="CR14" s="537"/>
      <c r="CS14" s="537"/>
      <c r="CT14" s="537"/>
      <c r="CU14" s="537"/>
      <c r="CV14" s="537"/>
      <c r="CW14" s="537"/>
      <c r="CX14" s="537"/>
      <c r="CY14" s="537"/>
      <c r="CZ14" s="537"/>
      <c r="DA14" s="537"/>
      <c r="DB14" s="537"/>
      <c r="DC14" s="537"/>
      <c r="DD14" s="537"/>
      <c r="DE14" s="537"/>
      <c r="DF14" s="537"/>
    </row>
    <row r="15" spans="1:110" s="1055" customFormat="1" x14ac:dyDescent="0.25">
      <c r="A15" s="1057">
        <v>95</v>
      </c>
      <c r="B15" s="1057" t="s">
        <v>4353</v>
      </c>
      <c r="C15" s="1059"/>
      <c r="D15" s="1058"/>
      <c r="E15" s="1058"/>
      <c r="F15" s="1059"/>
      <c r="G15" s="1132" t="s">
        <v>4330</v>
      </c>
      <c r="H15" s="1060" t="s">
        <v>5171</v>
      </c>
      <c r="I15" s="1137" t="s">
        <v>4352</v>
      </c>
      <c r="J15" s="1061">
        <v>50000</v>
      </c>
      <c r="K15" s="1133">
        <f>J15/100*7.09</f>
        <v>3545</v>
      </c>
      <c r="L15" s="1133">
        <v>33000</v>
      </c>
      <c r="M15" s="1133"/>
      <c r="N15" s="1131"/>
      <c r="O15" s="1072">
        <f>+J15/100*3.04</f>
        <v>1520</v>
      </c>
      <c r="P15" s="1133">
        <f>+J15/100*2.87</f>
        <v>1435</v>
      </c>
      <c r="Q15" s="1133"/>
      <c r="R15" s="1138"/>
      <c r="S15" s="1138"/>
      <c r="T15" s="1138">
        <f>N15+O15+P15+Q15</f>
        <v>2955</v>
      </c>
      <c r="U15" s="1133">
        <f>J15-T15</f>
        <v>47045</v>
      </c>
      <c r="V15" s="1134">
        <v>100010330028774</v>
      </c>
      <c r="W15" s="1139"/>
      <c r="X15" s="1135">
        <f>+U15</f>
        <v>47045</v>
      </c>
      <c r="Y15" s="1136"/>
      <c r="AL15" s="1111"/>
      <c r="AM15" s="1111"/>
      <c r="AN15" s="1111"/>
      <c r="AO15" s="1111"/>
      <c r="AP15" s="1111"/>
      <c r="AQ15" s="1111"/>
      <c r="AR15" s="1111"/>
      <c r="AS15" s="1111"/>
      <c r="AT15" s="1111"/>
      <c r="AU15" s="1111"/>
      <c r="AV15" s="1111"/>
      <c r="AW15" s="1111"/>
      <c r="AX15" s="1111"/>
      <c r="AY15" s="1111"/>
      <c r="AZ15" s="1111"/>
      <c r="BA15" s="1111"/>
      <c r="BB15" s="1111"/>
      <c r="BC15" s="1111"/>
      <c r="BD15" s="1111"/>
      <c r="BE15" s="1111"/>
      <c r="BF15" s="1111"/>
      <c r="BG15" s="1111"/>
      <c r="BH15" s="1111"/>
      <c r="BI15" s="1111"/>
      <c r="BJ15" s="1111"/>
      <c r="BK15" s="1111"/>
      <c r="BL15" s="1111"/>
      <c r="BM15" s="1111"/>
      <c r="BN15" s="1111"/>
      <c r="BO15" s="1111"/>
      <c r="BP15" s="1111"/>
      <c r="BQ15" s="1111"/>
      <c r="BR15" s="1111"/>
      <c r="BS15" s="1111"/>
      <c r="BT15" s="1111"/>
      <c r="BU15" s="1111"/>
      <c r="BV15" s="1111"/>
      <c r="BW15" s="1111"/>
      <c r="BX15" s="1111"/>
      <c r="BY15" s="1111"/>
      <c r="BZ15" s="1111"/>
      <c r="CA15" s="1111"/>
      <c r="CB15" s="1111"/>
      <c r="CC15" s="1111"/>
      <c r="CD15" s="1111"/>
      <c r="CE15" s="1111"/>
      <c r="CF15" s="1111"/>
      <c r="CG15" s="1111"/>
      <c r="CH15" s="1111"/>
      <c r="CI15" s="1111"/>
      <c r="CJ15" s="1111"/>
      <c r="CK15" s="1111"/>
      <c r="CL15" s="1111"/>
      <c r="CM15" s="1111"/>
      <c r="CN15" s="1111"/>
      <c r="CO15" s="1111"/>
      <c r="CP15" s="1111"/>
      <c r="CQ15" s="1111"/>
      <c r="CR15" s="1111"/>
      <c r="CS15" s="1111"/>
      <c r="CT15" s="1111"/>
      <c r="CU15" s="1111"/>
      <c r="CV15" s="1111"/>
      <c r="CW15" s="1111"/>
      <c r="CX15" s="1111"/>
      <c r="CY15" s="1111"/>
      <c r="CZ15" s="1111"/>
      <c r="DA15" s="1111"/>
      <c r="DB15" s="1111"/>
      <c r="DC15" s="1111"/>
      <c r="DD15" s="1111"/>
      <c r="DE15" s="1111"/>
      <c r="DF15" s="1111"/>
    </row>
    <row r="16" spans="1:110" s="1054" customFormat="1" ht="12.75" customHeight="1" x14ac:dyDescent="0.25">
      <c r="A16" s="1776" t="s">
        <v>3656</v>
      </c>
      <c r="B16" s="1776"/>
      <c r="C16" s="1776"/>
      <c r="D16" s="1776"/>
      <c r="E16" s="1776"/>
      <c r="F16" s="1776"/>
      <c r="G16" s="1776"/>
      <c r="H16" s="1776"/>
      <c r="I16" s="1776"/>
      <c r="J16" s="407">
        <f>SUM(J15:J15)</f>
        <v>50000</v>
      </c>
      <c r="K16" s="1067">
        <f>SUM(K15:K15)</f>
        <v>3545</v>
      </c>
      <c r="L16" s="624" t="e">
        <f>+#REF!+L15</f>
        <v>#REF!</v>
      </c>
      <c r="M16" s="1067"/>
      <c r="N16" s="405"/>
      <c r="O16" s="407">
        <f>J16/100*3.04</f>
        <v>1520</v>
      </c>
      <c r="P16" s="407">
        <f>J16/100*2.87</f>
        <v>1435</v>
      </c>
      <c r="Q16" s="1025">
        <f>+Q15</f>
        <v>0</v>
      </c>
      <c r="R16" s="405"/>
      <c r="S16" s="405"/>
      <c r="T16" s="407">
        <f>N16+O16+P16+Q16</f>
        <v>2955</v>
      </c>
      <c r="U16" s="407">
        <f>J16-T16</f>
        <v>47045</v>
      </c>
      <c r="V16" s="452"/>
      <c r="W16" s="564"/>
      <c r="X16" s="1045"/>
      <c r="Y16" s="492"/>
      <c r="Z16" s="455"/>
      <c r="AA16" s="428"/>
      <c r="AB16" s="456"/>
      <c r="AC16" s="402"/>
      <c r="AD16" s="402"/>
      <c r="AE16" s="1067"/>
      <c r="AF16" s="1067"/>
      <c r="AG16" s="462"/>
      <c r="AH16" s="402"/>
      <c r="AI16" s="1067"/>
      <c r="AJ16" s="402"/>
      <c r="AK16" s="1027"/>
      <c r="AL16" s="537"/>
      <c r="AM16" s="537"/>
      <c r="AN16" s="537"/>
      <c r="AO16" s="537"/>
      <c r="AP16" s="537"/>
      <c r="AQ16" s="537"/>
      <c r="AR16" s="537"/>
      <c r="AS16" s="537"/>
      <c r="AT16" s="537"/>
      <c r="AU16" s="537"/>
      <c r="AV16" s="537"/>
      <c r="AW16" s="537"/>
      <c r="AX16" s="537"/>
      <c r="AY16" s="537"/>
      <c r="AZ16" s="537"/>
      <c r="BA16" s="537"/>
      <c r="BB16" s="537"/>
      <c r="BC16" s="537"/>
      <c r="BD16" s="537"/>
      <c r="BE16" s="1028"/>
    </row>
    <row r="17" spans="1:110" ht="12.95" customHeight="1" x14ac:dyDescent="0.25">
      <c r="A17" s="1715" t="s">
        <v>5235</v>
      </c>
      <c r="B17" s="1716"/>
      <c r="C17" s="1716"/>
      <c r="D17" s="1716"/>
      <c r="E17" s="1716"/>
      <c r="F17" s="1716"/>
      <c r="G17" s="1716"/>
      <c r="H17" s="1716"/>
      <c r="I17" s="1717"/>
      <c r="J17" s="407"/>
      <c r="K17" s="1067"/>
      <c r="L17" s="1067"/>
      <c r="M17" s="1067"/>
      <c r="N17" s="405"/>
      <c r="O17" s="565"/>
      <c r="P17" s="407"/>
      <c r="Q17" s="407"/>
      <c r="R17" s="566"/>
      <c r="S17" s="566"/>
      <c r="T17" s="566"/>
      <c r="U17" s="407"/>
      <c r="V17" s="452"/>
      <c r="W17" s="523"/>
      <c r="X17" s="1045"/>
      <c r="Y17" s="491"/>
    </row>
    <row r="18" spans="1:110" ht="12.95" customHeight="1" x14ac:dyDescent="0.25">
      <c r="A18" s="1715" t="s">
        <v>3662</v>
      </c>
      <c r="B18" s="1716"/>
      <c r="C18" s="1716"/>
      <c r="D18" s="1716"/>
      <c r="E18" s="1716"/>
      <c r="F18" s="1716"/>
      <c r="G18" s="1716"/>
      <c r="H18" s="1716"/>
      <c r="I18" s="1717"/>
      <c r="J18" s="407"/>
      <c r="K18" s="1067"/>
      <c r="L18" s="1067"/>
      <c r="M18" s="1067"/>
      <c r="N18" s="405"/>
      <c r="O18" s="565"/>
      <c r="P18" s="407"/>
      <c r="Q18" s="407"/>
      <c r="R18" s="566"/>
      <c r="S18" s="566"/>
      <c r="T18" s="566"/>
      <c r="U18" s="407"/>
      <c r="V18" s="452"/>
      <c r="W18" s="523"/>
      <c r="X18" s="1045"/>
      <c r="Y18" s="491"/>
    </row>
    <row r="19" spans="1:110" s="1055" customFormat="1" x14ac:dyDescent="0.25">
      <c r="A19" s="1057">
        <v>12</v>
      </c>
      <c r="B19" s="1057" t="s">
        <v>4823</v>
      </c>
      <c r="C19" s="1059"/>
      <c r="D19" s="1058"/>
      <c r="E19" s="1058"/>
      <c r="F19" s="1059"/>
      <c r="G19" s="1132" t="s">
        <v>4822</v>
      </c>
      <c r="H19" s="1060" t="s">
        <v>1588</v>
      </c>
      <c r="I19" s="1060" t="s">
        <v>4311</v>
      </c>
      <c r="J19" s="1069">
        <v>30000</v>
      </c>
      <c r="K19" s="1061">
        <f>J19/100*7.09</f>
        <v>2127</v>
      </c>
      <c r="L19" s="1061">
        <v>16500</v>
      </c>
      <c r="M19" s="1061"/>
      <c r="N19" s="1062"/>
      <c r="O19" s="1061">
        <f>+J19/100*3.04</f>
        <v>912</v>
      </c>
      <c r="P19" s="1061">
        <f>+J19/100*2.87</f>
        <v>861</v>
      </c>
      <c r="Q19" s="1061"/>
      <c r="R19" s="1061"/>
      <c r="S19" s="1061"/>
      <c r="T19" s="1061">
        <f>+N19+O19+P19+S19</f>
        <v>1773</v>
      </c>
      <c r="U19" s="1061">
        <f>J19-T19</f>
        <v>28227</v>
      </c>
      <c r="V19" s="434">
        <v>100010330028774</v>
      </c>
      <c r="W19" s="926"/>
      <c r="X19" s="927">
        <f>+U19</f>
        <v>28227</v>
      </c>
      <c r="Y19" s="933"/>
      <c r="AL19" s="1111"/>
      <c r="AM19" s="1111"/>
      <c r="AN19" s="1111"/>
      <c r="AO19" s="1111"/>
      <c r="AP19" s="1111"/>
      <c r="AQ19" s="1111"/>
      <c r="AR19" s="1111"/>
      <c r="AS19" s="1111"/>
      <c r="AT19" s="1111"/>
      <c r="AU19" s="1111"/>
      <c r="AV19" s="1111"/>
      <c r="AW19" s="1111"/>
      <c r="AX19" s="1111"/>
      <c r="AY19" s="1111"/>
      <c r="AZ19" s="1111"/>
      <c r="BA19" s="1111"/>
      <c r="BB19" s="1111"/>
      <c r="BC19" s="1111"/>
      <c r="BD19" s="1111"/>
      <c r="BE19" s="1111"/>
      <c r="BF19" s="1111"/>
      <c r="BG19" s="1111"/>
      <c r="BH19" s="1111"/>
      <c r="BI19" s="1111"/>
      <c r="BJ19" s="1111"/>
      <c r="BK19" s="1111"/>
      <c r="BL19" s="1111"/>
      <c r="BM19" s="1111"/>
      <c r="BN19" s="1111"/>
      <c r="BO19" s="1111"/>
      <c r="BP19" s="1111"/>
      <c r="BQ19" s="1111"/>
      <c r="BR19" s="1111"/>
      <c r="BS19" s="1111"/>
      <c r="BT19" s="1111"/>
      <c r="BU19" s="1111"/>
      <c r="BV19" s="1111"/>
      <c r="BW19" s="1111"/>
      <c r="BX19" s="1111"/>
      <c r="BY19" s="1111"/>
      <c r="BZ19" s="1111"/>
      <c r="CA19" s="1111"/>
      <c r="CB19" s="1111"/>
      <c r="CC19" s="1111"/>
      <c r="CD19" s="1111"/>
      <c r="CE19" s="1111"/>
      <c r="CF19" s="1111"/>
      <c r="CG19" s="1111"/>
      <c r="CH19" s="1111"/>
      <c r="CI19" s="1111"/>
      <c r="CJ19" s="1111"/>
      <c r="CK19" s="1111"/>
      <c r="CL19" s="1111"/>
      <c r="CM19" s="1111"/>
      <c r="CN19" s="1111"/>
      <c r="CO19" s="1111"/>
      <c r="CP19" s="1111"/>
      <c r="CQ19" s="1111"/>
      <c r="CR19" s="1111"/>
      <c r="CS19" s="1111"/>
      <c r="CT19" s="1111"/>
      <c r="CU19" s="1111"/>
      <c r="CV19" s="1111"/>
      <c r="CW19" s="1111"/>
      <c r="CX19" s="1111"/>
      <c r="CY19" s="1111"/>
      <c r="CZ19" s="1111"/>
      <c r="DA19" s="1111"/>
      <c r="DB19" s="1111"/>
      <c r="DC19" s="1111"/>
      <c r="DD19" s="1111"/>
      <c r="DE19" s="1111"/>
      <c r="DF19" s="1111"/>
    </row>
    <row r="20" spans="1:110" ht="12.95" customHeight="1" x14ac:dyDescent="0.25">
      <c r="A20" s="1776" t="s">
        <v>3656</v>
      </c>
      <c r="B20" s="1776"/>
      <c r="C20" s="1776"/>
      <c r="D20" s="1776"/>
      <c r="E20" s="1776"/>
      <c r="F20" s="1776"/>
      <c r="G20" s="1776"/>
      <c r="H20" s="1776"/>
      <c r="I20" s="1776"/>
      <c r="J20" s="408">
        <f>+J19</f>
        <v>30000</v>
      </c>
      <c r="K20" s="1067">
        <f>SUM(K14:K18)</f>
        <v>7090</v>
      </c>
      <c r="L20" s="1067">
        <v>96808</v>
      </c>
      <c r="M20" s="1067"/>
      <c r="N20" s="405">
        <f>+N19</f>
        <v>0</v>
      </c>
      <c r="O20" s="407">
        <f>+O19</f>
        <v>912</v>
      </c>
      <c r="P20" s="407">
        <f>+P19</f>
        <v>861</v>
      </c>
      <c r="Q20" s="407"/>
      <c r="R20" s="407"/>
      <c r="S20" s="407"/>
      <c r="T20" s="407">
        <f>+T19</f>
        <v>1773</v>
      </c>
      <c r="U20" s="407">
        <f>J20-T20</f>
        <v>28227</v>
      </c>
      <c r="V20" s="452"/>
      <c r="W20" s="461"/>
      <c r="X20" s="1045"/>
      <c r="Y20" s="491"/>
    </row>
    <row r="21" spans="1:110" s="972" customFormat="1" ht="12.95" customHeight="1" x14ac:dyDescent="0.25">
      <c r="A21" s="1775" t="s">
        <v>3672</v>
      </c>
      <c r="B21" s="1775"/>
      <c r="C21" s="1775"/>
      <c r="D21" s="1775"/>
      <c r="E21" s="1775"/>
      <c r="F21" s="1775"/>
      <c r="G21" s="1775"/>
      <c r="H21" s="1775"/>
      <c r="I21" s="1775"/>
      <c r="J21" s="407"/>
      <c r="K21" s="1067"/>
      <c r="L21" s="1067"/>
      <c r="M21" s="1067"/>
      <c r="N21" s="405"/>
      <c r="O21" s="407"/>
      <c r="P21" s="407"/>
      <c r="Q21" s="407"/>
      <c r="R21" s="407"/>
      <c r="S21" s="407"/>
      <c r="T21" s="407"/>
      <c r="U21" s="407"/>
      <c r="V21" s="452"/>
      <c r="W21" s="523"/>
      <c r="X21" s="1045"/>
      <c r="Y21" s="491"/>
      <c r="AL21" s="537"/>
      <c r="AM21" s="537"/>
      <c r="AN21" s="537"/>
      <c r="AO21" s="537"/>
      <c r="AP21" s="537"/>
      <c r="AQ21" s="537"/>
      <c r="AR21" s="537"/>
      <c r="AS21" s="537"/>
      <c r="AT21" s="537"/>
      <c r="AU21" s="537"/>
      <c r="AV21" s="537"/>
      <c r="AW21" s="537"/>
      <c r="AX21" s="537"/>
      <c r="AY21" s="537"/>
      <c r="AZ21" s="537"/>
      <c r="BA21" s="537"/>
      <c r="BB21" s="537"/>
      <c r="BC21" s="537"/>
      <c r="BD21" s="537"/>
      <c r="BE21" s="537"/>
      <c r="BF21" s="537"/>
      <c r="BG21" s="537"/>
      <c r="BH21" s="537"/>
      <c r="BI21" s="537"/>
      <c r="BJ21" s="537"/>
      <c r="BK21" s="537"/>
      <c r="BL21" s="537"/>
      <c r="BM21" s="537"/>
      <c r="BN21" s="537"/>
      <c r="BO21" s="537"/>
      <c r="BP21" s="537"/>
      <c r="BQ21" s="537"/>
      <c r="BR21" s="537"/>
      <c r="BS21" s="537"/>
      <c r="BT21" s="537"/>
      <c r="BU21" s="537"/>
      <c r="BV21" s="537"/>
      <c r="BW21" s="537"/>
      <c r="BX21" s="537"/>
      <c r="BY21" s="537"/>
      <c r="BZ21" s="537"/>
      <c r="CA21" s="537"/>
      <c r="CB21" s="537"/>
      <c r="CC21" s="537"/>
      <c r="CD21" s="537"/>
      <c r="CE21" s="537"/>
      <c r="CF21" s="537"/>
      <c r="CG21" s="537"/>
      <c r="CH21" s="537"/>
      <c r="CI21" s="537"/>
      <c r="CJ21" s="537"/>
      <c r="CK21" s="537"/>
      <c r="CL21" s="537"/>
      <c r="CM21" s="537"/>
      <c r="CN21" s="537"/>
      <c r="CO21" s="537"/>
      <c r="CP21" s="537"/>
      <c r="CQ21" s="537"/>
      <c r="CR21" s="537"/>
      <c r="CS21" s="537"/>
      <c r="CT21" s="537"/>
      <c r="CU21" s="537"/>
      <c r="CV21" s="537"/>
      <c r="CW21" s="537"/>
      <c r="CX21" s="537"/>
      <c r="CY21" s="537"/>
      <c r="CZ21" s="537"/>
      <c r="DA21" s="537"/>
      <c r="DB21" s="537"/>
      <c r="DC21" s="537"/>
      <c r="DD21" s="537"/>
      <c r="DE21" s="537"/>
      <c r="DF21" s="537"/>
    </row>
    <row r="22" spans="1:110" s="972" customFormat="1" ht="12.95" customHeight="1" x14ac:dyDescent="0.25">
      <c r="A22" s="1775" t="s">
        <v>5015</v>
      </c>
      <c r="B22" s="1775"/>
      <c r="C22" s="1775"/>
      <c r="D22" s="1775"/>
      <c r="E22" s="1775"/>
      <c r="F22" s="1775"/>
      <c r="G22" s="1775"/>
      <c r="H22" s="1775"/>
      <c r="I22" s="1775"/>
      <c r="J22" s="407"/>
      <c r="K22" s="1067"/>
      <c r="L22" s="1067"/>
      <c r="M22" s="1067"/>
      <c r="N22" s="405"/>
      <c r="O22" s="407"/>
      <c r="P22" s="407"/>
      <c r="Q22" s="407"/>
      <c r="R22" s="407"/>
      <c r="S22" s="407"/>
      <c r="T22" s="407"/>
      <c r="U22" s="407"/>
      <c r="V22" s="452"/>
      <c r="W22" s="523"/>
      <c r="X22" s="1045"/>
      <c r="Y22" s="491"/>
      <c r="AL22" s="537"/>
      <c r="AM22" s="537"/>
      <c r="AN22" s="537"/>
      <c r="AO22" s="537"/>
      <c r="AP22" s="537"/>
      <c r="AQ22" s="537"/>
      <c r="AR22" s="537"/>
      <c r="AS22" s="537"/>
      <c r="AT22" s="537"/>
      <c r="AU22" s="537"/>
      <c r="AV22" s="537"/>
      <c r="AW22" s="537"/>
      <c r="AX22" s="537"/>
      <c r="AY22" s="537"/>
      <c r="AZ22" s="537"/>
      <c r="BA22" s="537"/>
      <c r="BB22" s="537"/>
      <c r="BC22" s="537"/>
      <c r="BD22" s="537"/>
      <c r="BE22" s="537"/>
      <c r="BF22" s="537"/>
      <c r="BG22" s="537"/>
      <c r="BH22" s="537"/>
      <c r="BI22" s="537"/>
      <c r="BJ22" s="537"/>
      <c r="BK22" s="537"/>
      <c r="BL22" s="537"/>
      <c r="BM22" s="537"/>
      <c r="BN22" s="537"/>
      <c r="BO22" s="537"/>
      <c r="BP22" s="537"/>
      <c r="BQ22" s="537"/>
      <c r="BR22" s="537"/>
      <c r="BS22" s="537"/>
      <c r="BT22" s="537"/>
      <c r="BU22" s="537"/>
      <c r="BV22" s="537"/>
      <c r="BW22" s="537"/>
      <c r="BX22" s="537"/>
      <c r="BY22" s="537"/>
      <c r="BZ22" s="537"/>
      <c r="CA22" s="537"/>
      <c r="CB22" s="537"/>
      <c r="CC22" s="537"/>
      <c r="CD22" s="537"/>
      <c r="CE22" s="537"/>
      <c r="CF22" s="537"/>
      <c r="CG22" s="537"/>
      <c r="CH22" s="537"/>
      <c r="CI22" s="537"/>
      <c r="CJ22" s="537"/>
      <c r="CK22" s="537"/>
      <c r="CL22" s="537"/>
      <c r="CM22" s="537"/>
      <c r="CN22" s="537"/>
      <c r="CO22" s="537"/>
      <c r="CP22" s="537"/>
      <c r="CQ22" s="537"/>
      <c r="CR22" s="537"/>
      <c r="CS22" s="537"/>
      <c r="CT22" s="537"/>
      <c r="CU22" s="537"/>
      <c r="CV22" s="537"/>
      <c r="CW22" s="537"/>
      <c r="CX22" s="537"/>
      <c r="CY22" s="537"/>
      <c r="CZ22" s="537"/>
      <c r="DA22" s="537"/>
      <c r="DB22" s="537"/>
      <c r="DC22" s="537"/>
      <c r="DD22" s="537"/>
      <c r="DE22" s="537"/>
      <c r="DF22" s="537"/>
    </row>
    <row r="23" spans="1:110" s="1055" customFormat="1" x14ac:dyDescent="0.25">
      <c r="A23" s="1057">
        <v>79</v>
      </c>
      <c r="B23" s="1059" t="s">
        <v>5217</v>
      </c>
      <c r="C23" s="1059"/>
      <c r="D23" s="922"/>
      <c r="E23" s="1058"/>
      <c r="F23" s="923"/>
      <c r="G23" s="1064" t="s">
        <v>5218</v>
      </c>
      <c r="H23" s="1060" t="s">
        <v>1941</v>
      </c>
      <c r="I23" s="1064" t="s">
        <v>5216</v>
      </c>
      <c r="J23" s="925">
        <v>28600</v>
      </c>
      <c r="K23" s="1061">
        <f>J23/100*7.09</f>
        <v>2027.74</v>
      </c>
      <c r="L23" s="1061">
        <v>47308</v>
      </c>
      <c r="M23" s="1061"/>
      <c r="N23" s="1062"/>
      <c r="O23" s="1056">
        <f>J23/100*3.04</f>
        <v>869.44</v>
      </c>
      <c r="P23" s="1061">
        <f>+J23/100*2.87</f>
        <v>820.82</v>
      </c>
      <c r="Q23" s="1061"/>
      <c r="R23" s="1063"/>
      <c r="S23" s="1063"/>
      <c r="T23" s="1063">
        <f>+N23+O23+P23+S23</f>
        <v>1690.2600000000002</v>
      </c>
      <c r="U23" s="1061">
        <f>J23-T23</f>
        <v>26909.739999999998</v>
      </c>
      <c r="V23" s="434">
        <v>100010330028774</v>
      </c>
      <c r="W23" s="926"/>
      <c r="X23" s="927">
        <f>+U23</f>
        <v>26909.739999999998</v>
      </c>
      <c r="Y23" s="934"/>
      <c r="Z23" s="435"/>
      <c r="AA23" s="1064">
        <v>0</v>
      </c>
      <c r="AB23" s="436">
        <v>0</v>
      </c>
      <c r="AC23" s="1062">
        <f>O23+P23+Q23</f>
        <v>1690.2600000000002</v>
      </c>
      <c r="AD23" s="1062">
        <f>J23-AC23</f>
        <v>26909.739999999998</v>
      </c>
      <c r="AE23" s="1061"/>
      <c r="AF23" s="1064"/>
      <c r="AG23" s="1064"/>
      <c r="AH23" s="1062">
        <f>AF23*15%</f>
        <v>0</v>
      </c>
      <c r="AI23" s="1061"/>
      <c r="AJ23" s="1062">
        <f>AH23+AI23</f>
        <v>0</v>
      </c>
      <c r="AK23" s="1065" t="e">
        <f>#REF!-#REF!</f>
        <v>#REF!</v>
      </c>
      <c r="AL23" s="1111"/>
      <c r="AM23" s="1111"/>
      <c r="AN23" s="1111"/>
      <c r="AO23" s="1111"/>
      <c r="AP23" s="1111"/>
      <c r="AQ23" s="1111"/>
      <c r="AR23" s="1111"/>
      <c r="AS23" s="1111"/>
      <c r="AT23" s="1111"/>
      <c r="AU23" s="1111"/>
      <c r="AV23" s="1111"/>
      <c r="AW23" s="1111"/>
      <c r="AX23" s="1111"/>
      <c r="AY23" s="1111"/>
      <c r="AZ23" s="1111"/>
      <c r="BA23" s="1111"/>
      <c r="BB23" s="1111"/>
      <c r="BC23" s="1111"/>
      <c r="BD23" s="1111"/>
      <c r="BE23" s="1111"/>
      <c r="BF23" s="1111"/>
      <c r="BG23" s="1111"/>
      <c r="BH23" s="1111"/>
      <c r="BI23" s="1111"/>
      <c r="BJ23" s="1111"/>
      <c r="BK23" s="1111"/>
      <c r="BL23" s="1111"/>
      <c r="BM23" s="1111"/>
      <c r="BN23" s="1111"/>
      <c r="BO23" s="1111"/>
      <c r="BP23" s="1111"/>
      <c r="BQ23" s="1111"/>
      <c r="BR23" s="1111"/>
      <c r="BS23" s="1111"/>
      <c r="BT23" s="1111"/>
      <c r="BU23" s="1111"/>
      <c r="BV23" s="1111"/>
      <c r="BW23" s="1111"/>
      <c r="BX23" s="1111"/>
      <c r="BY23" s="1111"/>
      <c r="BZ23" s="1111"/>
      <c r="CA23" s="1111"/>
      <c r="CB23" s="1111"/>
      <c r="CC23" s="1111"/>
      <c r="CD23" s="1111"/>
      <c r="CE23" s="1111"/>
      <c r="CF23" s="1111"/>
      <c r="CG23" s="1111"/>
      <c r="CH23" s="1111"/>
      <c r="CI23" s="1111"/>
      <c r="CJ23" s="1111"/>
      <c r="CK23" s="1111"/>
      <c r="CL23" s="1111"/>
      <c r="CM23" s="1111"/>
      <c r="CN23" s="1111"/>
      <c r="CO23" s="1111"/>
      <c r="CP23" s="1111"/>
      <c r="CQ23" s="1111"/>
      <c r="CR23" s="1111"/>
      <c r="CS23" s="1111"/>
      <c r="CT23" s="1111"/>
      <c r="CU23" s="1111"/>
      <c r="CV23" s="1111"/>
      <c r="CW23" s="1111"/>
      <c r="CX23" s="1111"/>
      <c r="CY23" s="1111"/>
      <c r="CZ23" s="1111"/>
      <c r="DA23" s="1111"/>
      <c r="DB23" s="1111"/>
      <c r="DC23" s="1111"/>
      <c r="DD23" s="1111"/>
      <c r="DE23" s="1111"/>
      <c r="DF23" s="1111"/>
    </row>
    <row r="24" spans="1:110" s="1054" customFormat="1" ht="12.75" customHeight="1" x14ac:dyDescent="0.25">
      <c r="A24" s="1776" t="s">
        <v>3656</v>
      </c>
      <c r="B24" s="1776"/>
      <c r="C24" s="1776"/>
      <c r="D24" s="1776"/>
      <c r="E24" s="1776"/>
      <c r="F24" s="1776"/>
      <c r="G24" s="1776"/>
      <c r="H24" s="1776"/>
      <c r="I24" s="1776"/>
      <c r="J24" s="403">
        <f>+J23</f>
        <v>28600</v>
      </c>
      <c r="K24" s="1067" t="e">
        <f>SUM(#REF!)</f>
        <v>#REF!</v>
      </c>
      <c r="L24" s="624" t="e">
        <f>+#REF!+#REF!</f>
        <v>#REF!</v>
      </c>
      <c r="M24" s="1067"/>
      <c r="N24" s="405">
        <f>+N23</f>
        <v>0</v>
      </c>
      <c r="O24" s="407">
        <f>J24/100*3.04</f>
        <v>869.44</v>
      </c>
      <c r="P24" s="407">
        <f>J24/100*2.87</f>
        <v>820.82</v>
      </c>
      <c r="Q24" s="1025"/>
      <c r="R24" s="405"/>
      <c r="S24" s="405"/>
      <c r="T24" s="407">
        <f>N24+O24+P24+Q24</f>
        <v>1690.2600000000002</v>
      </c>
      <c r="U24" s="407">
        <f>J24-T24</f>
        <v>26909.739999999998</v>
      </c>
      <c r="V24" s="452"/>
      <c r="W24" s="564"/>
      <c r="X24" s="1045"/>
      <c r="Y24" s="492"/>
      <c r="Z24" s="455"/>
      <c r="AA24" s="428"/>
      <c r="AB24" s="456"/>
      <c r="AC24" s="402"/>
      <c r="AD24" s="402"/>
      <c r="AE24" s="1067"/>
      <c r="AF24" s="1067"/>
      <c r="AG24" s="462"/>
      <c r="AH24" s="402"/>
      <c r="AI24" s="1067"/>
      <c r="AJ24" s="402"/>
      <c r="AK24" s="1027"/>
      <c r="AL24" s="537"/>
      <c r="AM24" s="537"/>
      <c r="AN24" s="537"/>
      <c r="AO24" s="537"/>
      <c r="AP24" s="537"/>
      <c r="AQ24" s="537"/>
      <c r="AR24" s="537"/>
      <c r="AS24" s="537"/>
      <c r="AT24" s="537"/>
      <c r="AU24" s="537"/>
      <c r="AV24" s="537"/>
      <c r="AW24" s="537"/>
      <c r="AX24" s="537"/>
      <c r="AY24" s="537"/>
      <c r="AZ24" s="537"/>
      <c r="BA24" s="537"/>
      <c r="BB24" s="537"/>
      <c r="BC24" s="537"/>
      <c r="BD24" s="537"/>
      <c r="BE24" s="1028"/>
    </row>
    <row r="25" spans="1:110" s="972" customFormat="1" ht="12.95" customHeight="1" x14ac:dyDescent="0.25">
      <c r="A25" s="1775" t="s">
        <v>5234</v>
      </c>
      <c r="B25" s="1775"/>
      <c r="C25" s="1775"/>
      <c r="D25" s="1775"/>
      <c r="E25" s="1775"/>
      <c r="F25" s="1775"/>
      <c r="G25" s="1775"/>
      <c r="H25" s="1775"/>
      <c r="I25" s="1775"/>
      <c r="J25" s="407"/>
      <c r="K25" s="1067"/>
      <c r="L25" s="1067"/>
      <c r="M25" s="1067"/>
      <c r="N25" s="405"/>
      <c r="O25" s="407"/>
      <c r="P25" s="407"/>
      <c r="Q25" s="407"/>
      <c r="R25" s="407"/>
      <c r="S25" s="407"/>
      <c r="T25" s="407"/>
      <c r="U25" s="407"/>
      <c r="V25" s="452"/>
      <c r="W25" s="523"/>
      <c r="X25" s="1045"/>
      <c r="Y25" s="491"/>
      <c r="AL25" s="537"/>
      <c r="AM25" s="537"/>
      <c r="AN25" s="537"/>
      <c r="AO25" s="537"/>
      <c r="AP25" s="537"/>
      <c r="AQ25" s="537"/>
      <c r="AR25" s="537"/>
      <c r="AS25" s="537"/>
      <c r="AT25" s="537"/>
      <c r="AU25" s="537"/>
      <c r="AV25" s="537"/>
      <c r="AW25" s="537"/>
      <c r="AX25" s="537"/>
      <c r="AY25" s="537"/>
      <c r="AZ25" s="537"/>
      <c r="BA25" s="537"/>
      <c r="BB25" s="537"/>
      <c r="BC25" s="537"/>
      <c r="BD25" s="537"/>
      <c r="BE25" s="537"/>
      <c r="BF25" s="537"/>
      <c r="BG25" s="537"/>
      <c r="BH25" s="537"/>
      <c r="BI25" s="537"/>
      <c r="BJ25" s="537"/>
      <c r="BK25" s="537"/>
      <c r="BL25" s="537"/>
      <c r="BM25" s="537"/>
      <c r="BN25" s="537"/>
      <c r="BO25" s="537"/>
      <c r="BP25" s="537"/>
      <c r="BQ25" s="537"/>
      <c r="BR25" s="537"/>
      <c r="BS25" s="537"/>
      <c r="BT25" s="537"/>
      <c r="BU25" s="537"/>
      <c r="BV25" s="537"/>
      <c r="BW25" s="537"/>
      <c r="BX25" s="537"/>
      <c r="BY25" s="537"/>
      <c r="BZ25" s="537"/>
      <c r="CA25" s="537"/>
      <c r="CB25" s="537"/>
      <c r="CC25" s="537"/>
      <c r="CD25" s="537"/>
      <c r="CE25" s="537"/>
      <c r="CF25" s="537"/>
      <c r="CG25" s="537"/>
      <c r="CH25" s="537"/>
      <c r="CI25" s="537"/>
      <c r="CJ25" s="537"/>
      <c r="CK25" s="537"/>
      <c r="CL25" s="537"/>
      <c r="CM25" s="537"/>
      <c r="CN25" s="537"/>
      <c r="CO25" s="537"/>
      <c r="CP25" s="537"/>
      <c r="CQ25" s="537"/>
      <c r="CR25" s="537"/>
      <c r="CS25" s="537"/>
      <c r="CT25" s="537"/>
      <c r="CU25" s="537"/>
      <c r="CV25" s="537"/>
      <c r="CW25" s="537"/>
      <c r="CX25" s="537"/>
      <c r="CY25" s="537"/>
      <c r="CZ25" s="537"/>
      <c r="DA25" s="537"/>
      <c r="DB25" s="537"/>
      <c r="DC25" s="537"/>
      <c r="DD25" s="537"/>
      <c r="DE25" s="537"/>
      <c r="DF25" s="537"/>
    </row>
    <row r="26" spans="1:110" s="1055" customFormat="1" ht="13.5" customHeight="1" x14ac:dyDescent="0.25">
      <c r="A26" s="1140">
        <v>46</v>
      </c>
      <c r="B26" s="1141"/>
      <c r="C26" s="1059" t="s">
        <v>3763</v>
      </c>
      <c r="D26" s="1142"/>
      <c r="E26" s="1143"/>
      <c r="F26" s="1144"/>
      <c r="G26" s="1142" t="s">
        <v>5233</v>
      </c>
      <c r="H26" s="1060" t="s">
        <v>1941</v>
      </c>
      <c r="I26" s="1064" t="s">
        <v>5232</v>
      </c>
      <c r="J26" s="925">
        <v>13200</v>
      </c>
      <c r="K26" s="1061">
        <f>J26/100*7.09</f>
        <v>935.88</v>
      </c>
      <c r="L26" s="1061">
        <v>47308</v>
      </c>
      <c r="M26" s="1062"/>
      <c r="N26" s="1062"/>
      <c r="O26" s="1056">
        <f>+J26/100*3.04</f>
        <v>401.28000000000003</v>
      </c>
      <c r="P26" s="1056">
        <f>+J26/100*2.87</f>
        <v>378.84000000000003</v>
      </c>
      <c r="Q26" s="1061"/>
      <c r="R26" s="1063"/>
      <c r="T26" s="1061">
        <f>N26+O26+P26+Q26</f>
        <v>780.12000000000012</v>
      </c>
      <c r="U26" s="1061">
        <f>+J26-T26</f>
        <v>12419.88</v>
      </c>
      <c r="V26" s="434">
        <v>100010330028774</v>
      </c>
      <c r="W26" s="1145"/>
      <c r="X26" s="927">
        <f>+U26</f>
        <v>12419.88</v>
      </c>
      <c r="Y26" s="431" t="s">
        <v>5074</v>
      </c>
      <c r="Z26" s="1064"/>
      <c r="AA26" s="1062"/>
      <c r="AB26" s="1062"/>
      <c r="AC26" s="1061"/>
      <c r="AD26" s="1061"/>
      <c r="AE26" s="432"/>
      <c r="AF26" s="1062"/>
      <c r="AG26" s="1061"/>
      <c r="AH26" s="1062"/>
      <c r="AI26" s="1065"/>
    </row>
    <row r="27" spans="1:110" ht="12.95" customHeight="1" x14ac:dyDescent="0.25">
      <c r="A27" s="1712" t="s">
        <v>3656</v>
      </c>
      <c r="B27" s="1713"/>
      <c r="C27" s="1713"/>
      <c r="D27" s="1713"/>
      <c r="E27" s="1713"/>
      <c r="F27" s="1713"/>
      <c r="G27" s="1713"/>
      <c r="H27" s="1713"/>
      <c r="I27" s="1714"/>
      <c r="J27" s="403">
        <f>SUM(J26:J26)</f>
        <v>13200</v>
      </c>
      <c r="K27" s="407" t="e">
        <f>SUM(#REF!)</f>
        <v>#REF!</v>
      </c>
      <c r="L27" s="1067" t="e">
        <f>+#REF!+#REF!+#REF!+#REF!+#REF!+#REF!+#REF!+#REF!+#REF!+#REF!+#REF!+#REF!+#REF!+#REF!+#REF!</f>
        <v>#REF!</v>
      </c>
      <c r="M27" s="407"/>
      <c r="N27" s="1022">
        <f>SUM(N26:N26)</f>
        <v>0</v>
      </c>
      <c r="O27" s="565">
        <f>+J27/100*3.04</f>
        <v>401.28000000000003</v>
      </c>
      <c r="P27" s="407">
        <f>J27/100*2.87</f>
        <v>378.84000000000003</v>
      </c>
      <c r="Q27" s="405"/>
      <c r="R27" s="1051"/>
      <c r="S27" s="563"/>
      <c r="T27" s="566">
        <f ca="1">SUM(T26:T27)</f>
        <v>52169.08</v>
      </c>
      <c r="U27" s="407">
        <f ca="1">+J27-T27</f>
        <v>595330.92000000004</v>
      </c>
      <c r="V27" s="452"/>
      <c r="W27" s="564"/>
      <c r="X27" s="1045"/>
      <c r="Y27" s="713"/>
      <c r="Z27" s="455"/>
      <c r="AA27" s="428"/>
      <c r="AB27" s="456"/>
      <c r="AC27" s="402"/>
      <c r="AD27" s="402"/>
      <c r="AE27" s="1067"/>
      <c r="AF27" s="1067"/>
      <c r="AG27" s="462"/>
      <c r="AH27" s="402"/>
      <c r="AI27" s="1067"/>
      <c r="AJ27" s="402"/>
      <c r="AK27" s="457"/>
    </row>
    <row r="28" spans="1:110" s="811" customFormat="1" ht="15" customHeight="1" thickBot="1" x14ac:dyDescent="0.3">
      <c r="A28" s="874"/>
      <c r="B28" s="1788" t="s">
        <v>102</v>
      </c>
      <c r="C28" s="1789"/>
      <c r="D28" s="1789"/>
      <c r="E28" s="1789"/>
      <c r="F28" s="1789"/>
      <c r="G28" s="1789"/>
      <c r="H28" s="1789"/>
      <c r="I28" s="1790"/>
      <c r="J28" s="1047">
        <f>+J13+J16+J24+J20+J27</f>
        <v>129426.8</v>
      </c>
      <c r="K28" s="1046" t="e">
        <f>+#REF!+#REF!+#REF!+#REF!+#REF!+#REF!+#REF!+#REF!+#REF!+#REF!+K27+#REF!+#REF!+#REF!+#REF!+#REF!+K24+#REF!</f>
        <v>#REF!</v>
      </c>
      <c r="L28" s="1046" t="e">
        <f>+#REF!+#REF!+#REF!+#REF!+#REF!+#REF!+#REF!+#REF!+#REF!+#REF!+L27+#REF!+#REF!+#REF!+#REF!+L24+#REF!</f>
        <v>#REF!</v>
      </c>
      <c r="M28" s="798" t="e">
        <f>+#REF!+#REF!</f>
        <v>#REF!</v>
      </c>
      <c r="N28" s="1101">
        <f>N15+N24</f>
        <v>0</v>
      </c>
      <c r="O28" s="1046">
        <f>+O13+O16+O24+O20+O27</f>
        <v>3934.5747200000001</v>
      </c>
      <c r="P28" s="1047">
        <f>+P13+P16+P24+P20+P27</f>
        <v>3714.54916</v>
      </c>
      <c r="Q28" s="1047"/>
      <c r="R28" s="1047">
        <f>+R27</f>
        <v>0</v>
      </c>
      <c r="S28" s="1047"/>
      <c r="T28" s="847">
        <f ca="1">+#REF!+T13+#REF!+#REF!+#REF!+#REF!+#REF!+#REF!+#REF!+#REF!+#REF!+#REF!+T27+#REF!+#REF!+#REF!+#REF!+#REF!+T24+#REF!</f>
        <v>193279.87260000003</v>
      </c>
      <c r="U28" s="1046">
        <f ca="1">+#REF!+#REF!+U13+#REF!+#REF!+#REF!+#REF!+#REF!+#REF!+#REF!+#REF!+#REF!+U27+#REF!+#REF!+#REF!+#REF!+#REF!+U24+#REF!</f>
        <v>2369906.1274000001</v>
      </c>
      <c r="V28" s="809"/>
      <c r="W28" s="809"/>
      <c r="X28" s="810"/>
      <c r="Y28" s="810"/>
      <c r="AL28" s="537"/>
      <c r="AM28" s="537"/>
      <c r="AN28" s="537"/>
      <c r="AO28" s="537"/>
      <c r="AP28" s="537"/>
      <c r="AQ28" s="537"/>
      <c r="AR28" s="537"/>
      <c r="AS28" s="537"/>
      <c r="AT28" s="537"/>
      <c r="AU28" s="537"/>
      <c r="AV28" s="537"/>
      <c r="AW28" s="537"/>
      <c r="AX28" s="537"/>
      <c r="AY28" s="537"/>
      <c r="AZ28" s="537"/>
      <c r="BA28" s="537"/>
      <c r="BB28" s="537"/>
      <c r="BC28" s="537"/>
      <c r="BD28" s="537"/>
      <c r="BE28" s="1005"/>
      <c r="BF28" s="1005"/>
      <c r="BG28" s="1005"/>
      <c r="BH28" s="1005"/>
      <c r="BI28" s="1005"/>
      <c r="BJ28" s="1005"/>
      <c r="BK28" s="1005"/>
      <c r="BL28" s="1005"/>
      <c r="BM28" s="1005"/>
      <c r="BN28" s="1005"/>
      <c r="BO28" s="1005"/>
      <c r="BP28" s="1005"/>
      <c r="BQ28" s="1005"/>
      <c r="BR28" s="1005"/>
      <c r="BS28" s="1005"/>
      <c r="BT28" s="1005"/>
      <c r="BU28" s="1005"/>
      <c r="BV28" s="1005"/>
      <c r="BW28" s="1005"/>
      <c r="BX28" s="1005"/>
      <c r="BY28" s="1005"/>
      <c r="BZ28" s="1005"/>
      <c r="CA28" s="1005"/>
      <c r="CB28" s="1005"/>
      <c r="CC28" s="1005"/>
      <c r="CD28" s="1005"/>
      <c r="CE28" s="1005"/>
      <c r="CF28" s="1005"/>
      <c r="CG28" s="1005"/>
      <c r="CH28" s="1005"/>
      <c r="CI28" s="1005"/>
      <c r="CJ28" s="1005"/>
      <c r="CK28" s="1005"/>
      <c r="CL28" s="1005"/>
      <c r="CM28" s="1005"/>
      <c r="CN28" s="1005"/>
      <c r="CO28" s="1005"/>
      <c r="CP28" s="1005"/>
      <c r="CQ28" s="1005"/>
      <c r="CR28" s="1005"/>
      <c r="CS28" s="1005"/>
      <c r="CT28" s="1005"/>
      <c r="CU28" s="1005"/>
      <c r="CV28" s="1005"/>
      <c r="CW28" s="1005"/>
      <c r="CX28" s="1005"/>
      <c r="CY28" s="1005"/>
      <c r="CZ28" s="1005"/>
      <c r="DA28" s="1005"/>
      <c r="DB28" s="1005"/>
      <c r="DC28" s="1005"/>
      <c r="DD28" s="1005"/>
      <c r="DE28" s="1005"/>
      <c r="DF28" s="1005"/>
    </row>
    <row r="29" spans="1:110" ht="12.95" customHeight="1" thickTop="1" x14ac:dyDescent="0.3">
      <c r="A29" s="678"/>
      <c r="B29" s="877"/>
      <c r="C29" s="877"/>
      <c r="D29" s="877"/>
      <c r="E29" s="1048"/>
      <c r="F29" s="877"/>
      <c r="J29" s="1150"/>
      <c r="K29" s="685"/>
      <c r="M29" s="632"/>
      <c r="N29" s="533"/>
      <c r="O29" s="883"/>
      <c r="P29" s="883"/>
      <c r="Q29" s="884"/>
      <c r="R29" s="885"/>
      <c r="S29" s="885"/>
      <c r="T29" s="886"/>
    </row>
    <row r="30" spans="1:110" s="715" customFormat="1" ht="12.95" customHeight="1" x14ac:dyDescent="0.3">
      <c r="A30" s="1791" t="s">
        <v>2847</v>
      </c>
      <c r="B30" s="1791"/>
      <c r="C30" s="1791"/>
      <c r="D30" s="1791"/>
      <c r="E30" s="1791"/>
      <c r="F30" s="1791"/>
      <c r="G30" s="1791"/>
      <c r="H30" s="1149" t="s">
        <v>2848</v>
      </c>
      <c r="I30" s="1149" t="s">
        <v>2848</v>
      </c>
      <c r="J30" s="1149"/>
      <c r="K30" s="1149"/>
      <c r="L30" s="1149"/>
      <c r="M30" s="746"/>
      <c r="N30" s="1792" t="s">
        <v>3691</v>
      </c>
      <c r="O30" s="1792"/>
      <c r="P30" s="1792"/>
      <c r="Q30" s="1792"/>
      <c r="R30" s="1792" t="s">
        <v>2849</v>
      </c>
      <c r="S30" s="1792"/>
      <c r="T30" s="1792"/>
      <c r="U30" s="1792"/>
      <c r="V30" s="1151"/>
      <c r="W30" s="1147"/>
      <c r="X30" s="714"/>
      <c r="Y30" s="714"/>
      <c r="AL30" s="120"/>
      <c r="AM30" s="120"/>
      <c r="AN30" s="120"/>
      <c r="AO30" s="120"/>
      <c r="AP30" s="120"/>
      <c r="AQ30" s="120"/>
      <c r="AR30" s="120"/>
      <c r="AS30" s="120"/>
      <c r="AT30" s="120"/>
      <c r="AU30" s="120"/>
      <c r="AV30" s="120"/>
      <c r="AW30" s="120"/>
      <c r="AX30" s="120"/>
      <c r="AY30" s="120"/>
      <c r="AZ30" s="120"/>
      <c r="BA30" s="120"/>
      <c r="BB30" s="120"/>
      <c r="BC30" s="120"/>
      <c r="BD30" s="120"/>
      <c r="BE30" s="120"/>
      <c r="BF30" s="120"/>
      <c r="BG30" s="120"/>
      <c r="BH30" s="120"/>
      <c r="BI30" s="120"/>
      <c r="BJ30" s="120"/>
      <c r="BK30" s="120"/>
      <c r="BL30" s="120"/>
      <c r="BM30" s="120"/>
      <c r="BN30" s="120"/>
      <c r="BO30" s="120"/>
      <c r="BP30" s="120"/>
      <c r="BQ30" s="120"/>
      <c r="BR30" s="120"/>
      <c r="BS30" s="120"/>
      <c r="BT30" s="120"/>
      <c r="BU30" s="120"/>
      <c r="BV30" s="120"/>
      <c r="BW30" s="120"/>
      <c r="BX30" s="120"/>
      <c r="BY30" s="120"/>
      <c r="BZ30" s="120"/>
      <c r="CA30" s="120"/>
      <c r="CB30" s="120"/>
      <c r="CC30" s="120"/>
      <c r="CD30" s="120"/>
      <c r="CE30" s="120"/>
      <c r="CF30" s="120"/>
      <c r="CG30" s="120"/>
      <c r="CH30" s="120"/>
      <c r="CI30" s="120"/>
      <c r="CJ30" s="120"/>
      <c r="CK30" s="120"/>
      <c r="CL30" s="120"/>
      <c r="CM30" s="120"/>
      <c r="CN30" s="120"/>
      <c r="CO30" s="120"/>
      <c r="CP30" s="120"/>
      <c r="CQ30" s="120"/>
      <c r="CR30" s="120"/>
      <c r="CS30" s="120"/>
      <c r="CT30" s="120"/>
      <c r="CU30" s="120"/>
      <c r="CV30" s="120"/>
      <c r="CW30" s="120"/>
      <c r="CX30" s="120"/>
      <c r="CY30" s="120"/>
      <c r="CZ30" s="120"/>
      <c r="DA30" s="120"/>
      <c r="DB30" s="120"/>
      <c r="DC30" s="120"/>
      <c r="DD30" s="120"/>
      <c r="DE30" s="120"/>
      <c r="DF30" s="120"/>
    </row>
    <row r="31" spans="1:110" s="715" customFormat="1" ht="12.95" customHeight="1" x14ac:dyDescent="0.3">
      <c r="A31" s="1149"/>
      <c r="B31" s="1149"/>
      <c r="C31" s="1149"/>
      <c r="D31" s="1149"/>
      <c r="E31" s="788"/>
      <c r="F31" s="1149"/>
      <c r="G31" s="1149"/>
      <c r="H31" s="1149"/>
      <c r="I31" s="1149"/>
      <c r="J31" s="1149"/>
      <c r="K31" s="1149"/>
      <c r="L31" s="1149"/>
      <c r="M31" s="746"/>
      <c r="N31" s="1150"/>
      <c r="O31" s="1150"/>
      <c r="P31" s="1150"/>
      <c r="Q31" s="1150"/>
      <c r="R31" s="1150"/>
      <c r="S31" s="1150"/>
      <c r="T31" s="1150"/>
      <c r="U31" s="1150"/>
      <c r="V31" s="1151"/>
      <c r="W31" s="1147"/>
      <c r="X31" s="714"/>
      <c r="Y31" s="714"/>
      <c r="AL31" s="120"/>
      <c r="AM31" s="120"/>
      <c r="AN31" s="120"/>
      <c r="AO31" s="120"/>
      <c r="AP31" s="120"/>
      <c r="AQ31" s="120"/>
      <c r="AR31" s="120"/>
      <c r="AS31" s="120"/>
      <c r="AT31" s="120"/>
      <c r="AU31" s="120"/>
      <c r="AV31" s="120"/>
      <c r="AW31" s="120"/>
      <c r="AX31" s="120"/>
      <c r="AY31" s="120"/>
      <c r="AZ31" s="120"/>
      <c r="BA31" s="120"/>
      <c r="BB31" s="120"/>
      <c r="BC31" s="120"/>
      <c r="BD31" s="120"/>
      <c r="BE31" s="120"/>
      <c r="BF31" s="120"/>
      <c r="BG31" s="120"/>
      <c r="BH31" s="120"/>
      <c r="BI31" s="120"/>
      <c r="BJ31" s="120"/>
      <c r="BK31" s="120"/>
      <c r="BL31" s="120"/>
      <c r="BM31" s="120"/>
      <c r="BN31" s="120"/>
      <c r="BO31" s="120"/>
      <c r="BP31" s="120"/>
      <c r="BQ31" s="120"/>
      <c r="BR31" s="120"/>
      <c r="BS31" s="120"/>
      <c r="BT31" s="120"/>
      <c r="BU31" s="120"/>
      <c r="BV31" s="120"/>
      <c r="BW31" s="120"/>
      <c r="BX31" s="120"/>
      <c r="BY31" s="120"/>
      <c r="BZ31" s="120"/>
      <c r="CA31" s="120"/>
      <c r="CB31" s="120"/>
      <c r="CC31" s="120"/>
      <c r="CD31" s="120"/>
      <c r="CE31" s="120"/>
      <c r="CF31" s="120"/>
      <c r="CG31" s="120"/>
      <c r="CH31" s="120"/>
      <c r="CI31" s="120"/>
      <c r="CJ31" s="120"/>
      <c r="CK31" s="120"/>
      <c r="CL31" s="120"/>
      <c r="CM31" s="120"/>
      <c r="CN31" s="120"/>
      <c r="CO31" s="120"/>
      <c r="CP31" s="120"/>
      <c r="CQ31" s="120"/>
      <c r="CR31" s="120"/>
      <c r="CS31" s="120"/>
      <c r="CT31" s="120"/>
      <c r="CU31" s="120"/>
      <c r="CV31" s="120"/>
      <c r="CW31" s="120"/>
      <c r="CX31" s="120"/>
      <c r="CY31" s="120"/>
      <c r="CZ31" s="120"/>
      <c r="DA31" s="120"/>
      <c r="DB31" s="120"/>
      <c r="DC31" s="120"/>
      <c r="DD31" s="120"/>
      <c r="DE31" s="120"/>
      <c r="DF31" s="120"/>
    </row>
    <row r="32" spans="1:110" s="715" customFormat="1" ht="12.95" customHeight="1" x14ac:dyDescent="0.3">
      <c r="A32" s="1149"/>
      <c r="B32" s="1149"/>
      <c r="C32" s="1149"/>
      <c r="D32" s="1149"/>
      <c r="E32" s="788"/>
      <c r="F32" s="1149"/>
      <c r="G32" s="1049"/>
      <c r="H32" s="1149"/>
      <c r="I32" s="1149"/>
      <c r="J32" s="1149"/>
      <c r="K32" s="1149"/>
      <c r="L32" s="1149"/>
      <c r="M32" s="746"/>
      <c r="N32" s="1150"/>
      <c r="O32" s="1150"/>
      <c r="P32" s="1150"/>
      <c r="Q32" s="1150"/>
      <c r="R32" s="1150"/>
      <c r="S32" s="1150"/>
      <c r="T32" s="1150"/>
      <c r="U32" s="1150"/>
      <c r="V32" s="1151"/>
      <c r="W32" s="1147"/>
      <c r="X32" s="714"/>
      <c r="Y32" s="714"/>
      <c r="AL32" s="120"/>
      <c r="AM32" s="120"/>
      <c r="AN32" s="120"/>
      <c r="AO32" s="120"/>
      <c r="AP32" s="120"/>
      <c r="AQ32" s="120"/>
      <c r="AR32" s="120"/>
      <c r="AS32" s="120"/>
      <c r="AT32" s="120"/>
      <c r="AU32" s="120"/>
      <c r="AV32" s="120"/>
      <c r="AW32" s="120"/>
      <c r="AX32" s="120"/>
      <c r="AY32" s="120"/>
      <c r="AZ32" s="120"/>
      <c r="BA32" s="120"/>
      <c r="BB32" s="120"/>
      <c r="BC32" s="120"/>
      <c r="BD32" s="120"/>
      <c r="BE32" s="120"/>
      <c r="BF32" s="120"/>
      <c r="BG32" s="120"/>
      <c r="BH32" s="120"/>
      <c r="BI32" s="120"/>
      <c r="BJ32" s="120"/>
      <c r="BK32" s="120"/>
      <c r="BL32" s="120"/>
      <c r="BM32" s="120"/>
      <c r="BN32" s="120"/>
      <c r="BO32" s="120"/>
      <c r="BP32" s="120"/>
      <c r="BQ32" s="120"/>
      <c r="BR32" s="120"/>
      <c r="BS32" s="120"/>
      <c r="BT32" s="120"/>
      <c r="BU32" s="120"/>
      <c r="BV32" s="120"/>
      <c r="BW32" s="120"/>
      <c r="BX32" s="120"/>
      <c r="BY32" s="120"/>
      <c r="BZ32" s="120"/>
      <c r="CA32" s="120"/>
      <c r="CB32" s="120"/>
      <c r="CC32" s="120"/>
      <c r="CD32" s="120"/>
      <c r="CE32" s="120"/>
      <c r="CF32" s="120"/>
      <c r="CG32" s="120"/>
      <c r="CH32" s="120"/>
      <c r="CI32" s="120"/>
      <c r="CJ32" s="120"/>
      <c r="CK32" s="120"/>
      <c r="CL32" s="120"/>
      <c r="CM32" s="120"/>
      <c r="CN32" s="120"/>
      <c r="CO32" s="120"/>
      <c r="CP32" s="120"/>
      <c r="CQ32" s="120"/>
      <c r="CR32" s="120"/>
      <c r="CS32" s="120"/>
      <c r="CT32" s="120"/>
      <c r="CU32" s="120"/>
      <c r="CV32" s="120"/>
      <c r="CW32" s="120"/>
      <c r="CX32" s="120"/>
      <c r="CY32" s="120"/>
      <c r="CZ32" s="120"/>
      <c r="DA32" s="120"/>
      <c r="DB32" s="120"/>
      <c r="DC32" s="120"/>
      <c r="DD32" s="120"/>
      <c r="DE32" s="120"/>
      <c r="DF32" s="120"/>
    </row>
    <row r="33" spans="1:110" s="715" customFormat="1" ht="12.95" customHeight="1" x14ac:dyDescent="0.3">
      <c r="A33" s="1149"/>
      <c r="B33" s="1149"/>
      <c r="C33" s="1149"/>
      <c r="D33" s="1149"/>
      <c r="E33" s="788"/>
      <c r="F33" s="1149"/>
      <c r="G33" s="1149"/>
      <c r="H33" s="1149"/>
      <c r="I33" s="1149"/>
      <c r="J33" s="1074"/>
      <c r="K33" s="1149"/>
      <c r="L33" s="1149"/>
      <c r="M33" s="746"/>
      <c r="N33" s="1150"/>
      <c r="O33" s="1150"/>
      <c r="P33" s="1150"/>
      <c r="Q33" s="1150"/>
      <c r="R33" s="1150"/>
      <c r="S33" s="1150"/>
      <c r="T33" s="1150"/>
      <c r="U33" s="1150"/>
      <c r="V33" s="1151"/>
      <c r="W33" s="1147"/>
      <c r="X33" s="714"/>
      <c r="Y33" s="714"/>
      <c r="AL33" s="120"/>
      <c r="AM33" s="120"/>
      <c r="AN33" s="120"/>
      <c r="AO33" s="120"/>
      <c r="AP33" s="120"/>
      <c r="AQ33" s="120"/>
      <c r="AR33" s="120"/>
      <c r="AS33" s="120"/>
      <c r="AT33" s="120"/>
      <c r="AU33" s="120"/>
      <c r="AV33" s="120"/>
      <c r="AW33" s="120"/>
      <c r="AX33" s="120"/>
      <c r="AY33" s="120"/>
      <c r="AZ33" s="120"/>
      <c r="BA33" s="120"/>
      <c r="BB33" s="120"/>
      <c r="BC33" s="120"/>
      <c r="BD33" s="120"/>
      <c r="BE33" s="120"/>
      <c r="BF33" s="120"/>
      <c r="BG33" s="120"/>
      <c r="BH33" s="120"/>
      <c r="BI33" s="120"/>
      <c r="BJ33" s="120"/>
      <c r="BK33" s="120"/>
      <c r="BL33" s="120"/>
      <c r="BM33" s="120"/>
      <c r="BN33" s="120"/>
      <c r="BO33" s="120"/>
      <c r="BP33" s="120"/>
      <c r="BQ33" s="120"/>
      <c r="BR33" s="120"/>
      <c r="BS33" s="120"/>
      <c r="BT33" s="120"/>
      <c r="BU33" s="120"/>
      <c r="BV33" s="120"/>
      <c r="BW33" s="120"/>
      <c r="BX33" s="120"/>
      <c r="BY33" s="120"/>
      <c r="BZ33" s="120"/>
      <c r="CA33" s="120"/>
      <c r="CB33" s="120"/>
      <c r="CC33" s="120"/>
      <c r="CD33" s="120"/>
      <c r="CE33" s="120"/>
      <c r="CF33" s="120"/>
      <c r="CG33" s="120"/>
      <c r="CH33" s="120"/>
      <c r="CI33" s="120"/>
      <c r="CJ33" s="120"/>
      <c r="CK33" s="120"/>
      <c r="CL33" s="120"/>
      <c r="CM33" s="120"/>
      <c r="CN33" s="120"/>
      <c r="CO33" s="120"/>
      <c r="CP33" s="120"/>
      <c r="CQ33" s="120"/>
      <c r="CR33" s="120"/>
      <c r="CS33" s="120"/>
      <c r="CT33" s="120"/>
      <c r="CU33" s="120"/>
      <c r="CV33" s="120"/>
      <c r="CW33" s="120"/>
      <c r="CX33" s="120"/>
      <c r="CY33" s="120"/>
      <c r="CZ33" s="120"/>
      <c r="DA33" s="120"/>
      <c r="DB33" s="120"/>
      <c r="DC33" s="120"/>
      <c r="DD33" s="120"/>
      <c r="DE33" s="120"/>
      <c r="DF33" s="120"/>
    </row>
    <row r="34" spans="1:110" s="715" customFormat="1" x14ac:dyDescent="0.3">
      <c r="A34" s="1149"/>
      <c r="B34" s="1149"/>
      <c r="C34" s="1149"/>
      <c r="D34" s="1149"/>
      <c r="E34" s="788"/>
      <c r="F34" s="1149"/>
      <c r="G34" s="1149"/>
      <c r="H34" s="1149"/>
      <c r="I34" s="1149"/>
      <c r="J34" s="1073"/>
      <c r="K34" s="1149"/>
      <c r="L34" s="1149"/>
      <c r="M34" s="746"/>
      <c r="N34" s="1150"/>
      <c r="O34" s="1150"/>
      <c r="P34" s="1150"/>
      <c r="Q34" s="1150"/>
      <c r="R34" s="1150"/>
      <c r="S34" s="1150"/>
      <c r="T34" s="1150"/>
      <c r="U34" s="1150"/>
      <c r="V34" s="1151"/>
      <c r="W34" s="1147"/>
      <c r="X34" s="714"/>
      <c r="Y34" s="714"/>
      <c r="AL34" s="120"/>
      <c r="AM34" s="120"/>
      <c r="AN34" s="120"/>
      <c r="AO34" s="120"/>
      <c r="AP34" s="120"/>
      <c r="AQ34" s="120"/>
      <c r="AR34" s="120"/>
      <c r="AS34" s="120"/>
      <c r="AT34" s="120"/>
      <c r="AU34" s="120"/>
      <c r="AV34" s="120"/>
      <c r="AW34" s="120"/>
      <c r="AX34" s="120"/>
      <c r="AY34" s="120"/>
      <c r="AZ34" s="120"/>
      <c r="BA34" s="120"/>
      <c r="BB34" s="120"/>
      <c r="BC34" s="120"/>
      <c r="BD34" s="120"/>
      <c r="BE34" s="120"/>
      <c r="BF34" s="120"/>
      <c r="BG34" s="120"/>
      <c r="BH34" s="120"/>
      <c r="BI34" s="120"/>
      <c r="BJ34" s="120"/>
      <c r="BK34" s="120"/>
      <c r="BL34" s="120"/>
      <c r="BM34" s="120"/>
      <c r="BN34" s="120"/>
      <c r="BO34" s="120"/>
      <c r="BP34" s="120"/>
      <c r="BQ34" s="120"/>
      <c r="BR34" s="120"/>
      <c r="BS34" s="120"/>
      <c r="BT34" s="120"/>
      <c r="BU34" s="120"/>
      <c r="BV34" s="120"/>
      <c r="BW34" s="120"/>
      <c r="BX34" s="120"/>
      <c r="BY34" s="120"/>
      <c r="BZ34" s="120"/>
      <c r="CA34" s="120"/>
      <c r="CB34" s="120"/>
      <c r="CC34" s="120"/>
      <c r="CD34" s="120"/>
      <c r="CE34" s="120"/>
      <c r="CF34" s="120"/>
      <c r="CG34" s="120"/>
      <c r="CH34" s="120"/>
      <c r="CI34" s="120"/>
      <c r="CJ34" s="120"/>
      <c r="CK34" s="120"/>
      <c r="CL34" s="120"/>
      <c r="CM34" s="120"/>
      <c r="CN34" s="120"/>
      <c r="CO34" s="120"/>
      <c r="CP34" s="120"/>
      <c r="CQ34" s="120"/>
      <c r="CR34" s="120"/>
      <c r="CS34" s="120"/>
      <c r="CT34" s="120"/>
      <c r="CU34" s="120"/>
      <c r="CV34" s="120"/>
      <c r="CW34" s="120"/>
      <c r="CX34" s="120"/>
      <c r="CY34" s="120"/>
      <c r="CZ34" s="120"/>
      <c r="DA34" s="120"/>
      <c r="DB34" s="120"/>
      <c r="DC34" s="120"/>
      <c r="DD34" s="120"/>
      <c r="DE34" s="120"/>
      <c r="DF34" s="120"/>
    </row>
    <row r="35" spans="1:110" s="715" customFormat="1" x14ac:dyDescent="0.3">
      <c r="A35" s="1791" t="s">
        <v>2850</v>
      </c>
      <c r="B35" s="1791"/>
      <c r="C35" s="1791"/>
      <c r="D35" s="1791"/>
      <c r="E35" s="1791"/>
      <c r="F35" s="1791"/>
      <c r="G35" s="1791"/>
      <c r="H35" s="716" t="s">
        <v>2855</v>
      </c>
      <c r="I35" s="1074" t="s">
        <v>5147</v>
      </c>
      <c r="J35" s="1150"/>
      <c r="K35" s="1074"/>
      <c r="L35" s="1074"/>
      <c r="M35" s="746"/>
      <c r="N35" s="1791" t="s">
        <v>2855</v>
      </c>
      <c r="O35" s="1791"/>
      <c r="P35" s="1791"/>
      <c r="Q35" s="1791"/>
      <c r="R35" s="1785" t="s">
        <v>2855</v>
      </c>
      <c r="S35" s="1785"/>
      <c r="T35" s="1785"/>
      <c r="U35" s="1785"/>
      <c r="V35" s="1151"/>
      <c r="W35" s="1147"/>
      <c r="X35" s="714"/>
      <c r="Y35" s="714"/>
      <c r="AL35" s="120"/>
      <c r="AM35" s="120"/>
      <c r="AN35" s="120"/>
      <c r="AO35" s="120"/>
      <c r="AP35" s="120"/>
      <c r="AQ35" s="120"/>
      <c r="AR35" s="120"/>
      <c r="AS35" s="120"/>
      <c r="AT35" s="120"/>
      <c r="AU35" s="120"/>
      <c r="AV35" s="120"/>
      <c r="AW35" s="120"/>
      <c r="AX35" s="120"/>
      <c r="AY35" s="120"/>
      <c r="AZ35" s="120"/>
      <c r="BA35" s="120"/>
      <c r="BB35" s="120"/>
      <c r="BC35" s="120"/>
      <c r="BD35" s="120"/>
      <c r="BE35" s="120"/>
      <c r="BF35" s="120"/>
      <c r="BG35" s="120"/>
      <c r="BH35" s="120"/>
      <c r="BI35" s="120"/>
      <c r="BJ35" s="120"/>
      <c r="BK35" s="120"/>
      <c r="BL35" s="120"/>
      <c r="BM35" s="120"/>
      <c r="BN35" s="120"/>
      <c r="BO35" s="120"/>
      <c r="BP35" s="120"/>
      <c r="BQ35" s="120"/>
      <c r="BR35" s="120"/>
      <c r="BS35" s="120"/>
      <c r="BT35" s="120"/>
      <c r="BU35" s="120"/>
      <c r="BV35" s="120"/>
      <c r="BW35" s="120"/>
      <c r="BX35" s="120"/>
      <c r="BY35" s="120"/>
      <c r="BZ35" s="120"/>
      <c r="CA35" s="120"/>
      <c r="CB35" s="120"/>
      <c r="CC35" s="120"/>
      <c r="CD35" s="120"/>
      <c r="CE35" s="120"/>
      <c r="CF35" s="120"/>
      <c r="CG35" s="120"/>
      <c r="CH35" s="120"/>
      <c r="CI35" s="120"/>
      <c r="CJ35" s="120"/>
      <c r="CK35" s="120"/>
      <c r="CL35" s="120"/>
      <c r="CM35" s="120"/>
      <c r="CN35" s="120"/>
      <c r="CO35" s="120"/>
      <c r="CP35" s="120"/>
      <c r="CQ35" s="120"/>
      <c r="CR35" s="120"/>
      <c r="CS35" s="120"/>
      <c r="CT35" s="120"/>
      <c r="CU35" s="120"/>
      <c r="CV35" s="120"/>
      <c r="CW35" s="120"/>
      <c r="CX35" s="120"/>
      <c r="CY35" s="120"/>
      <c r="CZ35" s="120"/>
      <c r="DA35" s="120"/>
      <c r="DB35" s="120"/>
      <c r="DC35" s="120"/>
      <c r="DD35" s="120"/>
      <c r="DE35" s="120"/>
      <c r="DF35" s="120"/>
    </row>
    <row r="36" spans="1:110" s="715" customFormat="1" ht="15.75" x14ac:dyDescent="0.3">
      <c r="A36" s="1786" t="s">
        <v>4709</v>
      </c>
      <c r="B36" s="1786"/>
      <c r="C36" s="1786"/>
      <c r="D36" s="1786"/>
      <c r="E36" s="1786"/>
      <c r="F36" s="1786"/>
      <c r="G36" s="1786"/>
      <c r="H36" s="1146" t="s">
        <v>4384</v>
      </c>
      <c r="I36" s="1109" t="s">
        <v>5148</v>
      </c>
      <c r="J36" s="6"/>
      <c r="K36" s="1073"/>
      <c r="L36" s="1073"/>
      <c r="M36" s="747"/>
      <c r="N36" s="1786" t="s">
        <v>2856</v>
      </c>
      <c r="O36" s="1786"/>
      <c r="P36" s="1786"/>
      <c r="Q36" s="1786"/>
      <c r="R36" s="1787" t="s">
        <v>2851</v>
      </c>
      <c r="S36" s="1787"/>
      <c r="T36" s="1787"/>
      <c r="U36" s="1787"/>
      <c r="V36" s="1151"/>
      <c r="W36" s="1147"/>
      <c r="X36" s="714"/>
      <c r="Y36" s="714"/>
      <c r="AL36" s="120"/>
      <c r="AM36" s="120"/>
      <c r="AN36" s="120"/>
      <c r="AO36" s="120"/>
      <c r="AP36" s="120"/>
      <c r="AQ36" s="120"/>
      <c r="AR36" s="120"/>
      <c r="AS36" s="120"/>
      <c r="AT36" s="120"/>
      <c r="AU36" s="120"/>
      <c r="AV36" s="120"/>
      <c r="AW36" s="120"/>
      <c r="AX36" s="120"/>
      <c r="AY36" s="120"/>
      <c r="AZ36" s="120"/>
      <c r="BA36" s="120"/>
      <c r="BB36" s="120"/>
      <c r="BC36" s="120"/>
      <c r="BD36" s="120"/>
      <c r="BE36" s="120"/>
      <c r="BF36" s="120"/>
      <c r="BG36" s="120"/>
      <c r="BH36" s="120"/>
      <c r="BI36" s="120"/>
      <c r="BJ36" s="120"/>
      <c r="BK36" s="120"/>
      <c r="BL36" s="120"/>
      <c r="BM36" s="120"/>
      <c r="BN36" s="120"/>
      <c r="BO36" s="120"/>
      <c r="BP36" s="120"/>
      <c r="BQ36" s="120"/>
      <c r="BR36" s="120"/>
      <c r="BS36" s="120"/>
      <c r="BT36" s="120"/>
      <c r="BU36" s="120"/>
      <c r="BV36" s="120"/>
      <c r="BW36" s="120"/>
      <c r="BX36" s="120"/>
      <c r="BY36" s="120"/>
      <c r="BZ36" s="120"/>
      <c r="CA36" s="120"/>
      <c r="CB36" s="120"/>
      <c r="CC36" s="120"/>
      <c r="CD36" s="120"/>
      <c r="CE36" s="120"/>
      <c r="CF36" s="120"/>
      <c r="CG36" s="120"/>
      <c r="CH36" s="120"/>
      <c r="CI36" s="120"/>
      <c r="CJ36" s="120"/>
      <c r="CK36" s="120"/>
      <c r="CL36" s="120"/>
      <c r="CM36" s="120"/>
      <c r="CN36" s="120"/>
      <c r="CO36" s="120"/>
      <c r="CP36" s="120"/>
      <c r="CQ36" s="120"/>
      <c r="CR36" s="120"/>
      <c r="CS36" s="120"/>
      <c r="CT36" s="120"/>
      <c r="CU36" s="120"/>
      <c r="CV36" s="120"/>
      <c r="CW36" s="120"/>
      <c r="CX36" s="120"/>
      <c r="CY36" s="120"/>
      <c r="CZ36" s="120"/>
      <c r="DA36" s="120"/>
      <c r="DB36" s="120"/>
      <c r="DC36" s="120"/>
      <c r="DD36" s="120"/>
      <c r="DE36" s="120"/>
      <c r="DF36" s="120"/>
    </row>
    <row r="37" spans="1:110" s="715" customFormat="1" ht="15.75" x14ac:dyDescent="0.3">
      <c r="A37" s="1784" t="s">
        <v>4710</v>
      </c>
      <c r="B37" s="1784"/>
      <c r="C37" s="1784"/>
      <c r="D37" s="1784"/>
      <c r="E37" s="1784"/>
      <c r="F37" s="1784"/>
      <c r="G37" s="1784"/>
      <c r="H37" s="1151" t="s">
        <v>4711</v>
      </c>
      <c r="I37" s="1150" t="s">
        <v>5042</v>
      </c>
      <c r="J37" s="6"/>
      <c r="K37" s="1150"/>
      <c r="L37" s="1150"/>
      <c r="M37" s="746"/>
      <c r="N37" s="1784" t="s">
        <v>2857</v>
      </c>
      <c r="O37" s="1784"/>
      <c r="P37" s="1784"/>
      <c r="Q37" s="1784"/>
      <c r="R37" s="1785" t="s">
        <v>2853</v>
      </c>
      <c r="S37" s="1785"/>
      <c r="T37" s="1785"/>
      <c r="U37" s="1785"/>
      <c r="V37" s="1151"/>
      <c r="W37" s="1147"/>
      <c r="X37" s="714"/>
      <c r="Y37" s="714"/>
      <c r="AL37" s="120"/>
      <c r="AM37" s="120"/>
      <c r="AN37" s="120"/>
      <c r="AO37" s="120"/>
      <c r="AP37" s="120"/>
      <c r="AQ37" s="120"/>
      <c r="AR37" s="120"/>
      <c r="AS37" s="120"/>
      <c r="AT37" s="120"/>
      <c r="AU37" s="120"/>
      <c r="AV37" s="120"/>
      <c r="AW37" s="120"/>
      <c r="AX37" s="120"/>
      <c r="AY37" s="120"/>
      <c r="AZ37" s="120"/>
      <c r="BA37" s="120"/>
      <c r="BB37" s="120"/>
      <c r="BC37" s="120"/>
      <c r="BD37" s="120"/>
      <c r="BE37" s="120"/>
      <c r="BF37" s="120"/>
      <c r="BG37" s="120"/>
      <c r="BH37" s="120"/>
      <c r="BI37" s="120"/>
      <c r="BJ37" s="120"/>
      <c r="BK37" s="120"/>
      <c r="BL37" s="120"/>
      <c r="BM37" s="120"/>
      <c r="BN37" s="120"/>
      <c r="BO37" s="120"/>
      <c r="BP37" s="120"/>
      <c r="BQ37" s="120"/>
      <c r="BR37" s="120"/>
      <c r="BS37" s="120"/>
      <c r="BT37" s="120"/>
      <c r="BU37" s="120"/>
      <c r="BV37" s="120"/>
      <c r="BW37" s="120"/>
      <c r="BX37" s="120"/>
      <c r="BY37" s="120"/>
      <c r="BZ37" s="120"/>
      <c r="CA37" s="120"/>
      <c r="CB37" s="120"/>
      <c r="CC37" s="120"/>
      <c r="CD37" s="120"/>
      <c r="CE37" s="120"/>
      <c r="CF37" s="120"/>
      <c r="CG37" s="120"/>
      <c r="CH37" s="120"/>
      <c r="CI37" s="120"/>
      <c r="CJ37" s="120"/>
      <c r="CK37" s="120"/>
      <c r="CL37" s="120"/>
      <c r="CM37" s="120"/>
      <c r="CN37" s="120"/>
      <c r="CO37" s="120"/>
      <c r="CP37" s="120"/>
      <c r="CQ37" s="120"/>
      <c r="CR37" s="120"/>
      <c r="CS37" s="120"/>
      <c r="CT37" s="120"/>
      <c r="CU37" s="120"/>
      <c r="CV37" s="120"/>
      <c r="CW37" s="120"/>
      <c r="CX37" s="120"/>
      <c r="CY37" s="120"/>
      <c r="CZ37" s="120"/>
      <c r="DA37" s="120"/>
      <c r="DB37" s="120"/>
      <c r="DC37" s="120"/>
      <c r="DD37" s="120"/>
      <c r="DE37" s="120"/>
      <c r="DF37" s="120"/>
    </row>
    <row r="38" spans="1:110" x14ac:dyDescent="0.25">
      <c r="M38" s="632"/>
    </row>
    <row r="39" spans="1:110" x14ac:dyDescent="0.25">
      <c r="A39" s="6"/>
      <c r="B39" s="6"/>
      <c r="C39" s="6"/>
      <c r="D39" s="6"/>
      <c r="E39" s="6"/>
      <c r="F39" s="6"/>
      <c r="J39" s="878"/>
      <c r="M39" s="632"/>
      <c r="V39" s="1099"/>
      <c r="X39" s="6"/>
      <c r="Y39" s="6"/>
      <c r="AL39" s="6"/>
      <c r="AM39" s="6"/>
      <c r="AN39" s="6"/>
      <c r="AO39" s="6"/>
      <c r="AP39" s="6"/>
      <c r="AQ39" s="6"/>
      <c r="AR39" s="6"/>
      <c r="AS39" s="6"/>
      <c r="AT39" s="6"/>
      <c r="AU39" s="6"/>
      <c r="AV39" s="6"/>
      <c r="AW39" s="6"/>
      <c r="AX39" s="6"/>
      <c r="AY39" s="6"/>
      <c r="AZ39" s="6"/>
      <c r="BA39" s="6"/>
      <c r="BB39" s="6"/>
      <c r="BC39" s="6"/>
      <c r="BD39" s="6"/>
      <c r="BE39" s="6"/>
      <c r="BF39" s="6"/>
      <c r="BG39" s="6"/>
      <c r="BH39" s="6"/>
      <c r="BI39" s="6"/>
      <c r="BJ39" s="6"/>
      <c r="BK39" s="6"/>
      <c r="BL39" s="6"/>
      <c r="BM39" s="6"/>
      <c r="BN39" s="6"/>
      <c r="BO39" s="6"/>
      <c r="BP39" s="6"/>
      <c r="BQ39" s="6"/>
      <c r="BR39" s="6"/>
      <c r="BS39" s="6"/>
      <c r="BT39" s="6"/>
      <c r="BU39" s="6"/>
      <c r="BV39" s="6"/>
      <c r="BW39" s="6"/>
      <c r="BX39" s="6"/>
      <c r="BY39" s="6"/>
      <c r="BZ39" s="6"/>
      <c r="CA39" s="6"/>
      <c r="CB39" s="6"/>
      <c r="CC39" s="6"/>
      <c r="CD39" s="6"/>
      <c r="CE39" s="6"/>
      <c r="CF39" s="6"/>
      <c r="CG39" s="6"/>
      <c r="CH39" s="6"/>
      <c r="CI39" s="6"/>
      <c r="CJ39" s="6"/>
      <c r="CK39" s="6"/>
      <c r="CL39" s="6"/>
      <c r="CM39" s="6"/>
      <c r="CN39" s="6"/>
      <c r="CO39" s="6"/>
      <c r="CP39" s="6"/>
      <c r="CQ39" s="6"/>
      <c r="CR39" s="6"/>
      <c r="CS39" s="6"/>
      <c r="CT39" s="6"/>
      <c r="CU39" s="6"/>
      <c r="CV39" s="6"/>
      <c r="CW39" s="6"/>
      <c r="CX39" s="6"/>
      <c r="CY39" s="6"/>
      <c r="CZ39" s="6"/>
      <c r="DA39" s="6"/>
      <c r="DB39" s="6"/>
      <c r="DC39" s="6"/>
      <c r="DD39" s="6"/>
      <c r="DE39" s="6"/>
      <c r="DF39" s="6"/>
    </row>
    <row r="40" spans="1:110" x14ac:dyDescent="0.25">
      <c r="A40" s="6"/>
      <c r="B40" s="6"/>
      <c r="C40" s="6"/>
      <c r="D40" s="6"/>
      <c r="E40" s="6"/>
      <c r="F40" s="6"/>
      <c r="J40" s="878"/>
      <c r="M40" s="632"/>
      <c r="V40" s="1099"/>
      <c r="X40" s="6"/>
      <c r="Y40" s="6"/>
      <c r="AL40" s="6"/>
      <c r="AM40" s="6"/>
      <c r="AN40" s="6"/>
      <c r="AO40" s="6"/>
      <c r="AP40" s="6"/>
      <c r="AQ40" s="6"/>
      <c r="AR40" s="6"/>
      <c r="AS40" s="6"/>
      <c r="AT40" s="6"/>
      <c r="AU40" s="6"/>
      <c r="AV40" s="6"/>
      <c r="AW40" s="6"/>
      <c r="AX40" s="6"/>
      <c r="AY40" s="6"/>
      <c r="AZ40" s="6"/>
      <c r="BA40" s="6"/>
      <c r="BB40" s="6"/>
      <c r="BC40" s="6"/>
      <c r="BD40" s="6"/>
      <c r="BE40" s="6"/>
      <c r="BF40" s="6"/>
      <c r="BG40" s="6"/>
      <c r="BH40" s="6"/>
      <c r="BI40" s="6"/>
      <c r="BJ40" s="6"/>
      <c r="BK40" s="6"/>
      <c r="BL40" s="6"/>
      <c r="BM40" s="6"/>
      <c r="BN40" s="6"/>
      <c r="BO40" s="6"/>
      <c r="BP40" s="6"/>
      <c r="BQ40" s="6"/>
      <c r="BR40" s="6"/>
      <c r="BS40" s="6"/>
      <c r="BT40" s="6"/>
      <c r="BU40" s="6"/>
      <c r="BV40" s="6"/>
      <c r="BW40" s="6"/>
      <c r="BX40" s="6"/>
      <c r="BY40" s="6"/>
      <c r="BZ40" s="6"/>
      <c r="CA40" s="6"/>
      <c r="CB40" s="6"/>
      <c r="CC40" s="6"/>
      <c r="CD40" s="6"/>
      <c r="CE40" s="6"/>
      <c r="CF40" s="6"/>
      <c r="CG40" s="6"/>
      <c r="CH40" s="6"/>
      <c r="CI40" s="6"/>
      <c r="CJ40" s="6"/>
      <c r="CK40" s="6"/>
      <c r="CL40" s="6"/>
      <c r="CM40" s="6"/>
      <c r="CN40" s="6"/>
      <c r="CO40" s="6"/>
      <c r="CP40" s="6"/>
      <c r="CQ40" s="6"/>
      <c r="CR40" s="6"/>
      <c r="CS40" s="6"/>
      <c r="CT40" s="6"/>
      <c r="CU40" s="6"/>
      <c r="CV40" s="6"/>
      <c r="CW40" s="6"/>
      <c r="CX40" s="6"/>
      <c r="CY40" s="6"/>
      <c r="CZ40" s="6"/>
      <c r="DA40" s="6"/>
      <c r="DB40" s="6"/>
      <c r="DC40" s="6"/>
      <c r="DD40" s="6"/>
      <c r="DE40" s="6"/>
      <c r="DF40" s="6"/>
    </row>
    <row r="41" spans="1:110" x14ac:dyDescent="0.25">
      <c r="A41" s="6"/>
      <c r="B41" s="6"/>
      <c r="C41" s="6"/>
      <c r="D41" s="6"/>
      <c r="E41" s="6"/>
      <c r="F41" s="6"/>
      <c r="N41" s="6"/>
      <c r="Q41" s="632"/>
      <c r="T41" s="636"/>
      <c r="U41" s="512"/>
      <c r="V41" s="1099"/>
      <c r="X41" s="6"/>
      <c r="Y41" s="6"/>
      <c r="AL41" s="6"/>
      <c r="AM41" s="6"/>
      <c r="AN41" s="6"/>
      <c r="AO41" s="6"/>
      <c r="AP41" s="6"/>
      <c r="AQ41" s="6"/>
      <c r="AR41" s="6"/>
      <c r="AS41" s="6"/>
      <c r="AT41" s="6"/>
      <c r="AU41" s="6"/>
      <c r="AV41" s="6"/>
      <c r="AW41" s="6"/>
      <c r="AX41" s="6"/>
      <c r="AY41" s="6"/>
      <c r="AZ41" s="6"/>
      <c r="BA41" s="6"/>
      <c r="BB41" s="6"/>
      <c r="BC41" s="6"/>
      <c r="BD41" s="6"/>
      <c r="BE41" s="6"/>
      <c r="BF41" s="6"/>
      <c r="BG41" s="6"/>
      <c r="BH41" s="6"/>
      <c r="BI41" s="6"/>
      <c r="BJ41" s="6"/>
      <c r="BK41" s="6"/>
      <c r="BL41" s="6"/>
      <c r="BM41" s="6"/>
      <c r="BN41" s="6"/>
      <c r="BO41" s="6"/>
      <c r="BP41" s="6"/>
      <c r="BQ41" s="6"/>
      <c r="BR41" s="6"/>
      <c r="BS41" s="6"/>
      <c r="BT41" s="6"/>
      <c r="BU41" s="6"/>
      <c r="BV41" s="6"/>
      <c r="BW41" s="6"/>
      <c r="BX41" s="6"/>
      <c r="BY41" s="6"/>
      <c r="BZ41" s="6"/>
      <c r="CA41" s="6"/>
      <c r="CB41" s="6"/>
      <c r="CC41" s="6"/>
      <c r="CD41" s="6"/>
      <c r="CE41" s="6"/>
      <c r="CF41" s="6"/>
      <c r="CG41" s="6"/>
      <c r="CH41" s="6"/>
      <c r="CI41" s="6"/>
      <c r="CJ41" s="6"/>
      <c r="CK41" s="6"/>
      <c r="CL41" s="6"/>
      <c r="CM41" s="6"/>
      <c r="CN41" s="6"/>
      <c r="CO41" s="6"/>
      <c r="CP41" s="6"/>
      <c r="CQ41" s="6"/>
      <c r="CR41" s="6"/>
      <c r="CS41" s="6"/>
      <c r="CT41" s="6"/>
      <c r="CU41" s="6"/>
      <c r="CV41" s="6"/>
      <c r="CW41" s="6"/>
      <c r="CX41" s="6"/>
      <c r="CY41" s="6"/>
      <c r="CZ41" s="6"/>
      <c r="DA41" s="6"/>
      <c r="DB41" s="6"/>
      <c r="DC41" s="6"/>
      <c r="DD41" s="6"/>
      <c r="DE41" s="6"/>
      <c r="DF41" s="6"/>
    </row>
    <row r="42" spans="1:110" x14ac:dyDescent="0.25">
      <c r="A42" s="6"/>
      <c r="B42" s="6"/>
      <c r="C42" s="6"/>
      <c r="D42" s="6"/>
      <c r="E42" s="6"/>
      <c r="F42" s="6"/>
      <c r="N42" s="6"/>
      <c r="V42" s="1099"/>
      <c r="X42" s="6"/>
      <c r="Y42" s="6"/>
      <c r="AL42" s="6"/>
      <c r="AM42" s="6"/>
      <c r="AN42" s="6"/>
      <c r="AO42" s="6"/>
      <c r="AP42" s="6"/>
      <c r="AQ42" s="6"/>
      <c r="AR42" s="6"/>
      <c r="AS42" s="6"/>
      <c r="AT42" s="6"/>
      <c r="AU42" s="6"/>
      <c r="AV42" s="6"/>
      <c r="AW42" s="6"/>
      <c r="AX42" s="6"/>
      <c r="AY42" s="6"/>
      <c r="AZ42" s="6"/>
      <c r="BA42" s="6"/>
      <c r="BB42" s="6"/>
      <c r="BC42" s="6"/>
      <c r="BD42" s="6"/>
      <c r="BE42" s="6"/>
      <c r="BF42" s="6"/>
      <c r="BG42" s="6"/>
      <c r="BH42" s="6"/>
      <c r="BI42" s="6"/>
      <c r="BJ42" s="6"/>
      <c r="BK42" s="6"/>
      <c r="BL42" s="6"/>
      <c r="BM42" s="6"/>
      <c r="BN42" s="6"/>
      <c r="BO42" s="6"/>
      <c r="BP42" s="6"/>
      <c r="BQ42" s="6"/>
      <c r="BR42" s="6"/>
      <c r="BS42" s="6"/>
      <c r="BT42" s="6"/>
      <c r="BU42" s="6"/>
      <c r="BV42" s="6"/>
      <c r="BW42" s="6"/>
      <c r="BX42" s="6"/>
      <c r="BY42" s="6"/>
      <c r="BZ42" s="6"/>
      <c r="CA42" s="6"/>
      <c r="CB42" s="6"/>
      <c r="CC42" s="6"/>
      <c r="CD42" s="6"/>
      <c r="CE42" s="6"/>
      <c r="CF42" s="6"/>
      <c r="CG42" s="6"/>
      <c r="CH42" s="6"/>
      <c r="CI42" s="6"/>
      <c r="CJ42" s="6"/>
      <c r="CK42" s="6"/>
      <c r="CL42" s="6"/>
      <c r="CM42" s="6"/>
      <c r="CN42" s="6"/>
      <c r="CO42" s="6"/>
      <c r="CP42" s="6"/>
      <c r="CQ42" s="6"/>
      <c r="CR42" s="6"/>
      <c r="CS42" s="6"/>
      <c r="CT42" s="6"/>
      <c r="CU42" s="6"/>
      <c r="CV42" s="6"/>
      <c r="CW42" s="6"/>
      <c r="CX42" s="6"/>
      <c r="CY42" s="6"/>
      <c r="CZ42" s="6"/>
      <c r="DA42" s="6"/>
      <c r="DB42" s="6"/>
      <c r="DC42" s="6"/>
      <c r="DD42" s="6"/>
      <c r="DE42" s="6"/>
      <c r="DF42" s="6"/>
    </row>
    <row r="43" spans="1:110" x14ac:dyDescent="0.25">
      <c r="A43" s="6"/>
      <c r="B43" s="6"/>
      <c r="C43" s="6"/>
      <c r="D43" s="6"/>
      <c r="E43" s="6"/>
      <c r="F43" s="6"/>
      <c r="J43" s="697"/>
      <c r="M43" s="632"/>
      <c r="V43" s="1099"/>
      <c r="X43" s="6"/>
      <c r="Y43" s="6"/>
      <c r="AL43" s="6"/>
      <c r="AM43" s="6"/>
      <c r="AN43" s="6"/>
      <c r="AO43" s="6"/>
      <c r="AP43" s="6"/>
      <c r="AQ43" s="6"/>
      <c r="AR43" s="6"/>
      <c r="AS43" s="6"/>
      <c r="AT43" s="6"/>
      <c r="AU43" s="6"/>
      <c r="AV43" s="6"/>
      <c r="AW43" s="6"/>
      <c r="AX43" s="6"/>
      <c r="AY43" s="6"/>
      <c r="AZ43" s="6"/>
      <c r="BA43" s="6"/>
      <c r="BB43" s="6"/>
      <c r="BC43" s="6"/>
      <c r="BD43" s="6"/>
      <c r="BE43" s="6"/>
      <c r="BF43" s="6"/>
      <c r="BG43" s="6"/>
      <c r="BH43" s="6"/>
      <c r="BI43" s="6"/>
      <c r="BJ43" s="6"/>
      <c r="BK43" s="6"/>
      <c r="BL43" s="6"/>
      <c r="BM43" s="6"/>
      <c r="BN43" s="6"/>
      <c r="BO43" s="6"/>
      <c r="BP43" s="6"/>
      <c r="BQ43" s="6"/>
      <c r="BR43" s="6"/>
      <c r="BS43" s="6"/>
      <c r="BT43" s="6"/>
      <c r="BU43" s="6"/>
      <c r="BV43" s="6"/>
      <c r="BW43" s="6"/>
      <c r="BX43" s="6"/>
      <c r="BY43" s="6"/>
      <c r="BZ43" s="6"/>
      <c r="CA43" s="6"/>
      <c r="CB43" s="6"/>
      <c r="CC43" s="6"/>
      <c r="CD43" s="6"/>
      <c r="CE43" s="6"/>
      <c r="CF43" s="6"/>
      <c r="CG43" s="6"/>
      <c r="CH43" s="6"/>
      <c r="CI43" s="6"/>
      <c r="CJ43" s="6"/>
      <c r="CK43" s="6"/>
      <c r="CL43" s="6"/>
      <c r="CM43" s="6"/>
      <c r="CN43" s="6"/>
      <c r="CO43" s="6"/>
      <c r="CP43" s="6"/>
      <c r="CQ43" s="6"/>
      <c r="CR43" s="6"/>
      <c r="CS43" s="6"/>
      <c r="CT43" s="6"/>
      <c r="CU43" s="6"/>
      <c r="CV43" s="6"/>
      <c r="CW43" s="6"/>
      <c r="CX43" s="6"/>
      <c r="CY43" s="6"/>
      <c r="CZ43" s="6"/>
      <c r="DA43" s="6"/>
      <c r="DB43" s="6"/>
      <c r="DC43" s="6"/>
      <c r="DD43" s="6"/>
      <c r="DE43" s="6"/>
      <c r="DF43" s="6"/>
    </row>
    <row r="44" spans="1:110" x14ac:dyDescent="0.25">
      <c r="A44" s="6"/>
      <c r="B44" s="6"/>
      <c r="C44" s="6"/>
      <c r="D44" s="6"/>
      <c r="E44" s="6"/>
      <c r="F44" s="6"/>
      <c r="G44" s="887"/>
      <c r="H44" s="692"/>
      <c r="I44" s="888" t="s">
        <v>306</v>
      </c>
      <c r="J44" s="1115">
        <f>+J28/12</f>
        <v>10785.566666666668</v>
      </c>
      <c r="K44" s="1147"/>
      <c r="L44" s="1147"/>
      <c r="M44" s="632"/>
      <c r="N44" s="695"/>
      <c r="V44" s="1099"/>
      <c r="X44" s="6"/>
      <c r="Y44" s="6"/>
      <c r="AL44" s="6"/>
      <c r="AM44" s="6"/>
      <c r="AN44" s="6"/>
      <c r="AO44" s="6"/>
      <c r="AP44" s="6"/>
      <c r="AQ44" s="6"/>
      <c r="AR44" s="6"/>
      <c r="AS44" s="6"/>
      <c r="AT44" s="6"/>
      <c r="AU44" s="6"/>
      <c r="AV44" s="6"/>
      <c r="AW44" s="6"/>
      <c r="AX44" s="6"/>
      <c r="AY44" s="6"/>
      <c r="AZ44" s="6"/>
      <c r="BA44" s="6"/>
      <c r="BB44" s="6"/>
      <c r="BC44" s="6"/>
      <c r="BD44" s="6"/>
      <c r="BE44" s="6"/>
      <c r="BF44" s="6"/>
      <c r="BG44" s="6"/>
      <c r="BH44" s="6"/>
      <c r="BI44" s="6"/>
      <c r="BJ44" s="6"/>
      <c r="BK44" s="6"/>
      <c r="BL44" s="6"/>
      <c r="BM44" s="6"/>
      <c r="BN44" s="6"/>
      <c r="BO44" s="6"/>
      <c r="BP44" s="6"/>
      <c r="BQ44" s="6"/>
      <c r="BR44" s="6"/>
      <c r="BS44" s="6"/>
      <c r="BT44" s="6"/>
      <c r="BU44" s="6"/>
      <c r="BV44" s="6"/>
      <c r="BW44" s="6"/>
      <c r="BX44" s="6"/>
      <c r="BY44" s="6"/>
      <c r="BZ44" s="6"/>
      <c r="CA44" s="6"/>
      <c r="CB44" s="6"/>
      <c r="CC44" s="6"/>
      <c r="CD44" s="6"/>
      <c r="CE44" s="6"/>
      <c r="CF44" s="6"/>
      <c r="CG44" s="6"/>
      <c r="CH44" s="6"/>
      <c r="CI44" s="6"/>
      <c r="CJ44" s="6"/>
      <c r="CK44" s="6"/>
      <c r="CL44" s="6"/>
      <c r="CM44" s="6"/>
      <c r="CN44" s="6"/>
      <c r="CO44" s="6"/>
      <c r="CP44" s="6"/>
      <c r="CQ44" s="6"/>
      <c r="CR44" s="6"/>
      <c r="CS44" s="6"/>
      <c r="CT44" s="6"/>
      <c r="CU44" s="6"/>
      <c r="CV44" s="6"/>
      <c r="CW44" s="6"/>
      <c r="CX44" s="6"/>
      <c r="CY44" s="6"/>
      <c r="CZ44" s="6"/>
      <c r="DA44" s="6"/>
      <c r="DB44" s="6"/>
      <c r="DC44" s="6"/>
      <c r="DD44" s="6"/>
      <c r="DE44" s="6"/>
      <c r="DF44" s="6"/>
    </row>
    <row r="45" spans="1:110" x14ac:dyDescent="0.25">
      <c r="A45" s="6"/>
      <c r="B45" s="6"/>
      <c r="C45" s="6"/>
      <c r="D45" s="6"/>
      <c r="E45" s="6"/>
      <c r="F45" s="6"/>
      <c r="G45" s="887"/>
      <c r="H45" s="692"/>
      <c r="I45" s="888" t="s">
        <v>3767</v>
      </c>
      <c r="J45" s="1116">
        <v>0</v>
      </c>
      <c r="K45" s="698"/>
      <c r="L45" s="698"/>
      <c r="M45" s="632"/>
      <c r="V45" s="1099"/>
      <c r="X45" s="6"/>
      <c r="Y45" s="6"/>
      <c r="AL45" s="6"/>
      <c r="AM45" s="6"/>
      <c r="AN45" s="6"/>
      <c r="AO45" s="6"/>
      <c r="AP45" s="6"/>
      <c r="AQ45" s="6"/>
      <c r="AR45" s="6"/>
      <c r="AS45" s="6"/>
      <c r="AT45" s="6"/>
      <c r="AU45" s="6"/>
      <c r="AV45" s="6"/>
      <c r="AW45" s="6"/>
      <c r="AX45" s="6"/>
      <c r="AY45" s="6"/>
      <c r="AZ45" s="6"/>
      <c r="BA45" s="6"/>
      <c r="BB45" s="6"/>
      <c r="BC45" s="6"/>
      <c r="BD45" s="6"/>
      <c r="BE45" s="6"/>
      <c r="BF45" s="6"/>
      <c r="BG45" s="6"/>
      <c r="BH45" s="6"/>
      <c r="BI45" s="6"/>
      <c r="BJ45" s="6"/>
      <c r="BK45" s="6"/>
      <c r="BL45" s="6"/>
      <c r="BM45" s="6"/>
      <c r="BN45" s="6"/>
      <c r="BO45" s="6"/>
      <c r="BP45" s="6"/>
      <c r="BQ45" s="6"/>
      <c r="BR45" s="6"/>
      <c r="BS45" s="6"/>
      <c r="BT45" s="6"/>
      <c r="BU45" s="6"/>
      <c r="BV45" s="6"/>
      <c r="BW45" s="6"/>
      <c r="BX45" s="6"/>
      <c r="BY45" s="6"/>
      <c r="BZ45" s="6"/>
      <c r="CA45" s="6"/>
      <c r="CB45" s="6"/>
      <c r="CC45" s="6"/>
      <c r="CD45" s="6"/>
      <c r="CE45" s="6"/>
      <c r="CF45" s="6"/>
      <c r="CG45" s="6"/>
      <c r="CH45" s="6"/>
      <c r="CI45" s="6"/>
      <c r="CJ45" s="6"/>
      <c r="CK45" s="6"/>
      <c r="CL45" s="6"/>
      <c r="CM45" s="6"/>
      <c r="CN45" s="6"/>
      <c r="CO45" s="6"/>
      <c r="CP45" s="6"/>
      <c r="CQ45" s="6"/>
      <c r="CR45" s="6"/>
      <c r="CS45" s="6"/>
      <c r="CT45" s="6"/>
      <c r="CU45" s="6"/>
      <c r="CV45" s="6"/>
      <c r="CW45" s="6"/>
      <c r="CX45" s="6"/>
      <c r="CY45" s="6"/>
      <c r="CZ45" s="6"/>
      <c r="DA45" s="6"/>
      <c r="DB45" s="6"/>
      <c r="DC45" s="6"/>
      <c r="DD45" s="6"/>
      <c r="DE45" s="6"/>
      <c r="DF45" s="6"/>
    </row>
    <row r="46" spans="1:110" x14ac:dyDescent="0.25">
      <c r="A46" s="6"/>
      <c r="B46" s="6"/>
      <c r="C46" s="6"/>
      <c r="D46" s="6"/>
      <c r="E46" s="6"/>
      <c r="F46" s="6"/>
      <c r="G46" s="887"/>
      <c r="H46" s="692"/>
      <c r="I46" s="696" t="s">
        <v>307</v>
      </c>
      <c r="J46" s="1116">
        <v>0</v>
      </c>
      <c r="K46" s="698"/>
      <c r="L46" s="698"/>
      <c r="M46" s="632"/>
      <c r="V46" s="1099"/>
      <c r="X46" s="6"/>
      <c r="Y46" s="6"/>
      <c r="AL46" s="6"/>
      <c r="AM46" s="6"/>
      <c r="AN46" s="6"/>
      <c r="AO46" s="6"/>
      <c r="AP46" s="6"/>
      <c r="AQ46" s="6"/>
      <c r="AR46" s="6"/>
      <c r="AS46" s="6"/>
      <c r="AT46" s="6"/>
      <c r="AU46" s="6"/>
      <c r="AV46" s="6"/>
      <c r="AW46" s="6"/>
      <c r="AX46" s="6"/>
      <c r="AY46" s="6"/>
      <c r="AZ46" s="6"/>
      <c r="BA46" s="6"/>
      <c r="BB46" s="6"/>
      <c r="BC46" s="6"/>
      <c r="BD46" s="6"/>
      <c r="BE46" s="6"/>
      <c r="BF46" s="6"/>
      <c r="BG46" s="6"/>
      <c r="BH46" s="6"/>
      <c r="BI46" s="6"/>
      <c r="BJ46" s="6"/>
      <c r="BK46" s="6"/>
      <c r="BL46" s="6"/>
      <c r="BM46" s="6"/>
      <c r="BN46" s="6"/>
      <c r="BO46" s="6"/>
      <c r="BP46" s="6"/>
      <c r="BQ46" s="6"/>
      <c r="BR46" s="6"/>
      <c r="BS46" s="6"/>
      <c r="BT46" s="6"/>
      <c r="BU46" s="6"/>
      <c r="BV46" s="6"/>
      <c r="BW46" s="6"/>
      <c r="BX46" s="6"/>
      <c r="BY46" s="6"/>
      <c r="BZ46" s="6"/>
      <c r="CA46" s="6"/>
      <c r="CB46" s="6"/>
      <c r="CC46" s="6"/>
      <c r="CD46" s="6"/>
      <c r="CE46" s="6"/>
      <c r="CF46" s="6"/>
      <c r="CG46" s="6"/>
      <c r="CH46" s="6"/>
      <c r="CI46" s="6"/>
      <c r="CJ46" s="6"/>
      <c r="CK46" s="6"/>
      <c r="CL46" s="6"/>
      <c r="CM46" s="6"/>
      <c r="CN46" s="6"/>
      <c r="CO46" s="6"/>
      <c r="CP46" s="6"/>
      <c r="CQ46" s="6"/>
      <c r="CR46" s="6"/>
      <c r="CS46" s="6"/>
      <c r="CT46" s="6"/>
      <c r="CU46" s="6"/>
      <c r="CV46" s="6"/>
      <c r="CW46" s="6"/>
      <c r="CX46" s="6"/>
      <c r="CY46" s="6"/>
      <c r="CZ46" s="6"/>
      <c r="DA46" s="6"/>
      <c r="DB46" s="6"/>
      <c r="DC46" s="6"/>
      <c r="DD46" s="6"/>
      <c r="DE46" s="6"/>
      <c r="DF46" s="6"/>
    </row>
    <row r="47" spans="1:110" x14ac:dyDescent="0.25">
      <c r="A47" s="6"/>
      <c r="B47" s="1099"/>
      <c r="C47" s="1099"/>
      <c r="D47" s="1099"/>
      <c r="E47" s="26"/>
      <c r="F47" s="1099"/>
      <c r="G47" s="887"/>
      <c r="H47" s="699"/>
      <c r="I47" s="696" t="s">
        <v>3694</v>
      </c>
      <c r="J47" s="1116"/>
      <c r="M47" s="632"/>
      <c r="V47" s="1099"/>
      <c r="X47" s="6"/>
      <c r="Y47" s="6"/>
      <c r="AL47" s="6"/>
      <c r="AM47" s="6"/>
      <c r="AN47" s="6"/>
      <c r="AO47" s="6"/>
      <c r="AP47" s="6"/>
      <c r="AQ47" s="6"/>
      <c r="AR47" s="6"/>
      <c r="AS47" s="6"/>
      <c r="AT47" s="6"/>
      <c r="AU47" s="6"/>
      <c r="AV47" s="6"/>
      <c r="AW47" s="6"/>
      <c r="AX47" s="6"/>
      <c r="AY47" s="6"/>
      <c r="AZ47" s="6"/>
      <c r="BA47" s="6"/>
      <c r="BB47" s="6"/>
      <c r="BC47" s="6"/>
      <c r="BD47" s="6"/>
      <c r="BE47" s="6"/>
      <c r="BF47" s="6"/>
      <c r="BG47" s="6"/>
      <c r="BH47" s="6"/>
      <c r="BI47" s="6"/>
      <c r="BJ47" s="6"/>
      <c r="BK47" s="6"/>
      <c r="BL47" s="6"/>
      <c r="BM47" s="6"/>
      <c r="BN47" s="6"/>
      <c r="BO47" s="6"/>
      <c r="BP47" s="6"/>
      <c r="BQ47" s="6"/>
      <c r="BR47" s="6"/>
      <c r="BS47" s="6"/>
      <c r="BT47" s="6"/>
      <c r="BU47" s="6"/>
      <c r="BV47" s="6"/>
      <c r="BW47" s="6"/>
      <c r="BX47" s="6"/>
      <c r="BY47" s="6"/>
      <c r="BZ47" s="6"/>
      <c r="CA47" s="6"/>
      <c r="CB47" s="6"/>
      <c r="CC47" s="6"/>
      <c r="CD47" s="6"/>
      <c r="CE47" s="6"/>
      <c r="CF47" s="6"/>
      <c r="CG47" s="6"/>
      <c r="CH47" s="6"/>
      <c r="CI47" s="6"/>
      <c r="CJ47" s="6"/>
      <c r="CK47" s="6"/>
      <c r="CL47" s="6"/>
      <c r="CM47" s="6"/>
      <c r="CN47" s="6"/>
      <c r="CO47" s="6"/>
      <c r="CP47" s="6"/>
      <c r="CQ47" s="6"/>
      <c r="CR47" s="6"/>
      <c r="CS47" s="6"/>
      <c r="CT47" s="6"/>
      <c r="CU47" s="6"/>
      <c r="CV47" s="6"/>
      <c r="CW47" s="6"/>
      <c r="CX47" s="6"/>
      <c r="CY47" s="6"/>
      <c r="CZ47" s="6"/>
      <c r="DA47" s="6"/>
      <c r="DB47" s="6"/>
      <c r="DC47" s="6"/>
      <c r="DD47" s="6"/>
      <c r="DE47" s="6"/>
      <c r="DF47" s="6"/>
    </row>
    <row r="48" spans="1:110" x14ac:dyDescent="0.25">
      <c r="A48" s="6"/>
      <c r="G48" s="887"/>
      <c r="H48" s="699"/>
      <c r="I48" s="696" t="s">
        <v>308</v>
      </c>
      <c r="J48" s="1117">
        <f>+O28</f>
        <v>3934.5747200000001</v>
      </c>
      <c r="M48" s="632"/>
      <c r="V48" s="1099"/>
      <c r="X48" s="6"/>
      <c r="Y48" s="6"/>
      <c r="AL48" s="6"/>
      <c r="AM48" s="6"/>
      <c r="AN48" s="6"/>
      <c r="AO48" s="6"/>
      <c r="AP48" s="6"/>
      <c r="AQ48" s="6"/>
      <c r="AR48" s="6"/>
      <c r="AS48" s="6"/>
      <c r="AT48" s="6"/>
      <c r="AU48" s="6"/>
      <c r="AV48" s="6"/>
      <c r="AW48" s="6"/>
      <c r="AX48" s="6"/>
      <c r="AY48" s="6"/>
      <c r="AZ48" s="6"/>
      <c r="BA48" s="6"/>
      <c r="BB48" s="6"/>
      <c r="BC48" s="6"/>
      <c r="BD48" s="6"/>
      <c r="BE48" s="6"/>
      <c r="BF48" s="6"/>
      <c r="BG48" s="6"/>
      <c r="BH48" s="6"/>
      <c r="BI48" s="6"/>
      <c r="BJ48" s="6"/>
      <c r="BK48" s="6"/>
      <c r="BL48" s="6"/>
      <c r="BM48" s="6"/>
      <c r="BN48" s="6"/>
      <c r="BO48" s="6"/>
      <c r="BP48" s="6"/>
      <c r="BQ48" s="6"/>
      <c r="BR48" s="6"/>
      <c r="BS48" s="6"/>
      <c r="BT48" s="6"/>
      <c r="BU48" s="6"/>
      <c r="BV48" s="6"/>
      <c r="BW48" s="6"/>
      <c r="BX48" s="6"/>
      <c r="BY48" s="6"/>
      <c r="BZ48" s="6"/>
      <c r="CA48" s="6"/>
      <c r="CB48" s="6"/>
      <c r="CC48" s="6"/>
      <c r="CD48" s="6"/>
      <c r="CE48" s="6"/>
      <c r="CF48" s="6"/>
      <c r="CG48" s="6"/>
      <c r="CH48" s="6"/>
      <c r="CI48" s="6"/>
      <c r="CJ48" s="6"/>
      <c r="CK48" s="6"/>
      <c r="CL48" s="6"/>
      <c r="CM48" s="6"/>
      <c r="CN48" s="6"/>
      <c r="CO48" s="6"/>
      <c r="CP48" s="6"/>
      <c r="CQ48" s="6"/>
      <c r="CR48" s="6"/>
      <c r="CS48" s="6"/>
      <c r="CT48" s="6"/>
      <c r="CU48" s="6"/>
      <c r="CV48" s="6"/>
      <c r="CW48" s="6"/>
      <c r="CX48" s="6"/>
      <c r="CY48" s="6"/>
      <c r="CZ48" s="6"/>
      <c r="DA48" s="6"/>
      <c r="DB48" s="6"/>
      <c r="DC48" s="6"/>
      <c r="DD48" s="6"/>
      <c r="DE48" s="6"/>
      <c r="DF48" s="6"/>
    </row>
    <row r="49" spans="1:110" x14ac:dyDescent="0.25">
      <c r="A49" s="6"/>
      <c r="G49" s="887"/>
      <c r="H49" s="884"/>
      <c r="I49" s="696" t="s">
        <v>309</v>
      </c>
      <c r="J49" s="1117">
        <f>+P28</f>
        <v>3714.54916</v>
      </c>
      <c r="M49" s="632"/>
      <c r="V49" s="1099"/>
      <c r="X49" s="6"/>
      <c r="Y49" s="6"/>
      <c r="AL49" s="6"/>
      <c r="AM49" s="6"/>
      <c r="AN49" s="6"/>
      <c r="AO49" s="6"/>
      <c r="AP49" s="6"/>
      <c r="AQ49" s="6"/>
      <c r="AR49" s="6"/>
      <c r="AS49" s="6"/>
      <c r="AT49" s="6"/>
      <c r="AU49" s="6"/>
      <c r="AV49" s="6"/>
      <c r="AW49" s="6"/>
      <c r="AX49" s="6"/>
      <c r="AY49" s="6"/>
      <c r="AZ49" s="6"/>
      <c r="BA49" s="6"/>
      <c r="BB49" s="6"/>
      <c r="BC49" s="6"/>
      <c r="BD49" s="6"/>
      <c r="BE49" s="6"/>
      <c r="BF49" s="6"/>
      <c r="BG49" s="6"/>
      <c r="BH49" s="6"/>
      <c r="BI49" s="6"/>
      <c r="BJ49" s="6"/>
      <c r="BK49" s="6"/>
      <c r="BL49" s="6"/>
      <c r="BM49" s="6"/>
      <c r="BN49" s="6"/>
      <c r="BO49" s="6"/>
      <c r="BP49" s="6"/>
      <c r="BQ49" s="6"/>
      <c r="BR49" s="6"/>
      <c r="BS49" s="6"/>
      <c r="BT49" s="6"/>
      <c r="BU49" s="6"/>
      <c r="BV49" s="6"/>
      <c r="BW49" s="6"/>
      <c r="BX49" s="6"/>
      <c r="BY49" s="6"/>
      <c r="BZ49" s="6"/>
      <c r="CA49" s="6"/>
      <c r="CB49" s="6"/>
      <c r="CC49" s="6"/>
      <c r="CD49" s="6"/>
      <c r="CE49" s="6"/>
      <c r="CF49" s="6"/>
      <c r="CG49" s="6"/>
      <c r="CH49" s="6"/>
      <c r="CI49" s="6"/>
      <c r="CJ49" s="6"/>
      <c r="CK49" s="6"/>
      <c r="CL49" s="6"/>
      <c r="CM49" s="6"/>
      <c r="CN49" s="6"/>
      <c r="CO49" s="6"/>
      <c r="CP49" s="6"/>
      <c r="CQ49" s="6"/>
      <c r="CR49" s="6"/>
      <c r="CS49" s="6"/>
      <c r="CT49" s="6"/>
      <c r="CU49" s="6"/>
      <c r="CV49" s="6"/>
      <c r="CW49" s="6"/>
      <c r="CX49" s="6"/>
      <c r="CY49" s="6"/>
      <c r="CZ49" s="6"/>
      <c r="DA49" s="6"/>
      <c r="DB49" s="6"/>
      <c r="DC49" s="6"/>
      <c r="DD49" s="6"/>
      <c r="DE49" s="6"/>
      <c r="DF49" s="6"/>
    </row>
    <row r="50" spans="1:110" x14ac:dyDescent="0.25">
      <c r="A50" s="6"/>
      <c r="I50" s="696" t="s">
        <v>2865</v>
      </c>
      <c r="J50" s="1118">
        <f>+Q28</f>
        <v>0</v>
      </c>
      <c r="M50" s="632"/>
      <c r="V50" s="1099"/>
      <c r="X50" s="6"/>
      <c r="Y50" s="6"/>
      <c r="AL50" s="6"/>
      <c r="AM50" s="6"/>
      <c r="AN50" s="6"/>
      <c r="AO50" s="6"/>
      <c r="AP50" s="6"/>
      <c r="AQ50" s="6"/>
      <c r="AR50" s="6"/>
      <c r="AS50" s="6"/>
      <c r="AT50" s="6"/>
      <c r="AU50" s="6"/>
      <c r="AV50" s="6"/>
      <c r="AW50" s="6"/>
      <c r="AX50" s="6"/>
      <c r="AY50" s="6"/>
      <c r="AZ50" s="6"/>
      <c r="BA50" s="6"/>
      <c r="BB50" s="6"/>
      <c r="BC50" s="6"/>
      <c r="BD50" s="6"/>
      <c r="BE50" s="6"/>
      <c r="BF50" s="6"/>
      <c r="BG50" s="6"/>
      <c r="BH50" s="6"/>
      <c r="BI50" s="6"/>
      <c r="BJ50" s="6"/>
      <c r="BK50" s="6"/>
      <c r="BL50" s="6"/>
      <c r="BM50" s="6"/>
      <c r="BN50" s="6"/>
      <c r="BO50" s="6"/>
      <c r="BP50" s="6"/>
      <c r="BQ50" s="6"/>
      <c r="BR50" s="6"/>
      <c r="BS50" s="6"/>
      <c r="BT50" s="6"/>
      <c r="BU50" s="6"/>
      <c r="BV50" s="6"/>
      <c r="BW50" s="6"/>
      <c r="BX50" s="6"/>
      <c r="BY50" s="6"/>
      <c r="BZ50" s="6"/>
      <c r="CA50" s="6"/>
      <c r="CB50" s="6"/>
      <c r="CC50" s="6"/>
      <c r="CD50" s="6"/>
      <c r="CE50" s="6"/>
      <c r="CF50" s="6"/>
      <c r="CG50" s="6"/>
      <c r="CH50" s="6"/>
      <c r="CI50" s="6"/>
      <c r="CJ50" s="6"/>
      <c r="CK50" s="6"/>
      <c r="CL50" s="6"/>
      <c r="CM50" s="6"/>
      <c r="CN50" s="6"/>
      <c r="CO50" s="6"/>
      <c r="CP50" s="6"/>
      <c r="CQ50" s="6"/>
      <c r="CR50" s="6"/>
      <c r="CS50" s="6"/>
      <c r="CT50" s="6"/>
      <c r="CU50" s="6"/>
      <c r="CV50" s="6"/>
      <c r="CW50" s="6"/>
      <c r="CX50" s="6"/>
      <c r="CY50" s="6"/>
      <c r="CZ50" s="6"/>
      <c r="DA50" s="6"/>
      <c r="DB50" s="6"/>
      <c r="DC50" s="6"/>
      <c r="DD50" s="6"/>
      <c r="DE50" s="6"/>
      <c r="DF50" s="6"/>
    </row>
    <row r="51" spans="1:110" x14ac:dyDescent="0.25">
      <c r="A51" s="6"/>
      <c r="I51" s="889" t="s">
        <v>310</v>
      </c>
      <c r="J51" s="1119">
        <f>+J28*7.09%</f>
        <v>9176.3601200000012</v>
      </c>
      <c r="M51" s="632"/>
      <c r="V51" s="1099"/>
      <c r="X51" s="6"/>
      <c r="Y51" s="6"/>
      <c r="AL51" s="6"/>
      <c r="AM51" s="6"/>
      <c r="AN51" s="6"/>
      <c r="AO51" s="6"/>
      <c r="AP51" s="6"/>
      <c r="AQ51" s="6"/>
      <c r="AR51" s="6"/>
      <c r="AS51" s="6"/>
      <c r="AT51" s="6"/>
      <c r="AU51" s="6"/>
      <c r="AV51" s="6"/>
      <c r="AW51" s="6"/>
      <c r="AX51" s="6"/>
      <c r="AY51" s="6"/>
      <c r="AZ51" s="6"/>
      <c r="BA51" s="6"/>
      <c r="BB51" s="6"/>
      <c r="BC51" s="6"/>
      <c r="BD51" s="6"/>
      <c r="BE51" s="6"/>
      <c r="BF51" s="6"/>
      <c r="BG51" s="6"/>
      <c r="BH51" s="6"/>
      <c r="BI51" s="6"/>
      <c r="BJ51" s="6"/>
      <c r="BK51" s="6"/>
      <c r="BL51" s="6"/>
      <c r="BM51" s="6"/>
      <c r="BN51" s="6"/>
      <c r="BO51" s="6"/>
      <c r="BP51" s="6"/>
      <c r="BQ51" s="6"/>
      <c r="BR51" s="6"/>
      <c r="BS51" s="6"/>
      <c r="BT51" s="6"/>
      <c r="BU51" s="6"/>
      <c r="BV51" s="6"/>
      <c r="BW51" s="6"/>
      <c r="BX51" s="6"/>
      <c r="BY51" s="6"/>
      <c r="BZ51" s="6"/>
      <c r="CA51" s="6"/>
      <c r="CB51" s="6"/>
      <c r="CC51" s="6"/>
      <c r="CD51" s="6"/>
      <c r="CE51" s="6"/>
      <c r="CF51" s="6"/>
      <c r="CG51" s="6"/>
      <c r="CH51" s="6"/>
      <c r="CI51" s="6"/>
      <c r="CJ51" s="6"/>
      <c r="CK51" s="6"/>
      <c r="CL51" s="6"/>
      <c r="CM51" s="6"/>
      <c r="CN51" s="6"/>
      <c r="CO51" s="6"/>
      <c r="CP51" s="6"/>
      <c r="CQ51" s="6"/>
      <c r="CR51" s="6"/>
      <c r="CS51" s="6"/>
      <c r="CT51" s="6"/>
      <c r="CU51" s="6"/>
      <c r="CV51" s="6"/>
      <c r="CW51" s="6"/>
      <c r="CX51" s="6"/>
      <c r="CY51" s="6"/>
      <c r="CZ51" s="6"/>
      <c r="DA51" s="6"/>
      <c r="DB51" s="6"/>
      <c r="DC51" s="6"/>
      <c r="DD51" s="6"/>
      <c r="DE51" s="6"/>
      <c r="DF51" s="6"/>
    </row>
    <row r="52" spans="1:110" ht="15.75" thickBot="1" x14ac:dyDescent="0.3">
      <c r="A52" s="6"/>
      <c r="I52" s="889" t="s">
        <v>311</v>
      </c>
      <c r="J52" s="1120">
        <f>+J28*7.1%</f>
        <v>9189.3027999999995</v>
      </c>
      <c r="M52" s="748"/>
      <c r="V52" s="1099"/>
      <c r="X52" s="6"/>
      <c r="Y52" s="6"/>
      <c r="AL52" s="6"/>
      <c r="AM52" s="6"/>
      <c r="AN52" s="6"/>
      <c r="AO52" s="6"/>
      <c r="AP52" s="6"/>
      <c r="AQ52" s="6"/>
      <c r="AR52" s="6"/>
      <c r="AS52" s="6"/>
      <c r="AT52" s="6"/>
      <c r="AU52" s="6"/>
      <c r="AV52" s="6"/>
      <c r="AW52" s="6"/>
      <c r="AX52" s="6"/>
      <c r="AY52" s="6"/>
      <c r="AZ52" s="6"/>
      <c r="BA52" s="6"/>
      <c r="BB52" s="6"/>
      <c r="BC52" s="6"/>
      <c r="BD52" s="6"/>
      <c r="BE52" s="6"/>
      <c r="BF52" s="6"/>
      <c r="BG52" s="6"/>
      <c r="BH52" s="6"/>
      <c r="BI52" s="6"/>
      <c r="BJ52" s="6"/>
      <c r="BK52" s="6"/>
      <c r="BL52" s="6"/>
      <c r="BM52" s="6"/>
      <c r="BN52" s="6"/>
      <c r="BO52" s="6"/>
      <c r="BP52" s="6"/>
      <c r="BQ52" s="6"/>
      <c r="BR52" s="6"/>
      <c r="BS52" s="6"/>
      <c r="BT52" s="6"/>
      <c r="BU52" s="6"/>
      <c r="BV52" s="6"/>
      <c r="BW52" s="6"/>
      <c r="BX52" s="6"/>
      <c r="BY52" s="6"/>
      <c r="BZ52" s="6"/>
      <c r="CA52" s="6"/>
      <c r="CB52" s="6"/>
      <c r="CC52" s="6"/>
      <c r="CD52" s="6"/>
      <c r="CE52" s="6"/>
      <c r="CF52" s="6"/>
      <c r="CG52" s="6"/>
      <c r="CH52" s="6"/>
      <c r="CI52" s="6"/>
      <c r="CJ52" s="6"/>
      <c r="CK52" s="6"/>
      <c r="CL52" s="6"/>
      <c r="CM52" s="6"/>
      <c r="CN52" s="6"/>
      <c r="CO52" s="6"/>
      <c r="CP52" s="6"/>
      <c r="CQ52" s="6"/>
      <c r="CR52" s="6"/>
      <c r="CS52" s="6"/>
      <c r="CT52" s="6"/>
      <c r="CU52" s="6"/>
      <c r="CV52" s="6"/>
      <c r="CW52" s="6"/>
      <c r="CX52" s="6"/>
      <c r="CY52" s="6"/>
      <c r="CZ52" s="6"/>
      <c r="DA52" s="6"/>
      <c r="DB52" s="6"/>
      <c r="DC52" s="6"/>
      <c r="DD52" s="6"/>
      <c r="DE52" s="6"/>
      <c r="DF52" s="6"/>
    </row>
    <row r="53" spans="1:110" ht="15.75" thickTop="1" x14ac:dyDescent="0.25">
      <c r="A53" s="6"/>
      <c r="I53" s="889" t="s">
        <v>3573</v>
      </c>
      <c r="J53" s="1117">
        <f>+J28*1.2%</f>
        <v>1553.1216000000002</v>
      </c>
      <c r="M53" s="632"/>
      <c r="V53" s="1099"/>
      <c r="X53" s="6"/>
      <c r="Y53" s="6"/>
      <c r="AL53" s="6"/>
      <c r="AM53" s="6"/>
      <c r="AN53" s="6"/>
      <c r="AO53" s="6"/>
      <c r="AP53" s="6"/>
      <c r="AQ53" s="6"/>
      <c r="AR53" s="6"/>
      <c r="AS53" s="6"/>
      <c r="AT53" s="6"/>
      <c r="AU53" s="6"/>
      <c r="AV53" s="6"/>
      <c r="AW53" s="6"/>
      <c r="AX53" s="6"/>
      <c r="AY53" s="6"/>
      <c r="AZ53" s="6"/>
      <c r="BA53" s="6"/>
      <c r="BB53" s="6"/>
      <c r="BC53" s="6"/>
      <c r="BD53" s="6"/>
      <c r="BE53" s="6"/>
      <c r="BF53" s="6"/>
      <c r="BG53" s="6"/>
      <c r="BH53" s="6"/>
      <c r="BI53" s="6"/>
      <c r="BJ53" s="6"/>
      <c r="BK53" s="6"/>
      <c r="BL53" s="6"/>
      <c r="BM53" s="6"/>
      <c r="BN53" s="6"/>
      <c r="BO53" s="6"/>
      <c r="BP53" s="6"/>
      <c r="BQ53" s="6"/>
      <c r="BR53" s="6"/>
      <c r="BS53" s="6"/>
      <c r="BT53" s="6"/>
      <c r="BU53" s="6"/>
      <c r="BV53" s="6"/>
      <c r="BW53" s="6"/>
      <c r="BX53" s="6"/>
      <c r="BY53" s="6"/>
      <c r="BZ53" s="6"/>
      <c r="CA53" s="6"/>
      <c r="CB53" s="6"/>
      <c r="CC53" s="6"/>
      <c r="CD53" s="6"/>
      <c r="CE53" s="6"/>
      <c r="CF53" s="6"/>
      <c r="CG53" s="6"/>
      <c r="CH53" s="6"/>
      <c r="CI53" s="6"/>
      <c r="CJ53" s="6"/>
      <c r="CK53" s="6"/>
      <c r="CL53" s="6"/>
      <c r="CM53" s="6"/>
      <c r="CN53" s="6"/>
      <c r="CO53" s="6"/>
      <c r="CP53" s="6"/>
      <c r="CQ53" s="6"/>
      <c r="CR53" s="6"/>
      <c r="CS53" s="6"/>
      <c r="CT53" s="6"/>
      <c r="CU53" s="6"/>
      <c r="CV53" s="6"/>
      <c r="CW53" s="6"/>
      <c r="CX53" s="6"/>
      <c r="CY53" s="6"/>
      <c r="CZ53" s="6"/>
      <c r="DA53" s="6"/>
      <c r="DB53" s="6"/>
      <c r="DC53" s="6"/>
      <c r="DD53" s="6"/>
      <c r="DE53" s="6"/>
      <c r="DF53" s="6"/>
    </row>
    <row r="54" spans="1:110" x14ac:dyDescent="0.25">
      <c r="A54" s="6"/>
      <c r="I54" s="890" t="s">
        <v>312</v>
      </c>
      <c r="J54" s="1121">
        <f>+J48+J49+J50+J51+J52+J53</f>
        <v>27567.9084</v>
      </c>
      <c r="M54" s="632"/>
      <c r="V54" s="1099"/>
      <c r="X54" s="6"/>
      <c r="Y54" s="6"/>
      <c r="AL54" s="6"/>
      <c r="AM54" s="6"/>
      <c r="AN54" s="6"/>
      <c r="AO54" s="6"/>
      <c r="AP54" s="6"/>
      <c r="AQ54" s="6"/>
      <c r="AR54" s="6"/>
      <c r="AS54" s="6"/>
      <c r="AT54" s="6"/>
      <c r="AU54" s="6"/>
      <c r="AV54" s="6"/>
      <c r="AW54" s="6"/>
      <c r="AX54" s="6"/>
      <c r="AY54" s="6"/>
      <c r="AZ54" s="6"/>
      <c r="BA54" s="6"/>
      <c r="BB54" s="6"/>
      <c r="BC54" s="6"/>
      <c r="BD54" s="6"/>
      <c r="BE54" s="6"/>
      <c r="BF54" s="6"/>
      <c r="BG54" s="6"/>
      <c r="BH54" s="6"/>
      <c r="BI54" s="6"/>
      <c r="BJ54" s="6"/>
      <c r="BK54" s="6"/>
      <c r="BL54" s="6"/>
      <c r="BM54" s="6"/>
      <c r="BN54" s="6"/>
      <c r="BO54" s="6"/>
      <c r="BP54" s="6"/>
      <c r="BQ54" s="6"/>
      <c r="BR54" s="6"/>
      <c r="BS54" s="6"/>
      <c r="BT54" s="6"/>
      <c r="BU54" s="6"/>
      <c r="BV54" s="6"/>
      <c r="BW54" s="6"/>
      <c r="BX54" s="6"/>
      <c r="BY54" s="6"/>
      <c r="BZ54" s="6"/>
      <c r="CA54" s="6"/>
      <c r="CB54" s="6"/>
      <c r="CC54" s="6"/>
      <c r="CD54" s="6"/>
      <c r="CE54" s="6"/>
      <c r="CF54" s="6"/>
      <c r="CG54" s="6"/>
      <c r="CH54" s="6"/>
      <c r="CI54" s="6"/>
      <c r="CJ54" s="6"/>
      <c r="CK54" s="6"/>
      <c r="CL54" s="6"/>
      <c r="CM54" s="6"/>
      <c r="CN54" s="6"/>
      <c r="CO54" s="6"/>
      <c r="CP54" s="6"/>
      <c r="CQ54" s="6"/>
      <c r="CR54" s="6"/>
      <c r="CS54" s="6"/>
      <c r="CT54" s="6"/>
      <c r="CU54" s="6"/>
      <c r="CV54" s="6"/>
      <c r="CW54" s="6"/>
      <c r="CX54" s="6"/>
      <c r="CY54" s="6"/>
      <c r="CZ54" s="6"/>
      <c r="DA54" s="6"/>
      <c r="DB54" s="6"/>
      <c r="DC54" s="6"/>
      <c r="DD54" s="6"/>
      <c r="DE54" s="6"/>
      <c r="DF54" s="6"/>
    </row>
    <row r="55" spans="1:110" ht="15.75" thickBot="1" x14ac:dyDescent="0.3">
      <c r="A55" s="6"/>
      <c r="I55" s="890" t="s">
        <v>102</v>
      </c>
      <c r="J55" s="1121">
        <f>+J44+J45+J46+J47+J48+J49+J50+J51+J52+J53</f>
        <v>38353.475066666666</v>
      </c>
      <c r="M55" s="632"/>
      <c r="V55" s="1099"/>
      <c r="X55" s="6"/>
      <c r="Y55" s="6"/>
      <c r="AL55" s="6"/>
      <c r="AM55" s="6"/>
      <c r="AN55" s="6"/>
      <c r="AO55" s="6"/>
      <c r="AP55" s="6"/>
      <c r="AQ55" s="6"/>
      <c r="AR55" s="6"/>
      <c r="AS55" s="6"/>
      <c r="AT55" s="6"/>
      <c r="AU55" s="6"/>
      <c r="AV55" s="6"/>
      <c r="AW55" s="6"/>
      <c r="AX55" s="6"/>
      <c r="AY55" s="6"/>
      <c r="AZ55" s="6"/>
      <c r="BA55" s="6"/>
      <c r="BB55" s="6"/>
      <c r="BC55" s="6"/>
      <c r="BD55" s="6"/>
      <c r="BE55" s="6"/>
      <c r="BF55" s="6"/>
      <c r="BG55" s="6"/>
      <c r="BH55" s="6"/>
      <c r="BI55" s="6"/>
      <c r="BJ55" s="6"/>
      <c r="BK55" s="6"/>
      <c r="BL55" s="6"/>
      <c r="BM55" s="6"/>
      <c r="BN55" s="6"/>
      <c r="BO55" s="6"/>
      <c r="BP55" s="6"/>
      <c r="BQ55" s="6"/>
      <c r="BR55" s="6"/>
      <c r="BS55" s="6"/>
      <c r="BT55" s="6"/>
      <c r="BU55" s="6"/>
      <c r="BV55" s="6"/>
      <c r="BW55" s="6"/>
      <c r="BX55" s="6"/>
      <c r="BY55" s="6"/>
      <c r="BZ55" s="6"/>
      <c r="CA55" s="6"/>
      <c r="CB55" s="6"/>
      <c r="CC55" s="6"/>
      <c r="CD55" s="6"/>
      <c r="CE55" s="6"/>
      <c r="CF55" s="6"/>
      <c r="CG55" s="6"/>
      <c r="CH55" s="6"/>
      <c r="CI55" s="6"/>
      <c r="CJ55" s="6"/>
      <c r="CK55" s="6"/>
      <c r="CL55" s="6"/>
      <c r="CM55" s="6"/>
      <c r="CN55" s="6"/>
      <c r="CO55" s="6"/>
      <c r="CP55" s="6"/>
      <c r="CQ55" s="6"/>
      <c r="CR55" s="6"/>
      <c r="CS55" s="6"/>
      <c r="CT55" s="6"/>
      <c r="CU55" s="6"/>
      <c r="CV55" s="6"/>
      <c r="CW55" s="6"/>
      <c r="CX55" s="6"/>
      <c r="CY55" s="6"/>
      <c r="CZ55" s="6"/>
      <c r="DA55" s="6"/>
      <c r="DB55" s="6"/>
      <c r="DC55" s="6"/>
      <c r="DD55" s="6"/>
      <c r="DE55" s="6"/>
      <c r="DF55" s="6"/>
    </row>
    <row r="56" spans="1:110" ht="15.75" thickBot="1" x14ac:dyDescent="0.3">
      <c r="A56" s="6"/>
      <c r="G56" s="891" t="s">
        <v>313</v>
      </c>
      <c r="H56" s="706" t="s">
        <v>314</v>
      </c>
      <c r="I56" s="1112" t="s">
        <v>5178</v>
      </c>
      <c r="M56" s="632"/>
      <c r="Q56" s="6"/>
      <c r="R56" s="6"/>
      <c r="S56" s="6"/>
      <c r="V56" s="1099"/>
      <c r="X56" s="6"/>
      <c r="Y56" s="6"/>
      <c r="AL56" s="6"/>
      <c r="AM56" s="6"/>
      <c r="AN56" s="6"/>
      <c r="AO56" s="6"/>
      <c r="AP56" s="6"/>
      <c r="AQ56" s="6"/>
      <c r="AR56" s="6"/>
      <c r="AS56" s="6"/>
      <c r="AT56" s="6"/>
      <c r="AU56" s="6"/>
      <c r="AV56" s="6"/>
      <c r="AW56" s="6"/>
      <c r="AX56" s="6"/>
      <c r="AY56" s="6"/>
      <c r="AZ56" s="6"/>
      <c r="BA56" s="6"/>
      <c r="BB56" s="6"/>
      <c r="BC56" s="6"/>
      <c r="BD56" s="6"/>
      <c r="BE56" s="6"/>
      <c r="BF56" s="6"/>
      <c r="BG56" s="6"/>
      <c r="BH56" s="6"/>
      <c r="BI56" s="6"/>
      <c r="BJ56" s="6"/>
      <c r="BK56" s="6"/>
      <c r="BL56" s="6"/>
      <c r="BM56" s="6"/>
      <c r="BN56" s="6"/>
      <c r="BO56" s="6"/>
      <c r="BP56" s="6"/>
      <c r="BQ56" s="6"/>
      <c r="BR56" s="6"/>
      <c r="BS56" s="6"/>
      <c r="BT56" s="6"/>
      <c r="BU56" s="6"/>
      <c r="BV56" s="6"/>
      <c r="BW56" s="6"/>
      <c r="BX56" s="6"/>
      <c r="BY56" s="6"/>
      <c r="BZ56" s="6"/>
      <c r="CA56" s="6"/>
      <c r="CB56" s="6"/>
      <c r="CC56" s="6"/>
      <c r="CD56" s="6"/>
      <c r="CE56" s="6"/>
      <c r="CF56" s="6"/>
      <c r="CG56" s="6"/>
      <c r="CH56" s="6"/>
      <c r="CI56" s="6"/>
      <c r="CJ56" s="6"/>
      <c r="CK56" s="6"/>
      <c r="CL56" s="6"/>
      <c r="CM56" s="6"/>
      <c r="CN56" s="6"/>
      <c r="CO56" s="6"/>
      <c r="CP56" s="6"/>
      <c r="CQ56" s="6"/>
      <c r="CR56" s="6"/>
      <c r="CS56" s="6"/>
      <c r="CT56" s="6"/>
      <c r="CU56" s="6"/>
      <c r="CV56" s="6"/>
      <c r="CW56" s="6"/>
      <c r="CX56" s="6"/>
      <c r="CY56" s="6"/>
      <c r="CZ56" s="6"/>
      <c r="DA56" s="6"/>
      <c r="DB56" s="6"/>
      <c r="DC56" s="6"/>
      <c r="DD56" s="6"/>
      <c r="DE56" s="6"/>
      <c r="DF56" s="6"/>
    </row>
    <row r="57" spans="1:110" ht="15.75" thickBot="1" x14ac:dyDescent="0.3">
      <c r="G57" s="707" t="s">
        <v>315</v>
      </c>
      <c r="H57" s="708">
        <f>N28</f>
        <v>0</v>
      </c>
      <c r="I57" s="1113">
        <v>43230</v>
      </c>
      <c r="J57" s="672"/>
      <c r="M57" s="632"/>
    </row>
    <row r="58" spans="1:110" ht="15.75" thickBot="1" x14ac:dyDescent="0.3">
      <c r="G58" s="709" t="s">
        <v>316</v>
      </c>
      <c r="H58" s="710">
        <f>+J55-J44</f>
        <v>27567.9084</v>
      </c>
      <c r="I58" s="1114">
        <v>43225</v>
      </c>
      <c r="J58" s="6" t="s">
        <v>5180</v>
      </c>
      <c r="M58" s="632"/>
    </row>
    <row r="59" spans="1:110" x14ac:dyDescent="0.25">
      <c r="H59" s="6" t="s">
        <v>5179</v>
      </c>
      <c r="M59" s="632"/>
    </row>
    <row r="78" spans="2:23" s="6" customFormat="1" x14ac:dyDescent="0.25">
      <c r="B78" s="1100"/>
      <c r="C78" s="1100"/>
      <c r="D78" s="1100"/>
      <c r="E78" s="787"/>
      <c r="F78" s="1100"/>
      <c r="M78" s="632"/>
      <c r="V78" s="1099"/>
      <c r="W78" s="1147"/>
    </row>
    <row r="79" spans="2:23" s="6" customFormat="1" x14ac:dyDescent="0.25">
      <c r="M79" s="632"/>
      <c r="V79" s="1099"/>
      <c r="W79" s="1147"/>
    </row>
    <row r="80" spans="2:23" s="6" customFormat="1" x14ac:dyDescent="0.25">
      <c r="M80" s="632"/>
      <c r="V80" s="1099"/>
      <c r="W80" s="1147"/>
    </row>
    <row r="81" spans="13:23" s="6" customFormat="1" x14ac:dyDescent="0.25">
      <c r="M81" s="632"/>
      <c r="V81" s="1099"/>
      <c r="W81" s="1147"/>
    </row>
    <row r="82" spans="13:23" s="6" customFormat="1" x14ac:dyDescent="0.25">
      <c r="M82" s="632"/>
      <c r="V82" s="1099"/>
      <c r="W82" s="1147"/>
    </row>
    <row r="83" spans="13:23" s="6" customFormat="1" x14ac:dyDescent="0.25">
      <c r="M83" s="632"/>
      <c r="V83" s="1099"/>
      <c r="W83" s="1147"/>
    </row>
    <row r="84" spans="13:23" s="6" customFormat="1" x14ac:dyDescent="0.25">
      <c r="M84" s="632"/>
      <c r="V84" s="1099"/>
      <c r="W84" s="1147"/>
    </row>
    <row r="85" spans="13:23" s="6" customFormat="1" x14ac:dyDescent="0.25">
      <c r="M85" s="632"/>
      <c r="V85" s="1099"/>
      <c r="W85" s="1147"/>
    </row>
    <row r="86" spans="13:23" s="6" customFormat="1" x14ac:dyDescent="0.25">
      <c r="M86" s="632"/>
      <c r="V86" s="1099"/>
      <c r="W86" s="1147"/>
    </row>
    <row r="87" spans="13:23" s="6" customFormat="1" x14ac:dyDescent="0.25">
      <c r="M87" s="632"/>
      <c r="V87" s="1099"/>
      <c r="W87" s="1147"/>
    </row>
    <row r="88" spans="13:23" s="6" customFormat="1" x14ac:dyDescent="0.25">
      <c r="M88" s="632"/>
      <c r="V88" s="1099"/>
      <c r="W88" s="1147"/>
    </row>
    <row r="89" spans="13:23" s="6" customFormat="1" x14ac:dyDescent="0.25">
      <c r="M89" s="632"/>
      <c r="V89" s="1099"/>
      <c r="W89" s="1147"/>
    </row>
    <row r="90" spans="13:23" s="6" customFormat="1" x14ac:dyDescent="0.25">
      <c r="M90" s="632"/>
      <c r="V90" s="1099"/>
      <c r="W90" s="1147"/>
    </row>
    <row r="91" spans="13:23" s="6" customFormat="1" x14ac:dyDescent="0.25">
      <c r="M91" s="632"/>
      <c r="V91" s="1099"/>
      <c r="W91" s="1147"/>
    </row>
    <row r="92" spans="13:23" s="6" customFormat="1" x14ac:dyDescent="0.25">
      <c r="M92" s="632"/>
      <c r="V92" s="1099"/>
      <c r="W92" s="1147"/>
    </row>
    <row r="93" spans="13:23" s="6" customFormat="1" x14ac:dyDescent="0.25">
      <c r="M93" s="632"/>
      <c r="V93" s="1099"/>
      <c r="W93" s="1147"/>
    </row>
    <row r="94" spans="13:23" s="6" customFormat="1" x14ac:dyDescent="0.25">
      <c r="M94" s="632"/>
      <c r="V94" s="1099"/>
      <c r="W94" s="1147"/>
    </row>
    <row r="95" spans="13:23" s="6" customFormat="1" x14ac:dyDescent="0.25">
      <c r="M95" s="632"/>
      <c r="V95" s="1099"/>
      <c r="W95" s="1147"/>
    </row>
    <row r="96" spans="13:23" s="6" customFormat="1" x14ac:dyDescent="0.25">
      <c r="M96" s="632"/>
      <c r="V96" s="1099"/>
      <c r="W96" s="1147"/>
    </row>
    <row r="97" spans="13:23" s="6" customFormat="1" x14ac:dyDescent="0.25">
      <c r="M97" s="632"/>
      <c r="V97" s="1099"/>
      <c r="W97" s="1147"/>
    </row>
    <row r="98" spans="13:23" s="6" customFormat="1" x14ac:dyDescent="0.25">
      <c r="M98" s="632"/>
      <c r="V98" s="1099"/>
      <c r="W98" s="1147"/>
    </row>
    <row r="99" spans="13:23" s="6" customFormat="1" x14ac:dyDescent="0.25">
      <c r="M99" s="632"/>
      <c r="V99" s="1099"/>
      <c r="W99" s="1147"/>
    </row>
    <row r="100" spans="13:23" s="6" customFormat="1" x14ac:dyDescent="0.25">
      <c r="M100" s="632"/>
      <c r="V100" s="1099"/>
      <c r="W100" s="1147"/>
    </row>
    <row r="101" spans="13:23" s="6" customFormat="1" x14ac:dyDescent="0.25">
      <c r="M101" s="632"/>
      <c r="V101" s="1099"/>
      <c r="W101" s="1147"/>
    </row>
    <row r="102" spans="13:23" s="6" customFormat="1" x14ac:dyDescent="0.25">
      <c r="M102" s="533"/>
      <c r="V102" s="1099"/>
      <c r="W102" s="1147"/>
    </row>
    <row r="103" spans="13:23" s="6" customFormat="1" x14ac:dyDescent="0.25">
      <c r="M103" s="632"/>
      <c r="V103" s="1099"/>
      <c r="W103" s="1147"/>
    </row>
    <row r="104" spans="13:23" s="6" customFormat="1" x14ac:dyDescent="0.25">
      <c r="M104" s="632"/>
      <c r="V104" s="1099"/>
      <c r="W104" s="1147"/>
    </row>
    <row r="105" spans="13:23" s="6" customFormat="1" x14ac:dyDescent="0.25">
      <c r="M105" s="632"/>
      <c r="V105" s="1099"/>
      <c r="W105" s="1147"/>
    </row>
    <row r="106" spans="13:23" s="6" customFormat="1" x14ac:dyDescent="0.25">
      <c r="M106" s="632"/>
      <c r="V106" s="1099"/>
      <c r="W106" s="1147"/>
    </row>
    <row r="107" spans="13:23" s="6" customFormat="1" x14ac:dyDescent="0.25">
      <c r="M107" s="632"/>
      <c r="V107" s="1099"/>
      <c r="W107" s="1147"/>
    </row>
    <row r="108" spans="13:23" s="6" customFormat="1" x14ac:dyDescent="0.25">
      <c r="M108" s="632"/>
      <c r="V108" s="1099"/>
      <c r="W108" s="1147"/>
    </row>
    <row r="109" spans="13:23" s="6" customFormat="1" x14ac:dyDescent="0.25">
      <c r="M109" s="632"/>
      <c r="V109" s="1099"/>
      <c r="W109" s="1147"/>
    </row>
    <row r="110" spans="13:23" s="6" customFormat="1" x14ac:dyDescent="0.25">
      <c r="M110" s="632"/>
      <c r="V110" s="1099"/>
      <c r="W110" s="1147"/>
    </row>
    <row r="111" spans="13:23" s="6" customFormat="1" x14ac:dyDescent="0.25">
      <c r="M111" s="632"/>
      <c r="V111" s="1099"/>
      <c r="W111" s="1147"/>
    </row>
    <row r="112" spans="13:23" s="6" customFormat="1" x14ac:dyDescent="0.25">
      <c r="M112" s="632"/>
      <c r="V112" s="1099"/>
      <c r="W112" s="1147"/>
    </row>
    <row r="113" spans="13:23" s="6" customFormat="1" x14ac:dyDescent="0.25">
      <c r="M113" s="632"/>
      <c r="V113" s="1099"/>
      <c r="W113" s="1147"/>
    </row>
    <row r="114" spans="13:23" s="6" customFormat="1" x14ac:dyDescent="0.25">
      <c r="M114" s="632"/>
      <c r="V114" s="1099"/>
      <c r="W114" s="1147"/>
    </row>
    <row r="115" spans="13:23" s="6" customFormat="1" x14ac:dyDescent="0.25">
      <c r="M115" s="632"/>
      <c r="V115" s="1099"/>
      <c r="W115" s="1147"/>
    </row>
    <row r="116" spans="13:23" s="6" customFormat="1" x14ac:dyDescent="0.25">
      <c r="M116" s="632"/>
      <c r="V116" s="1099"/>
      <c r="W116" s="1147"/>
    </row>
    <row r="117" spans="13:23" s="6" customFormat="1" x14ac:dyDescent="0.25">
      <c r="M117" s="632"/>
      <c r="V117" s="1099"/>
      <c r="W117" s="1147"/>
    </row>
    <row r="118" spans="13:23" s="6" customFormat="1" x14ac:dyDescent="0.25">
      <c r="M118" s="632"/>
      <c r="V118" s="1099"/>
      <c r="W118" s="1147"/>
    </row>
    <row r="119" spans="13:23" s="6" customFormat="1" x14ac:dyDescent="0.25">
      <c r="M119" s="632"/>
      <c r="V119" s="1099"/>
      <c r="W119" s="1147"/>
    </row>
    <row r="120" spans="13:23" s="6" customFormat="1" x14ac:dyDescent="0.25">
      <c r="M120" s="632"/>
      <c r="V120" s="1099"/>
      <c r="W120" s="1147"/>
    </row>
    <row r="121" spans="13:23" s="6" customFormat="1" x14ac:dyDescent="0.25">
      <c r="M121" s="632"/>
      <c r="V121" s="1099"/>
      <c r="W121" s="1147"/>
    </row>
    <row r="122" spans="13:23" s="6" customFormat="1" x14ac:dyDescent="0.25">
      <c r="M122" s="632"/>
      <c r="V122" s="1099"/>
      <c r="W122" s="1147"/>
    </row>
    <row r="123" spans="13:23" s="6" customFormat="1" x14ac:dyDescent="0.25">
      <c r="M123" s="632"/>
      <c r="V123" s="1099"/>
      <c r="W123" s="1147"/>
    </row>
    <row r="124" spans="13:23" s="6" customFormat="1" x14ac:dyDescent="0.25">
      <c r="M124" s="632"/>
      <c r="V124" s="1099"/>
      <c r="W124" s="1147"/>
    </row>
    <row r="125" spans="13:23" s="6" customFormat="1" x14ac:dyDescent="0.25">
      <c r="M125" s="632"/>
      <c r="V125" s="1099"/>
      <c r="W125" s="1147"/>
    </row>
    <row r="126" spans="13:23" s="6" customFormat="1" x14ac:dyDescent="0.25">
      <c r="M126" s="632"/>
      <c r="V126" s="1099"/>
      <c r="W126" s="1147"/>
    </row>
    <row r="127" spans="13:23" s="6" customFormat="1" x14ac:dyDescent="0.25">
      <c r="M127" s="632"/>
      <c r="V127" s="1099"/>
      <c r="W127" s="1147"/>
    </row>
    <row r="128" spans="13:23" s="6" customFormat="1" x14ac:dyDescent="0.25">
      <c r="M128" s="632"/>
      <c r="V128" s="1099"/>
      <c r="W128" s="1147"/>
    </row>
    <row r="129" spans="13:23" s="6" customFormat="1" x14ac:dyDescent="0.25">
      <c r="M129" s="632"/>
      <c r="V129" s="1099"/>
      <c r="W129" s="1147"/>
    </row>
    <row r="130" spans="13:23" s="6" customFormat="1" x14ac:dyDescent="0.25">
      <c r="M130" s="632"/>
      <c r="V130" s="1099"/>
      <c r="W130" s="1147"/>
    </row>
    <row r="131" spans="13:23" s="6" customFormat="1" x14ac:dyDescent="0.25">
      <c r="M131" s="632"/>
      <c r="V131" s="1099"/>
      <c r="W131" s="1147"/>
    </row>
    <row r="132" spans="13:23" s="6" customFormat="1" x14ac:dyDescent="0.25">
      <c r="M132" s="632"/>
      <c r="V132" s="1099"/>
      <c r="W132" s="1147"/>
    </row>
    <row r="133" spans="13:23" s="6" customFormat="1" x14ac:dyDescent="0.25">
      <c r="M133" s="632"/>
      <c r="V133" s="1099"/>
      <c r="W133" s="1147"/>
    </row>
    <row r="134" spans="13:23" s="6" customFormat="1" x14ac:dyDescent="0.25">
      <c r="M134" s="632"/>
      <c r="V134" s="1099"/>
      <c r="W134" s="1147"/>
    </row>
    <row r="135" spans="13:23" s="6" customFormat="1" x14ac:dyDescent="0.25">
      <c r="M135" s="632"/>
      <c r="V135" s="1099"/>
      <c r="W135" s="1147"/>
    </row>
    <row r="136" spans="13:23" s="6" customFormat="1" x14ac:dyDescent="0.25">
      <c r="M136" s="632"/>
      <c r="V136" s="1099"/>
      <c r="W136" s="1147"/>
    </row>
    <row r="137" spans="13:23" s="6" customFormat="1" x14ac:dyDescent="0.25">
      <c r="M137" s="632"/>
      <c r="V137" s="1099"/>
      <c r="W137" s="1147"/>
    </row>
    <row r="138" spans="13:23" s="6" customFormat="1" x14ac:dyDescent="0.25">
      <c r="M138" s="632"/>
      <c r="V138" s="1099"/>
      <c r="W138" s="1147"/>
    </row>
    <row r="139" spans="13:23" s="6" customFormat="1" x14ac:dyDescent="0.25">
      <c r="M139" s="632"/>
      <c r="V139" s="1099"/>
      <c r="W139" s="1147"/>
    </row>
    <row r="140" spans="13:23" s="6" customFormat="1" x14ac:dyDescent="0.25">
      <c r="M140" s="632"/>
      <c r="V140" s="1099"/>
      <c r="W140" s="1147"/>
    </row>
    <row r="141" spans="13:23" s="6" customFormat="1" x14ac:dyDescent="0.25">
      <c r="M141" s="632"/>
      <c r="V141" s="1099"/>
      <c r="W141" s="1147"/>
    </row>
    <row r="142" spans="13:23" s="6" customFormat="1" x14ac:dyDescent="0.25">
      <c r="M142" s="632"/>
      <c r="V142" s="1099"/>
      <c r="W142" s="1147"/>
    </row>
    <row r="143" spans="13:23" s="6" customFormat="1" x14ac:dyDescent="0.25">
      <c r="M143" s="632"/>
      <c r="V143" s="1099"/>
      <c r="W143" s="1147"/>
    </row>
    <row r="144" spans="13:23" s="6" customFormat="1" x14ac:dyDescent="0.25">
      <c r="M144" s="632"/>
      <c r="V144" s="1099"/>
      <c r="W144" s="1147"/>
    </row>
    <row r="145" spans="13:23" s="6" customFormat="1" x14ac:dyDescent="0.25">
      <c r="M145" s="632"/>
      <c r="V145" s="1099"/>
      <c r="W145" s="1147"/>
    </row>
    <row r="146" spans="13:23" s="6" customFormat="1" x14ac:dyDescent="0.25">
      <c r="M146" s="632"/>
      <c r="V146" s="1099"/>
      <c r="W146" s="1147"/>
    </row>
    <row r="147" spans="13:23" s="6" customFormat="1" x14ac:dyDescent="0.25">
      <c r="M147" s="632"/>
      <c r="V147" s="1099"/>
      <c r="W147" s="1147"/>
    </row>
    <row r="148" spans="13:23" s="6" customFormat="1" x14ac:dyDescent="0.25">
      <c r="M148" s="632"/>
      <c r="V148" s="1099"/>
      <c r="W148" s="1147"/>
    </row>
    <row r="149" spans="13:23" s="6" customFormat="1" x14ac:dyDescent="0.25">
      <c r="M149" s="632"/>
      <c r="V149" s="1099"/>
      <c r="W149" s="1147"/>
    </row>
    <row r="150" spans="13:23" s="6" customFormat="1" x14ac:dyDescent="0.25">
      <c r="M150" s="632"/>
      <c r="V150" s="1099"/>
      <c r="W150" s="1147"/>
    </row>
    <row r="151" spans="13:23" s="6" customFormat="1" x14ac:dyDescent="0.25">
      <c r="M151" s="632"/>
      <c r="V151" s="1099"/>
      <c r="W151" s="1147"/>
    </row>
    <row r="152" spans="13:23" s="6" customFormat="1" x14ac:dyDescent="0.25">
      <c r="M152" s="632"/>
      <c r="V152" s="1099"/>
      <c r="W152" s="1147"/>
    </row>
    <row r="153" spans="13:23" s="6" customFormat="1" x14ac:dyDescent="0.25">
      <c r="M153" s="632"/>
      <c r="V153" s="1099"/>
      <c r="W153" s="1147"/>
    </row>
    <row r="154" spans="13:23" s="6" customFormat="1" x14ac:dyDescent="0.25">
      <c r="M154" s="632"/>
      <c r="V154" s="1099"/>
      <c r="W154" s="1147"/>
    </row>
    <row r="155" spans="13:23" s="6" customFormat="1" x14ac:dyDescent="0.25">
      <c r="M155" s="632"/>
      <c r="V155" s="1099"/>
      <c r="W155" s="1147"/>
    </row>
    <row r="156" spans="13:23" s="6" customFormat="1" x14ac:dyDescent="0.25">
      <c r="M156" s="632"/>
      <c r="V156" s="1099"/>
      <c r="W156" s="1147"/>
    </row>
    <row r="157" spans="13:23" s="6" customFormat="1" x14ac:dyDescent="0.25">
      <c r="M157" s="632"/>
      <c r="V157" s="1099"/>
      <c r="W157" s="1147"/>
    </row>
    <row r="158" spans="13:23" s="6" customFormat="1" x14ac:dyDescent="0.25">
      <c r="M158" s="632"/>
      <c r="V158" s="1099"/>
      <c r="W158" s="1147"/>
    </row>
    <row r="159" spans="13:23" s="6" customFormat="1" x14ac:dyDescent="0.25">
      <c r="M159" s="632"/>
      <c r="V159" s="1099"/>
      <c r="W159" s="1147"/>
    </row>
    <row r="160" spans="13:23" s="6" customFormat="1" x14ac:dyDescent="0.25">
      <c r="M160" s="632"/>
      <c r="V160" s="1099"/>
      <c r="W160" s="1147"/>
    </row>
    <row r="161" spans="13:23" s="6" customFormat="1" x14ac:dyDescent="0.25">
      <c r="M161" s="632"/>
      <c r="V161" s="1099"/>
      <c r="W161" s="1147"/>
    </row>
    <row r="162" spans="13:23" s="6" customFormat="1" x14ac:dyDescent="0.25">
      <c r="M162" s="632"/>
      <c r="V162" s="1099"/>
      <c r="W162" s="1147"/>
    </row>
    <row r="163" spans="13:23" s="6" customFormat="1" x14ac:dyDescent="0.25">
      <c r="M163" s="632"/>
      <c r="V163" s="1099"/>
      <c r="W163" s="1147"/>
    </row>
    <row r="164" spans="13:23" s="6" customFormat="1" x14ac:dyDescent="0.25">
      <c r="M164" s="632"/>
      <c r="V164" s="1099"/>
      <c r="W164" s="1147"/>
    </row>
    <row r="165" spans="13:23" s="6" customFormat="1" x14ac:dyDescent="0.25">
      <c r="M165" s="632"/>
      <c r="V165" s="1099"/>
      <c r="W165" s="1147"/>
    </row>
    <row r="166" spans="13:23" s="6" customFormat="1" x14ac:dyDescent="0.25">
      <c r="M166" s="632"/>
      <c r="V166" s="1099"/>
      <c r="W166" s="1147"/>
    </row>
    <row r="167" spans="13:23" s="6" customFormat="1" x14ac:dyDescent="0.25">
      <c r="M167" s="632"/>
      <c r="V167" s="1099"/>
      <c r="W167" s="1147"/>
    </row>
    <row r="168" spans="13:23" s="6" customFormat="1" x14ac:dyDescent="0.25">
      <c r="M168" s="632"/>
      <c r="V168" s="1099"/>
      <c r="W168" s="1147"/>
    </row>
    <row r="169" spans="13:23" s="6" customFormat="1" x14ac:dyDescent="0.25">
      <c r="M169" s="632"/>
      <c r="V169" s="1099"/>
      <c r="W169" s="1147"/>
    </row>
    <row r="170" spans="13:23" s="6" customFormat="1" x14ac:dyDescent="0.25">
      <c r="M170" s="632"/>
      <c r="V170" s="1099"/>
      <c r="W170" s="1147"/>
    </row>
    <row r="171" spans="13:23" s="6" customFormat="1" x14ac:dyDescent="0.25">
      <c r="M171" s="632"/>
      <c r="V171" s="1099"/>
      <c r="W171" s="1147"/>
    </row>
    <row r="172" spans="13:23" s="6" customFormat="1" x14ac:dyDescent="0.25">
      <c r="M172" s="632"/>
      <c r="V172" s="1099"/>
      <c r="W172" s="1147"/>
    </row>
    <row r="173" spans="13:23" s="6" customFormat="1" x14ac:dyDescent="0.25">
      <c r="M173" s="632"/>
      <c r="V173" s="1099"/>
      <c r="W173" s="1147"/>
    </row>
    <row r="174" spans="13:23" s="6" customFormat="1" x14ac:dyDescent="0.25">
      <c r="M174" s="632"/>
      <c r="V174" s="1099"/>
      <c r="W174" s="1147"/>
    </row>
    <row r="175" spans="13:23" s="6" customFormat="1" x14ac:dyDescent="0.25">
      <c r="M175" s="632"/>
      <c r="V175" s="1099"/>
      <c r="W175" s="1147"/>
    </row>
    <row r="176" spans="13:23" s="6" customFormat="1" x14ac:dyDescent="0.25">
      <c r="M176" s="632"/>
      <c r="V176" s="1099"/>
      <c r="W176" s="1147"/>
    </row>
    <row r="177" spans="13:23" s="6" customFormat="1" x14ac:dyDescent="0.25">
      <c r="M177" s="632"/>
      <c r="V177" s="1099"/>
      <c r="W177" s="1147"/>
    </row>
    <row r="178" spans="13:23" s="6" customFormat="1" x14ac:dyDescent="0.25">
      <c r="M178" s="748"/>
      <c r="V178" s="1099"/>
      <c r="W178" s="1147"/>
    </row>
    <row r="179" spans="13:23" s="6" customFormat="1" x14ac:dyDescent="0.25">
      <c r="M179" s="632"/>
      <c r="V179" s="1099"/>
      <c r="W179" s="1147"/>
    </row>
    <row r="180" spans="13:23" s="6" customFormat="1" x14ac:dyDescent="0.25">
      <c r="M180" s="632"/>
      <c r="V180" s="1099"/>
      <c r="W180" s="1147"/>
    </row>
    <row r="181" spans="13:23" s="6" customFormat="1" x14ac:dyDescent="0.25">
      <c r="M181" s="632"/>
      <c r="V181" s="1099"/>
      <c r="W181" s="1147"/>
    </row>
    <row r="182" spans="13:23" s="6" customFormat="1" x14ac:dyDescent="0.25">
      <c r="M182" s="632"/>
      <c r="V182" s="1099"/>
      <c r="W182" s="1147"/>
    </row>
    <row r="183" spans="13:23" s="6" customFormat="1" x14ac:dyDescent="0.25">
      <c r="M183" s="632"/>
      <c r="V183" s="1099"/>
      <c r="W183" s="1147"/>
    </row>
    <row r="184" spans="13:23" s="6" customFormat="1" x14ac:dyDescent="0.25">
      <c r="M184" s="632"/>
      <c r="V184" s="1099"/>
      <c r="W184" s="1147"/>
    </row>
    <row r="185" spans="13:23" s="6" customFormat="1" x14ac:dyDescent="0.25">
      <c r="M185" s="632"/>
      <c r="V185" s="1099"/>
      <c r="W185" s="1147"/>
    </row>
    <row r="186" spans="13:23" s="6" customFormat="1" x14ac:dyDescent="0.25">
      <c r="M186" s="632"/>
      <c r="V186" s="1099"/>
      <c r="W186" s="1147"/>
    </row>
    <row r="187" spans="13:23" s="6" customFormat="1" x14ac:dyDescent="0.25">
      <c r="M187" s="749"/>
      <c r="V187" s="1099"/>
      <c r="W187" s="1147"/>
    </row>
    <row r="188" spans="13:23" s="6" customFormat="1" x14ac:dyDescent="0.25">
      <c r="M188" s="749"/>
      <c r="V188" s="1099"/>
      <c r="W188" s="1147"/>
    </row>
    <row r="189" spans="13:23" s="6" customFormat="1" x14ac:dyDescent="0.25">
      <c r="M189" s="632"/>
      <c r="V189" s="1099"/>
      <c r="W189" s="1147"/>
    </row>
    <row r="190" spans="13:23" s="6" customFormat="1" x14ac:dyDescent="0.25">
      <c r="M190" s="632"/>
      <c r="V190" s="1099"/>
      <c r="W190" s="1147"/>
    </row>
    <row r="191" spans="13:23" s="6" customFormat="1" x14ac:dyDescent="0.25">
      <c r="M191" s="748">
        <v>0</v>
      </c>
      <c r="V191" s="1099"/>
      <c r="W191" s="1147"/>
    </row>
    <row r="192" spans="13:23" s="6" customFormat="1" x14ac:dyDescent="0.25">
      <c r="M192" s="632"/>
      <c r="V192" s="1099"/>
      <c r="W192" s="1147"/>
    </row>
    <row r="193" spans="13:23" s="6" customFormat="1" x14ac:dyDescent="0.25">
      <c r="M193" s="632"/>
      <c r="V193" s="1099"/>
      <c r="W193" s="1147"/>
    </row>
    <row r="194" spans="13:23" s="6" customFormat="1" x14ac:dyDescent="0.25">
      <c r="M194" s="632"/>
      <c r="V194" s="1099"/>
      <c r="W194" s="1147"/>
    </row>
    <row r="195" spans="13:23" s="6" customFormat="1" x14ac:dyDescent="0.25">
      <c r="M195" s="749">
        <v>0</v>
      </c>
      <c r="V195" s="1099"/>
      <c r="W195" s="1147"/>
    </row>
    <row r="196" spans="13:23" s="6" customFormat="1" x14ac:dyDescent="0.25">
      <c r="M196" s="632"/>
      <c r="V196" s="1099"/>
      <c r="W196" s="1147"/>
    </row>
    <row r="197" spans="13:23" s="6" customFormat="1" x14ac:dyDescent="0.25">
      <c r="M197" s="632">
        <v>245.46</v>
      </c>
      <c r="V197" s="1099"/>
      <c r="W197" s="1147"/>
    </row>
    <row r="198" spans="13:23" s="6" customFormat="1" x14ac:dyDescent="0.25">
      <c r="M198" s="632"/>
      <c r="V198" s="1099"/>
      <c r="W198" s="1147"/>
    </row>
    <row r="199" spans="13:23" s="6" customFormat="1" x14ac:dyDescent="0.25">
      <c r="M199" s="632"/>
      <c r="V199" s="1099"/>
      <c r="W199" s="1147"/>
    </row>
    <row r="200" spans="13:23" s="6" customFormat="1" x14ac:dyDescent="0.25">
      <c r="M200" s="632"/>
      <c r="V200" s="1099"/>
      <c r="W200" s="1147"/>
    </row>
    <row r="201" spans="13:23" s="6" customFormat="1" x14ac:dyDescent="0.25">
      <c r="M201" s="632"/>
      <c r="V201" s="1099"/>
      <c r="W201" s="1147"/>
    </row>
    <row r="202" spans="13:23" s="6" customFormat="1" x14ac:dyDescent="0.25">
      <c r="M202" s="632"/>
      <c r="V202" s="1099"/>
      <c r="W202" s="1147"/>
    </row>
    <row r="203" spans="13:23" s="6" customFormat="1" x14ac:dyDescent="0.25">
      <c r="M203" s="632"/>
      <c r="V203" s="1099"/>
      <c r="W203" s="1147"/>
    </row>
    <row r="204" spans="13:23" s="6" customFormat="1" x14ac:dyDescent="0.25">
      <c r="M204" s="632"/>
      <c r="V204" s="1099"/>
      <c r="W204" s="1147"/>
    </row>
    <row r="205" spans="13:23" s="6" customFormat="1" x14ac:dyDescent="0.25">
      <c r="M205" s="632"/>
      <c r="V205" s="1099"/>
      <c r="W205" s="1147"/>
    </row>
    <row r="206" spans="13:23" s="6" customFormat="1" x14ac:dyDescent="0.25">
      <c r="M206" s="632"/>
      <c r="V206" s="1099"/>
      <c r="W206" s="1147"/>
    </row>
    <row r="207" spans="13:23" s="6" customFormat="1" x14ac:dyDescent="0.25">
      <c r="M207" s="632"/>
      <c r="V207" s="1099"/>
      <c r="W207" s="1147"/>
    </row>
    <row r="208" spans="13:23" s="6" customFormat="1" x14ac:dyDescent="0.25">
      <c r="M208" s="748">
        <f>SUM(M206:M207)</f>
        <v>0</v>
      </c>
      <c r="V208" s="1099"/>
      <c r="W208" s="1147"/>
    </row>
    <row r="209" spans="13:23" s="6" customFormat="1" x14ac:dyDescent="0.25">
      <c r="M209" s="748"/>
      <c r="V209" s="1099"/>
      <c r="W209" s="1147"/>
    </row>
    <row r="210" spans="13:23" s="6" customFormat="1" x14ac:dyDescent="0.25">
      <c r="M210" s="632"/>
      <c r="V210" s="1099"/>
      <c r="W210" s="1147"/>
    </row>
    <row r="211" spans="13:23" s="6" customFormat="1" x14ac:dyDescent="0.25">
      <c r="M211" s="632"/>
      <c r="V211" s="1099"/>
      <c r="W211" s="1147"/>
    </row>
    <row r="212" spans="13:23" s="6" customFormat="1" x14ac:dyDescent="0.25">
      <c r="M212" s="632"/>
      <c r="V212" s="1099"/>
      <c r="W212" s="1147"/>
    </row>
    <row r="213" spans="13:23" s="6" customFormat="1" x14ac:dyDescent="0.25">
      <c r="M213" s="632"/>
      <c r="V213" s="1099"/>
      <c r="W213" s="1147"/>
    </row>
    <row r="214" spans="13:23" s="6" customFormat="1" x14ac:dyDescent="0.25">
      <c r="M214" s="632"/>
      <c r="V214" s="1099"/>
      <c r="W214" s="1147"/>
    </row>
    <row r="215" spans="13:23" s="6" customFormat="1" x14ac:dyDescent="0.25">
      <c r="M215" s="632"/>
      <c r="V215" s="1099"/>
      <c r="W215" s="1147"/>
    </row>
    <row r="216" spans="13:23" s="6" customFormat="1" x14ac:dyDescent="0.25">
      <c r="M216" s="632"/>
      <c r="V216" s="1099"/>
      <c r="W216" s="1147"/>
    </row>
    <row r="217" spans="13:23" s="6" customFormat="1" x14ac:dyDescent="0.25">
      <c r="M217" s="632"/>
      <c r="V217" s="1099"/>
      <c r="W217" s="1147"/>
    </row>
    <row r="218" spans="13:23" s="6" customFormat="1" x14ac:dyDescent="0.25">
      <c r="M218" s="632"/>
      <c r="V218" s="1099"/>
      <c r="W218" s="1147"/>
    </row>
    <row r="219" spans="13:23" s="6" customFormat="1" x14ac:dyDescent="0.25">
      <c r="M219" s="632"/>
      <c r="V219" s="1099"/>
      <c r="W219" s="1147"/>
    </row>
    <row r="220" spans="13:23" s="6" customFormat="1" x14ac:dyDescent="0.25">
      <c r="M220" s="632"/>
      <c r="V220" s="1099"/>
      <c r="W220" s="1147"/>
    </row>
    <row r="221" spans="13:23" s="6" customFormat="1" x14ac:dyDescent="0.25">
      <c r="M221" s="632"/>
      <c r="V221" s="1099"/>
      <c r="W221" s="1147"/>
    </row>
    <row r="222" spans="13:23" s="6" customFormat="1" x14ac:dyDescent="0.25">
      <c r="M222" s="632"/>
      <c r="V222" s="1099"/>
      <c r="W222" s="1147"/>
    </row>
    <row r="223" spans="13:23" s="6" customFormat="1" x14ac:dyDescent="0.25">
      <c r="M223" s="632"/>
      <c r="V223" s="1099"/>
      <c r="W223" s="1147"/>
    </row>
    <row r="224" spans="13:23" s="6" customFormat="1" x14ac:dyDescent="0.25">
      <c r="M224" s="632"/>
      <c r="V224" s="1099"/>
      <c r="W224" s="1147"/>
    </row>
    <row r="225" spans="13:23" s="6" customFormat="1" x14ac:dyDescent="0.25">
      <c r="M225" s="632"/>
      <c r="V225" s="1099"/>
      <c r="W225" s="1147"/>
    </row>
    <row r="226" spans="13:23" s="6" customFormat="1" x14ac:dyDescent="0.25">
      <c r="M226" s="632"/>
      <c r="V226" s="1099"/>
      <c r="W226" s="1147"/>
    </row>
    <row r="227" spans="13:23" s="6" customFormat="1" x14ac:dyDescent="0.25">
      <c r="M227" s="632"/>
      <c r="V227" s="1099"/>
      <c r="W227" s="1147"/>
    </row>
    <row r="228" spans="13:23" s="6" customFormat="1" x14ac:dyDescent="0.25">
      <c r="M228" s="632"/>
      <c r="V228" s="1099"/>
      <c r="W228" s="1147"/>
    </row>
    <row r="229" spans="13:23" s="6" customFormat="1" x14ac:dyDescent="0.25">
      <c r="M229" s="632"/>
      <c r="V229" s="1099"/>
      <c r="W229" s="1147"/>
    </row>
    <row r="230" spans="13:23" s="6" customFormat="1" x14ac:dyDescent="0.25">
      <c r="M230" s="632"/>
      <c r="V230" s="1099"/>
      <c r="W230" s="1147"/>
    </row>
    <row r="231" spans="13:23" s="6" customFormat="1" x14ac:dyDescent="0.25">
      <c r="M231" s="632"/>
      <c r="V231" s="1099"/>
      <c r="W231" s="1147"/>
    </row>
    <row r="232" spans="13:23" s="6" customFormat="1" x14ac:dyDescent="0.25">
      <c r="M232" s="632"/>
      <c r="V232" s="1099"/>
      <c r="W232" s="1147"/>
    </row>
    <row r="233" spans="13:23" s="6" customFormat="1" x14ac:dyDescent="0.25">
      <c r="M233" s="632"/>
      <c r="V233" s="1099"/>
      <c r="W233" s="1147"/>
    </row>
    <row r="234" spans="13:23" s="6" customFormat="1" x14ac:dyDescent="0.25">
      <c r="M234" s="632"/>
      <c r="V234" s="1099"/>
      <c r="W234" s="1147"/>
    </row>
    <row r="235" spans="13:23" s="6" customFormat="1" x14ac:dyDescent="0.25">
      <c r="M235" s="632"/>
      <c r="V235" s="1099"/>
      <c r="W235" s="1147"/>
    </row>
    <row r="236" spans="13:23" s="6" customFormat="1" x14ac:dyDescent="0.25">
      <c r="M236" s="632"/>
      <c r="V236" s="1099"/>
      <c r="W236" s="1147"/>
    </row>
    <row r="237" spans="13:23" s="6" customFormat="1" x14ac:dyDescent="0.25">
      <c r="M237" s="632"/>
      <c r="V237" s="1099"/>
      <c r="W237" s="1147"/>
    </row>
    <row r="238" spans="13:23" s="6" customFormat="1" x14ac:dyDescent="0.25">
      <c r="M238" s="632"/>
      <c r="V238" s="1099"/>
      <c r="W238" s="1147"/>
    </row>
    <row r="239" spans="13:23" s="6" customFormat="1" x14ac:dyDescent="0.25">
      <c r="M239" s="632"/>
      <c r="V239" s="1099"/>
      <c r="W239" s="1147"/>
    </row>
    <row r="240" spans="13:23" s="6" customFormat="1" x14ac:dyDescent="0.25">
      <c r="M240" s="632"/>
      <c r="V240" s="1099"/>
      <c r="W240" s="1147"/>
    </row>
    <row r="241" spans="13:23" s="6" customFormat="1" x14ac:dyDescent="0.25">
      <c r="M241" s="632"/>
      <c r="V241" s="1099"/>
      <c r="W241" s="1147"/>
    </row>
    <row r="242" spans="13:23" s="6" customFormat="1" x14ac:dyDescent="0.25">
      <c r="M242" s="632"/>
      <c r="V242" s="1099"/>
      <c r="W242" s="1147"/>
    </row>
    <row r="243" spans="13:23" s="6" customFormat="1" x14ac:dyDescent="0.25">
      <c r="M243" s="632"/>
      <c r="V243" s="1099"/>
      <c r="W243" s="1147"/>
    </row>
    <row r="244" spans="13:23" s="6" customFormat="1" x14ac:dyDescent="0.25">
      <c r="M244" s="632"/>
      <c r="V244" s="1099"/>
      <c r="W244" s="1147"/>
    </row>
    <row r="245" spans="13:23" s="6" customFormat="1" x14ac:dyDescent="0.25">
      <c r="M245" s="632"/>
      <c r="V245" s="1099"/>
      <c r="W245" s="1147"/>
    </row>
    <row r="246" spans="13:23" s="6" customFormat="1" x14ac:dyDescent="0.25">
      <c r="M246" s="632"/>
      <c r="V246" s="1099"/>
      <c r="W246" s="1147"/>
    </row>
    <row r="247" spans="13:23" s="6" customFormat="1" x14ac:dyDescent="0.25">
      <c r="M247" s="632"/>
      <c r="V247" s="1099"/>
      <c r="W247" s="1147"/>
    </row>
    <row r="248" spans="13:23" s="6" customFormat="1" x14ac:dyDescent="0.25">
      <c r="M248" s="632"/>
      <c r="V248" s="1099"/>
      <c r="W248" s="1147"/>
    </row>
    <row r="249" spans="13:23" s="6" customFormat="1" x14ac:dyDescent="0.25">
      <c r="M249" s="632"/>
      <c r="V249" s="1099"/>
      <c r="W249" s="1147"/>
    </row>
    <row r="250" spans="13:23" s="6" customFormat="1" x14ac:dyDescent="0.25">
      <c r="M250" s="632"/>
      <c r="V250" s="1099"/>
      <c r="W250" s="1147"/>
    </row>
    <row r="251" spans="13:23" s="6" customFormat="1" x14ac:dyDescent="0.25">
      <c r="M251" s="632"/>
      <c r="V251" s="1099"/>
      <c r="W251" s="1147"/>
    </row>
    <row r="252" spans="13:23" s="6" customFormat="1" x14ac:dyDescent="0.25">
      <c r="M252" s="632"/>
      <c r="V252" s="1099"/>
      <c r="W252" s="1147"/>
    </row>
    <row r="253" spans="13:23" s="6" customFormat="1" x14ac:dyDescent="0.25">
      <c r="M253" s="632"/>
      <c r="V253" s="1099"/>
      <c r="W253" s="1147"/>
    </row>
    <row r="254" spans="13:23" s="6" customFormat="1" x14ac:dyDescent="0.25">
      <c r="M254" s="632"/>
      <c r="V254" s="1099"/>
      <c r="W254" s="1147"/>
    </row>
    <row r="255" spans="13:23" s="6" customFormat="1" x14ac:dyDescent="0.25">
      <c r="M255" s="632"/>
      <c r="V255" s="1099"/>
      <c r="W255" s="1147"/>
    </row>
    <row r="256" spans="13:23" s="6" customFormat="1" x14ac:dyDescent="0.25">
      <c r="M256" s="632"/>
      <c r="V256" s="1099"/>
      <c r="W256" s="1147"/>
    </row>
    <row r="257" spans="13:23" s="6" customFormat="1" x14ac:dyDescent="0.25">
      <c r="M257" s="632"/>
      <c r="V257" s="1099"/>
      <c r="W257" s="1147"/>
    </row>
    <row r="258" spans="13:23" s="6" customFormat="1" x14ac:dyDescent="0.25">
      <c r="M258" s="632"/>
      <c r="V258" s="1099"/>
      <c r="W258" s="1147"/>
    </row>
    <row r="259" spans="13:23" s="6" customFormat="1" x14ac:dyDescent="0.25">
      <c r="M259" s="632"/>
      <c r="V259" s="1099"/>
      <c r="W259" s="1147"/>
    </row>
    <row r="260" spans="13:23" s="6" customFormat="1" x14ac:dyDescent="0.25">
      <c r="M260" s="632"/>
      <c r="V260" s="1099"/>
      <c r="W260" s="1147"/>
    </row>
    <row r="261" spans="13:23" s="6" customFormat="1" x14ac:dyDescent="0.25">
      <c r="M261" s="632"/>
      <c r="V261" s="1099"/>
      <c r="W261" s="1147"/>
    </row>
    <row r="262" spans="13:23" s="6" customFormat="1" x14ac:dyDescent="0.25">
      <c r="M262" s="632"/>
      <c r="V262" s="1099"/>
      <c r="W262" s="1147"/>
    </row>
    <row r="263" spans="13:23" s="6" customFormat="1" x14ac:dyDescent="0.25">
      <c r="M263" s="632"/>
      <c r="V263" s="1099"/>
      <c r="W263" s="1147"/>
    </row>
    <row r="264" spans="13:23" s="6" customFormat="1" x14ac:dyDescent="0.25">
      <c r="M264" s="632"/>
      <c r="V264" s="1099"/>
      <c r="W264" s="1147"/>
    </row>
    <row r="265" spans="13:23" s="6" customFormat="1" x14ac:dyDescent="0.25">
      <c r="M265" s="632"/>
      <c r="V265" s="1099"/>
      <c r="W265" s="1147"/>
    </row>
    <row r="266" spans="13:23" s="6" customFormat="1" x14ac:dyDescent="0.25">
      <c r="M266" s="632"/>
      <c r="V266" s="1099"/>
      <c r="W266" s="1147"/>
    </row>
    <row r="267" spans="13:23" s="6" customFormat="1" x14ac:dyDescent="0.25">
      <c r="M267" s="632"/>
      <c r="V267" s="1099"/>
      <c r="W267" s="1147"/>
    </row>
    <row r="268" spans="13:23" s="6" customFormat="1" x14ac:dyDescent="0.25">
      <c r="M268" s="632"/>
      <c r="V268" s="1099"/>
      <c r="W268" s="1147"/>
    </row>
    <row r="269" spans="13:23" s="6" customFormat="1" x14ac:dyDescent="0.25">
      <c r="M269" s="632"/>
      <c r="V269" s="1099"/>
      <c r="W269" s="1147"/>
    </row>
    <row r="270" spans="13:23" s="6" customFormat="1" x14ac:dyDescent="0.25">
      <c r="M270" s="632"/>
      <c r="V270" s="1099"/>
      <c r="W270" s="1147"/>
    </row>
    <row r="271" spans="13:23" s="6" customFormat="1" x14ac:dyDescent="0.25">
      <c r="M271" s="632"/>
      <c r="V271" s="1099"/>
      <c r="W271" s="1147"/>
    </row>
    <row r="272" spans="13:23" s="6" customFormat="1" x14ac:dyDescent="0.25">
      <c r="M272" s="632"/>
      <c r="V272" s="1099"/>
      <c r="W272" s="1147"/>
    </row>
    <row r="273" spans="13:23" s="6" customFormat="1" x14ac:dyDescent="0.25">
      <c r="M273" s="748">
        <v>0</v>
      </c>
      <c r="V273" s="1099"/>
      <c r="W273" s="1147"/>
    </row>
    <row r="274" spans="13:23" s="6" customFormat="1" x14ac:dyDescent="0.25">
      <c r="M274" s="632"/>
      <c r="V274" s="1099"/>
      <c r="W274" s="1147"/>
    </row>
    <row r="275" spans="13:23" s="6" customFormat="1" x14ac:dyDescent="0.25">
      <c r="M275" s="632"/>
      <c r="V275" s="1099"/>
      <c r="W275" s="1147"/>
    </row>
    <row r="276" spans="13:23" s="6" customFormat="1" x14ac:dyDescent="0.25">
      <c r="M276" s="632"/>
      <c r="V276" s="1099"/>
      <c r="W276" s="1147"/>
    </row>
    <row r="277" spans="13:23" s="6" customFormat="1" x14ac:dyDescent="0.25">
      <c r="M277" s="632"/>
      <c r="V277" s="1099"/>
      <c r="W277" s="1147"/>
    </row>
    <row r="278" spans="13:23" s="6" customFormat="1" x14ac:dyDescent="0.25">
      <c r="M278" s="632"/>
      <c r="V278" s="1099"/>
      <c r="W278" s="1147"/>
    </row>
    <row r="279" spans="13:23" s="6" customFormat="1" x14ac:dyDescent="0.25">
      <c r="M279" s="632"/>
      <c r="V279" s="1099"/>
      <c r="W279" s="1147"/>
    </row>
    <row r="280" spans="13:23" s="6" customFormat="1" x14ac:dyDescent="0.25">
      <c r="M280" s="632"/>
      <c r="V280" s="1099"/>
      <c r="W280" s="1147"/>
    </row>
    <row r="281" spans="13:23" s="6" customFormat="1" x14ac:dyDescent="0.25">
      <c r="M281" s="632"/>
      <c r="V281" s="1099"/>
      <c r="W281" s="1147"/>
    </row>
    <row r="282" spans="13:23" s="6" customFormat="1" x14ac:dyDescent="0.25">
      <c r="M282" s="632"/>
      <c r="V282" s="1099"/>
      <c r="W282" s="1147"/>
    </row>
    <row r="283" spans="13:23" s="6" customFormat="1" x14ac:dyDescent="0.25">
      <c r="M283" s="632"/>
      <c r="V283" s="1099"/>
      <c r="W283" s="1147"/>
    </row>
    <row r="284" spans="13:23" s="6" customFormat="1" x14ac:dyDescent="0.25">
      <c r="M284" s="632"/>
      <c r="V284" s="1099"/>
      <c r="W284" s="1147"/>
    </row>
    <row r="285" spans="13:23" s="6" customFormat="1" x14ac:dyDescent="0.25">
      <c r="M285" s="632"/>
      <c r="V285" s="1099"/>
      <c r="W285" s="1147"/>
    </row>
    <row r="286" spans="13:23" s="6" customFormat="1" x14ac:dyDescent="0.25">
      <c r="M286" s="632"/>
      <c r="V286" s="1099"/>
      <c r="W286" s="1147"/>
    </row>
    <row r="287" spans="13:23" s="6" customFormat="1" x14ac:dyDescent="0.25">
      <c r="M287" s="632"/>
      <c r="V287" s="1099"/>
      <c r="W287" s="1147"/>
    </row>
    <row r="288" spans="13:23" s="6" customFormat="1" x14ac:dyDescent="0.25">
      <c r="M288" s="632"/>
      <c r="V288" s="1099"/>
      <c r="W288" s="1147"/>
    </row>
    <row r="289" spans="13:23" s="6" customFormat="1" x14ac:dyDescent="0.25">
      <c r="M289" s="632"/>
      <c r="V289" s="1099"/>
      <c r="W289" s="1147"/>
    </row>
    <row r="290" spans="13:23" s="6" customFormat="1" x14ac:dyDescent="0.25">
      <c r="M290" s="632"/>
      <c r="V290" s="1099"/>
      <c r="W290" s="1147"/>
    </row>
    <row r="291" spans="13:23" s="6" customFormat="1" x14ac:dyDescent="0.25">
      <c r="M291" s="632"/>
      <c r="V291" s="1099"/>
      <c r="W291" s="1147"/>
    </row>
    <row r="292" spans="13:23" s="6" customFormat="1" x14ac:dyDescent="0.25">
      <c r="M292" s="632"/>
      <c r="V292" s="1099"/>
      <c r="W292" s="1147"/>
    </row>
    <row r="293" spans="13:23" s="6" customFormat="1" x14ac:dyDescent="0.25">
      <c r="M293" s="632"/>
      <c r="V293" s="1099"/>
      <c r="W293" s="1147"/>
    </row>
    <row r="294" spans="13:23" s="6" customFormat="1" x14ac:dyDescent="0.25">
      <c r="M294" s="632"/>
      <c r="V294" s="1099"/>
      <c r="W294" s="1147"/>
    </row>
    <row r="295" spans="13:23" s="6" customFormat="1" x14ac:dyDescent="0.25">
      <c r="M295" s="632"/>
      <c r="V295" s="1099"/>
      <c r="W295" s="1147"/>
    </row>
    <row r="296" spans="13:23" s="6" customFormat="1" x14ac:dyDescent="0.25">
      <c r="M296" s="632"/>
      <c r="V296" s="1099"/>
      <c r="W296" s="1147"/>
    </row>
    <row r="297" spans="13:23" s="6" customFormat="1" x14ac:dyDescent="0.25">
      <c r="M297" s="632"/>
      <c r="V297" s="1099"/>
      <c r="W297" s="1147"/>
    </row>
    <row r="298" spans="13:23" s="6" customFormat="1" x14ac:dyDescent="0.25">
      <c r="M298" s="632"/>
      <c r="V298" s="1099"/>
      <c r="W298" s="1147"/>
    </row>
    <row r="299" spans="13:23" s="6" customFormat="1" x14ac:dyDescent="0.25">
      <c r="M299" s="632"/>
      <c r="V299" s="1099"/>
      <c r="W299" s="1147"/>
    </row>
    <row r="300" spans="13:23" s="6" customFormat="1" x14ac:dyDescent="0.25">
      <c r="M300" s="632"/>
      <c r="V300" s="1099"/>
      <c r="W300" s="1147"/>
    </row>
    <row r="301" spans="13:23" s="6" customFormat="1" x14ac:dyDescent="0.25">
      <c r="M301" s="632"/>
      <c r="V301" s="1099"/>
      <c r="W301" s="1147"/>
    </row>
    <row r="302" spans="13:23" s="6" customFormat="1" x14ac:dyDescent="0.25">
      <c r="M302" s="632"/>
      <c r="V302" s="1099"/>
      <c r="W302" s="1147"/>
    </row>
    <row r="303" spans="13:23" s="6" customFormat="1" x14ac:dyDescent="0.25">
      <c r="M303" s="632"/>
      <c r="V303" s="1099"/>
      <c r="W303" s="1147"/>
    </row>
    <row r="304" spans="13:23" s="6" customFormat="1" x14ac:dyDescent="0.25">
      <c r="M304" s="632"/>
      <c r="V304" s="1099"/>
      <c r="W304" s="1147"/>
    </row>
    <row r="305" spans="13:23" s="6" customFormat="1" x14ac:dyDescent="0.25">
      <c r="M305" s="632"/>
      <c r="V305" s="1099"/>
      <c r="W305" s="1147"/>
    </row>
    <row r="306" spans="13:23" s="6" customFormat="1" x14ac:dyDescent="0.25">
      <c r="M306" s="632"/>
      <c r="V306" s="1099"/>
      <c r="W306" s="1147"/>
    </row>
    <row r="307" spans="13:23" s="6" customFormat="1" x14ac:dyDescent="0.25">
      <c r="M307" s="632"/>
      <c r="V307" s="1099"/>
      <c r="W307" s="1147"/>
    </row>
    <row r="308" spans="13:23" s="6" customFormat="1" x14ac:dyDescent="0.25">
      <c r="M308" s="632"/>
      <c r="V308" s="1099"/>
      <c r="W308" s="1147"/>
    </row>
    <row r="309" spans="13:23" s="6" customFormat="1" x14ac:dyDescent="0.25">
      <c r="M309" s="632"/>
      <c r="V309" s="1099"/>
      <c r="W309" s="1147"/>
    </row>
    <row r="310" spans="13:23" s="6" customFormat="1" x14ac:dyDescent="0.25">
      <c r="M310" s="632"/>
      <c r="V310" s="1099"/>
      <c r="W310" s="1147"/>
    </row>
    <row r="311" spans="13:23" s="6" customFormat="1" x14ac:dyDescent="0.25">
      <c r="M311" s="632"/>
      <c r="V311" s="1099"/>
      <c r="W311" s="1147"/>
    </row>
    <row r="312" spans="13:23" s="6" customFormat="1" x14ac:dyDescent="0.25">
      <c r="M312" s="632"/>
      <c r="V312" s="1099"/>
      <c r="W312" s="1147"/>
    </row>
    <row r="313" spans="13:23" s="6" customFormat="1" x14ac:dyDescent="0.25">
      <c r="M313" s="632"/>
      <c r="V313" s="1099"/>
      <c r="W313" s="1147"/>
    </row>
    <row r="314" spans="13:23" s="6" customFormat="1" x14ac:dyDescent="0.25">
      <c r="M314" s="632"/>
      <c r="V314" s="1099"/>
      <c r="W314" s="1147"/>
    </row>
    <row r="315" spans="13:23" s="6" customFormat="1" x14ac:dyDescent="0.25">
      <c r="M315" s="632"/>
      <c r="V315" s="1099"/>
      <c r="W315" s="1147"/>
    </row>
    <row r="316" spans="13:23" s="6" customFormat="1" x14ac:dyDescent="0.25">
      <c r="M316" s="632"/>
      <c r="V316" s="1099"/>
      <c r="W316" s="1147"/>
    </row>
    <row r="317" spans="13:23" s="6" customFormat="1" x14ac:dyDescent="0.25">
      <c r="M317" s="632"/>
      <c r="V317" s="1099"/>
      <c r="W317" s="1147"/>
    </row>
    <row r="318" spans="13:23" s="6" customFormat="1" x14ac:dyDescent="0.25">
      <c r="M318" s="632"/>
      <c r="V318" s="1099"/>
      <c r="W318" s="1147"/>
    </row>
    <row r="319" spans="13:23" s="6" customFormat="1" x14ac:dyDescent="0.25">
      <c r="M319" s="632"/>
      <c r="V319" s="1099"/>
      <c r="W319" s="1147"/>
    </row>
    <row r="320" spans="13:23" s="6" customFormat="1" x14ac:dyDescent="0.25">
      <c r="M320" s="632"/>
      <c r="V320" s="1099"/>
      <c r="W320" s="1147"/>
    </row>
    <row r="321" spans="13:23" s="6" customFormat="1" x14ac:dyDescent="0.25">
      <c r="M321" s="632"/>
      <c r="V321" s="1099"/>
      <c r="W321" s="1147"/>
    </row>
    <row r="322" spans="13:23" s="6" customFormat="1" x14ac:dyDescent="0.25">
      <c r="M322" s="632"/>
      <c r="V322" s="1099"/>
      <c r="W322" s="1147"/>
    </row>
    <row r="323" spans="13:23" s="6" customFormat="1" x14ac:dyDescent="0.25">
      <c r="M323" s="632"/>
      <c r="V323" s="1099"/>
      <c r="W323" s="1147"/>
    </row>
    <row r="324" spans="13:23" s="6" customFormat="1" x14ac:dyDescent="0.25">
      <c r="M324" s="632"/>
      <c r="V324" s="1099"/>
      <c r="W324" s="1147"/>
    </row>
    <row r="325" spans="13:23" s="6" customFormat="1" x14ac:dyDescent="0.25">
      <c r="M325" s="632"/>
      <c r="V325" s="1099"/>
      <c r="W325" s="1147"/>
    </row>
    <row r="326" spans="13:23" s="6" customFormat="1" x14ac:dyDescent="0.25">
      <c r="M326" s="632"/>
      <c r="V326" s="1099"/>
      <c r="W326" s="1147"/>
    </row>
    <row r="327" spans="13:23" s="6" customFormat="1" x14ac:dyDescent="0.25">
      <c r="M327" s="632"/>
      <c r="V327" s="1099"/>
      <c r="W327" s="1147"/>
    </row>
    <row r="328" spans="13:23" s="6" customFormat="1" x14ac:dyDescent="0.25">
      <c r="M328" s="632"/>
      <c r="V328" s="1099"/>
      <c r="W328" s="1147"/>
    </row>
    <row r="329" spans="13:23" s="6" customFormat="1" x14ac:dyDescent="0.25">
      <c r="M329" s="632"/>
      <c r="V329" s="1099"/>
      <c r="W329" s="1147"/>
    </row>
    <row r="330" spans="13:23" s="6" customFormat="1" x14ac:dyDescent="0.25">
      <c r="M330" s="632"/>
      <c r="V330" s="1099"/>
      <c r="W330" s="1147"/>
    </row>
    <row r="331" spans="13:23" s="6" customFormat="1" x14ac:dyDescent="0.25">
      <c r="M331" s="632"/>
      <c r="V331" s="1099"/>
      <c r="W331" s="1147"/>
    </row>
    <row r="332" spans="13:23" s="6" customFormat="1" x14ac:dyDescent="0.25">
      <c r="M332" s="632"/>
      <c r="V332" s="1099"/>
      <c r="W332" s="1147"/>
    </row>
    <row r="333" spans="13:23" s="6" customFormat="1" x14ac:dyDescent="0.25">
      <c r="M333" s="632"/>
      <c r="V333" s="1099"/>
      <c r="W333" s="1147"/>
    </row>
    <row r="334" spans="13:23" s="6" customFormat="1" x14ac:dyDescent="0.25">
      <c r="M334" s="632"/>
      <c r="V334" s="1099"/>
      <c r="W334" s="1147"/>
    </row>
    <row r="335" spans="13:23" s="6" customFormat="1" x14ac:dyDescent="0.25">
      <c r="M335" s="632"/>
      <c r="V335" s="1099"/>
      <c r="W335" s="1147"/>
    </row>
    <row r="336" spans="13:23" s="6" customFormat="1" x14ac:dyDescent="0.25">
      <c r="M336" s="632"/>
      <c r="V336" s="1099"/>
      <c r="W336" s="1147"/>
    </row>
    <row r="337" spans="13:23" s="6" customFormat="1" x14ac:dyDescent="0.25">
      <c r="M337" s="533"/>
      <c r="V337" s="1099"/>
      <c r="W337" s="1147"/>
    </row>
    <row r="338" spans="13:23" s="6" customFormat="1" x14ac:dyDescent="0.25">
      <c r="M338" s="632"/>
      <c r="V338" s="1099"/>
      <c r="W338" s="1147"/>
    </row>
    <row r="339" spans="13:23" s="6" customFormat="1" x14ac:dyDescent="0.25">
      <c r="M339" s="632"/>
      <c r="V339" s="1099"/>
      <c r="W339" s="1147"/>
    </row>
    <row r="340" spans="13:23" s="6" customFormat="1" x14ac:dyDescent="0.25">
      <c r="M340" s="632"/>
      <c r="V340" s="1099"/>
      <c r="W340" s="1147"/>
    </row>
    <row r="341" spans="13:23" s="6" customFormat="1" x14ac:dyDescent="0.25">
      <c r="M341" s="632"/>
      <c r="V341" s="1099"/>
      <c r="W341" s="1147"/>
    </row>
    <row r="342" spans="13:23" s="6" customFormat="1" x14ac:dyDescent="0.25">
      <c r="M342" s="632"/>
      <c r="V342" s="1099"/>
      <c r="W342" s="1147"/>
    </row>
    <row r="343" spans="13:23" s="6" customFormat="1" x14ac:dyDescent="0.25">
      <c r="M343" s="632"/>
      <c r="V343" s="1099"/>
      <c r="W343" s="1147"/>
    </row>
    <row r="344" spans="13:23" s="6" customFormat="1" x14ac:dyDescent="0.25">
      <c r="M344" s="632"/>
      <c r="V344" s="1099"/>
      <c r="W344" s="1147"/>
    </row>
    <row r="345" spans="13:23" s="6" customFormat="1" x14ac:dyDescent="0.25">
      <c r="M345" s="632"/>
      <c r="V345" s="1099"/>
      <c r="W345" s="1147"/>
    </row>
    <row r="346" spans="13:23" s="6" customFormat="1" x14ac:dyDescent="0.25">
      <c r="M346" s="632">
        <v>308.14999999999998</v>
      </c>
      <c r="V346" s="1099"/>
      <c r="W346" s="1147"/>
    </row>
    <row r="347" spans="13:23" s="6" customFormat="1" x14ac:dyDescent="0.25">
      <c r="M347" s="632"/>
      <c r="V347" s="1099"/>
      <c r="W347" s="1147"/>
    </row>
    <row r="348" spans="13:23" s="6" customFormat="1" x14ac:dyDescent="0.25">
      <c r="M348" s="632"/>
      <c r="V348" s="1099"/>
      <c r="W348" s="1147"/>
    </row>
    <row r="349" spans="13:23" s="6" customFormat="1" x14ac:dyDescent="0.25">
      <c r="M349" s="632"/>
      <c r="V349" s="1099"/>
      <c r="W349" s="1147"/>
    </row>
    <row r="350" spans="13:23" s="6" customFormat="1" x14ac:dyDescent="0.25">
      <c r="M350" s="632"/>
      <c r="V350" s="1099"/>
      <c r="W350" s="1147"/>
    </row>
    <row r="351" spans="13:23" s="6" customFormat="1" x14ac:dyDescent="0.25">
      <c r="M351" s="632"/>
      <c r="V351" s="1099"/>
      <c r="W351" s="1147"/>
    </row>
    <row r="352" spans="13:23" s="6" customFormat="1" x14ac:dyDescent="0.25">
      <c r="M352" s="632"/>
      <c r="V352" s="1099"/>
      <c r="W352" s="1147"/>
    </row>
    <row r="353" spans="13:23" s="6" customFormat="1" x14ac:dyDescent="0.25">
      <c r="M353" s="632"/>
      <c r="V353" s="1099"/>
      <c r="W353" s="1147"/>
    </row>
    <row r="354" spans="13:23" s="6" customFormat="1" x14ac:dyDescent="0.25">
      <c r="M354" s="632"/>
      <c r="V354" s="1099"/>
      <c r="W354" s="1147"/>
    </row>
    <row r="355" spans="13:23" s="6" customFormat="1" x14ac:dyDescent="0.25">
      <c r="M355" s="632"/>
      <c r="V355" s="1099"/>
      <c r="W355" s="1147"/>
    </row>
    <row r="356" spans="13:23" s="6" customFormat="1" x14ac:dyDescent="0.25">
      <c r="M356" s="632"/>
      <c r="V356" s="1099"/>
      <c r="W356" s="1147"/>
    </row>
    <row r="357" spans="13:23" s="6" customFormat="1" x14ac:dyDescent="0.25">
      <c r="M357" s="632"/>
      <c r="V357" s="1099"/>
      <c r="W357" s="1147"/>
    </row>
    <row r="358" spans="13:23" s="6" customFormat="1" x14ac:dyDescent="0.25">
      <c r="M358" s="632"/>
      <c r="V358" s="1099"/>
      <c r="W358" s="1147"/>
    </row>
    <row r="359" spans="13:23" s="6" customFormat="1" x14ac:dyDescent="0.25">
      <c r="M359" s="632"/>
      <c r="V359" s="1099"/>
      <c r="W359" s="1147"/>
    </row>
    <row r="360" spans="13:23" s="6" customFormat="1" x14ac:dyDescent="0.25">
      <c r="M360" s="632"/>
      <c r="V360" s="1099"/>
      <c r="W360" s="1147"/>
    </row>
    <row r="361" spans="13:23" s="6" customFormat="1" x14ac:dyDescent="0.25">
      <c r="M361" s="632"/>
      <c r="V361" s="1099"/>
      <c r="W361" s="1147"/>
    </row>
    <row r="362" spans="13:23" s="6" customFormat="1" x14ac:dyDescent="0.25">
      <c r="M362" s="632"/>
      <c r="V362" s="1099"/>
      <c r="W362" s="1147"/>
    </row>
    <row r="363" spans="13:23" s="6" customFormat="1" x14ac:dyDescent="0.25">
      <c r="M363" s="632"/>
      <c r="V363" s="1099"/>
      <c r="W363" s="1147"/>
    </row>
    <row r="364" spans="13:23" s="6" customFormat="1" x14ac:dyDescent="0.25">
      <c r="M364" s="632"/>
      <c r="V364" s="1099"/>
      <c r="W364" s="1147"/>
    </row>
    <row r="365" spans="13:23" s="6" customFormat="1" x14ac:dyDescent="0.25">
      <c r="M365" s="632"/>
      <c r="V365" s="1099"/>
      <c r="W365" s="1147"/>
    </row>
    <row r="366" spans="13:23" s="6" customFormat="1" x14ac:dyDescent="0.25">
      <c r="M366" s="632"/>
      <c r="V366" s="1099"/>
      <c r="W366" s="1147"/>
    </row>
    <row r="367" spans="13:23" s="6" customFormat="1" x14ac:dyDescent="0.25">
      <c r="M367" s="632"/>
      <c r="V367" s="1099"/>
      <c r="W367" s="1147"/>
    </row>
    <row r="368" spans="13:23" s="6" customFormat="1" x14ac:dyDescent="0.25">
      <c r="M368" s="632"/>
      <c r="V368" s="1099"/>
      <c r="W368" s="1147"/>
    </row>
    <row r="369" spans="13:23" s="6" customFormat="1" x14ac:dyDescent="0.25">
      <c r="M369" s="632"/>
      <c r="V369" s="1099"/>
      <c r="W369" s="1147"/>
    </row>
    <row r="370" spans="13:23" s="6" customFormat="1" x14ac:dyDescent="0.25">
      <c r="M370" s="632"/>
      <c r="V370" s="1099"/>
      <c r="W370" s="1147"/>
    </row>
    <row r="371" spans="13:23" s="6" customFormat="1" x14ac:dyDescent="0.25">
      <c r="M371" s="632"/>
      <c r="V371" s="1099"/>
      <c r="W371" s="1147"/>
    </row>
    <row r="372" spans="13:23" s="6" customFormat="1" x14ac:dyDescent="0.25">
      <c r="M372" s="632"/>
      <c r="V372" s="1099"/>
      <c r="W372" s="1147"/>
    </row>
    <row r="373" spans="13:23" s="6" customFormat="1" x14ac:dyDescent="0.25">
      <c r="M373" s="632"/>
      <c r="V373" s="1099"/>
      <c r="W373" s="1147"/>
    </row>
    <row r="374" spans="13:23" s="6" customFormat="1" x14ac:dyDescent="0.25">
      <c r="M374" s="632"/>
      <c r="V374" s="1099"/>
      <c r="W374" s="1147"/>
    </row>
    <row r="375" spans="13:23" s="6" customFormat="1" x14ac:dyDescent="0.25">
      <c r="M375" s="632"/>
      <c r="V375" s="1099"/>
      <c r="W375" s="1147"/>
    </row>
    <row r="376" spans="13:23" s="6" customFormat="1" x14ac:dyDescent="0.25">
      <c r="M376" s="632"/>
      <c r="V376" s="1099"/>
      <c r="W376" s="1147"/>
    </row>
    <row r="377" spans="13:23" s="6" customFormat="1" x14ac:dyDescent="0.25">
      <c r="M377" s="632"/>
      <c r="V377" s="1099"/>
      <c r="W377" s="1147"/>
    </row>
    <row r="378" spans="13:23" s="6" customFormat="1" x14ac:dyDescent="0.25">
      <c r="M378" s="632"/>
      <c r="V378" s="1099"/>
      <c r="W378" s="1147"/>
    </row>
    <row r="379" spans="13:23" s="6" customFormat="1" x14ac:dyDescent="0.25">
      <c r="M379" s="632"/>
      <c r="V379" s="1099"/>
      <c r="W379" s="1147"/>
    </row>
    <row r="380" spans="13:23" s="6" customFormat="1" x14ac:dyDescent="0.25">
      <c r="M380" s="632"/>
      <c r="V380" s="1099"/>
      <c r="W380" s="1147"/>
    </row>
    <row r="381" spans="13:23" s="6" customFormat="1" x14ac:dyDescent="0.25">
      <c r="M381" s="632"/>
      <c r="V381" s="1099"/>
      <c r="W381" s="1147"/>
    </row>
    <row r="382" spans="13:23" s="6" customFormat="1" x14ac:dyDescent="0.25">
      <c r="M382" s="632"/>
      <c r="V382" s="1099"/>
      <c r="W382" s="1147"/>
    </row>
    <row r="383" spans="13:23" s="6" customFormat="1" x14ac:dyDescent="0.25">
      <c r="M383" s="632"/>
      <c r="V383" s="1099"/>
      <c r="W383" s="1147"/>
    </row>
    <row r="384" spans="13:23" s="6" customFormat="1" x14ac:dyDescent="0.25">
      <c r="M384" s="632"/>
      <c r="V384" s="1099"/>
      <c r="W384" s="1147"/>
    </row>
    <row r="385" spans="13:23" s="6" customFormat="1" x14ac:dyDescent="0.25">
      <c r="M385" s="632"/>
      <c r="V385" s="1099"/>
      <c r="W385" s="1147"/>
    </row>
    <row r="386" spans="13:23" s="6" customFormat="1" x14ac:dyDescent="0.25">
      <c r="M386" s="632"/>
      <c r="V386" s="1099"/>
      <c r="W386" s="1147"/>
    </row>
    <row r="387" spans="13:23" s="6" customFormat="1" x14ac:dyDescent="0.25">
      <c r="M387" s="632"/>
      <c r="V387" s="1099"/>
      <c r="W387" s="1147"/>
    </row>
    <row r="388" spans="13:23" s="6" customFormat="1" x14ac:dyDescent="0.25">
      <c r="M388" s="632"/>
      <c r="V388" s="1099"/>
      <c r="W388" s="1147"/>
    </row>
    <row r="389" spans="13:23" s="6" customFormat="1" x14ac:dyDescent="0.25">
      <c r="M389" s="632"/>
      <c r="V389" s="1099"/>
      <c r="W389" s="1147"/>
    </row>
    <row r="390" spans="13:23" s="6" customFormat="1" x14ac:dyDescent="0.25">
      <c r="M390" s="632"/>
      <c r="V390" s="1099"/>
      <c r="W390" s="1147"/>
    </row>
    <row r="391" spans="13:23" s="6" customFormat="1" x14ac:dyDescent="0.25">
      <c r="M391" s="632"/>
      <c r="V391" s="1099"/>
      <c r="W391" s="1147"/>
    </row>
    <row r="392" spans="13:23" s="6" customFormat="1" x14ac:dyDescent="0.25">
      <c r="M392" s="632"/>
      <c r="V392" s="1099"/>
      <c r="W392" s="1147"/>
    </row>
    <row r="393" spans="13:23" s="6" customFormat="1" x14ac:dyDescent="0.25">
      <c r="M393" s="632"/>
      <c r="V393" s="1099"/>
      <c r="W393" s="1147"/>
    </row>
    <row r="394" spans="13:23" s="6" customFormat="1" x14ac:dyDescent="0.25">
      <c r="M394" s="632"/>
      <c r="V394" s="1099"/>
      <c r="W394" s="1147"/>
    </row>
    <row r="395" spans="13:23" s="6" customFormat="1" x14ac:dyDescent="0.25">
      <c r="M395" s="632"/>
      <c r="V395" s="1099"/>
      <c r="W395" s="1147"/>
    </row>
    <row r="396" spans="13:23" s="6" customFormat="1" x14ac:dyDescent="0.25">
      <c r="M396" s="632"/>
      <c r="V396" s="1099"/>
      <c r="W396" s="1147"/>
    </row>
    <row r="397" spans="13:23" s="6" customFormat="1" x14ac:dyDescent="0.25">
      <c r="M397" s="632"/>
      <c r="V397" s="1099"/>
      <c r="W397" s="1147"/>
    </row>
    <row r="398" spans="13:23" s="6" customFormat="1" x14ac:dyDescent="0.25">
      <c r="M398" s="632"/>
      <c r="V398" s="1099"/>
      <c r="W398" s="1147"/>
    </row>
    <row r="399" spans="13:23" s="6" customFormat="1" x14ac:dyDescent="0.25">
      <c r="M399" s="632"/>
      <c r="V399" s="1099"/>
      <c r="W399" s="1147"/>
    </row>
    <row r="400" spans="13:23" s="6" customFormat="1" x14ac:dyDescent="0.25">
      <c r="M400" s="750">
        <f>SUM(M396:M399)</f>
        <v>0</v>
      </c>
      <c r="V400" s="1099"/>
      <c r="W400" s="1147"/>
    </row>
    <row r="401" spans="13:23" s="6" customFormat="1" x14ac:dyDescent="0.25">
      <c r="M401" s="632"/>
      <c r="V401" s="1099"/>
      <c r="W401" s="1147"/>
    </row>
    <row r="402" spans="13:23" s="6" customFormat="1" x14ac:dyDescent="0.25">
      <c r="M402" s="632"/>
      <c r="V402" s="1099"/>
      <c r="W402" s="1147"/>
    </row>
    <row r="403" spans="13:23" s="6" customFormat="1" x14ac:dyDescent="0.25">
      <c r="M403" s="632"/>
      <c r="V403" s="1099"/>
      <c r="W403" s="1147"/>
    </row>
    <row r="404" spans="13:23" s="6" customFormat="1" x14ac:dyDescent="0.25">
      <c r="M404" s="632"/>
      <c r="V404" s="1099"/>
      <c r="W404" s="1147"/>
    </row>
    <row r="405" spans="13:23" s="6" customFormat="1" x14ac:dyDescent="0.25">
      <c r="M405" s="632"/>
      <c r="V405" s="1099"/>
      <c r="W405" s="1147"/>
    </row>
    <row r="406" spans="13:23" s="6" customFormat="1" x14ac:dyDescent="0.25">
      <c r="M406" s="632"/>
      <c r="V406" s="1099"/>
      <c r="W406" s="1147"/>
    </row>
    <row r="407" spans="13:23" s="6" customFormat="1" x14ac:dyDescent="0.25">
      <c r="M407" s="632"/>
      <c r="V407" s="1099"/>
      <c r="W407" s="1147"/>
    </row>
    <row r="408" spans="13:23" s="6" customFormat="1" x14ac:dyDescent="0.25">
      <c r="M408" s="632"/>
      <c r="V408" s="1099"/>
      <c r="W408" s="1147"/>
    </row>
    <row r="409" spans="13:23" s="6" customFormat="1" x14ac:dyDescent="0.25">
      <c r="M409" s="632"/>
      <c r="V409" s="1099"/>
      <c r="W409" s="1147"/>
    </row>
    <row r="410" spans="13:23" s="6" customFormat="1" x14ac:dyDescent="0.25">
      <c r="M410" s="632"/>
      <c r="V410" s="1099"/>
      <c r="W410" s="1147"/>
    </row>
    <row r="411" spans="13:23" s="6" customFormat="1" x14ac:dyDescent="0.25">
      <c r="M411" s="632"/>
      <c r="V411" s="1099"/>
      <c r="W411" s="1147"/>
    </row>
    <row r="412" spans="13:23" s="6" customFormat="1" x14ac:dyDescent="0.25">
      <c r="M412" s="632"/>
      <c r="V412" s="1099"/>
      <c r="W412" s="1147"/>
    </row>
    <row r="413" spans="13:23" s="6" customFormat="1" x14ac:dyDescent="0.25">
      <c r="M413" s="632"/>
      <c r="V413" s="1099"/>
      <c r="W413" s="1147"/>
    </row>
    <row r="414" spans="13:23" s="6" customFormat="1" x14ac:dyDescent="0.25">
      <c r="M414" s="632"/>
      <c r="V414" s="1099"/>
      <c r="W414" s="1147"/>
    </row>
    <row r="415" spans="13:23" s="6" customFormat="1" x14ac:dyDescent="0.25">
      <c r="M415" s="632"/>
      <c r="V415" s="1099"/>
      <c r="W415" s="1147"/>
    </row>
    <row r="416" spans="13:23" s="6" customFormat="1" x14ac:dyDescent="0.25">
      <c r="M416" s="632"/>
      <c r="V416" s="1099"/>
      <c r="W416" s="1147"/>
    </row>
    <row r="417" spans="13:23" s="6" customFormat="1" x14ac:dyDescent="0.25">
      <c r="M417" s="632"/>
      <c r="V417" s="1099"/>
      <c r="W417" s="1147"/>
    </row>
    <row r="418" spans="13:23" s="6" customFormat="1" x14ac:dyDescent="0.25">
      <c r="M418" s="632"/>
      <c r="V418" s="1099"/>
      <c r="W418" s="1147"/>
    </row>
    <row r="419" spans="13:23" s="6" customFormat="1" x14ac:dyDescent="0.25">
      <c r="M419" s="632"/>
      <c r="V419" s="1099"/>
      <c r="W419" s="1147"/>
    </row>
    <row r="420" spans="13:23" s="6" customFormat="1" x14ac:dyDescent="0.25">
      <c r="M420" s="632"/>
      <c r="V420" s="1099"/>
      <c r="W420" s="1147"/>
    </row>
    <row r="421" spans="13:23" s="6" customFormat="1" x14ac:dyDescent="0.25">
      <c r="M421" s="632"/>
      <c r="V421" s="1099"/>
      <c r="W421" s="1147"/>
    </row>
    <row r="422" spans="13:23" s="6" customFormat="1" x14ac:dyDescent="0.25">
      <c r="M422" s="632"/>
      <c r="V422" s="1099"/>
      <c r="W422" s="1147"/>
    </row>
    <row r="423" spans="13:23" s="6" customFormat="1" x14ac:dyDescent="0.25">
      <c r="M423" s="632"/>
      <c r="V423" s="1099"/>
      <c r="W423" s="1147"/>
    </row>
    <row r="424" spans="13:23" s="6" customFormat="1" x14ac:dyDescent="0.25">
      <c r="M424" s="632"/>
      <c r="V424" s="1099"/>
      <c r="W424" s="1147"/>
    </row>
    <row r="425" spans="13:23" s="6" customFormat="1" x14ac:dyDescent="0.25">
      <c r="M425" s="632"/>
      <c r="V425" s="1099"/>
      <c r="W425" s="1147"/>
    </row>
    <row r="426" spans="13:23" s="6" customFormat="1" x14ac:dyDescent="0.25">
      <c r="M426" s="632"/>
      <c r="V426" s="1099"/>
      <c r="W426" s="1147"/>
    </row>
    <row r="427" spans="13:23" s="6" customFormat="1" x14ac:dyDescent="0.25">
      <c r="M427" s="632"/>
      <c r="V427" s="1099"/>
      <c r="W427" s="1147"/>
    </row>
    <row r="428" spans="13:23" s="6" customFormat="1" x14ac:dyDescent="0.25">
      <c r="M428" s="632"/>
      <c r="V428" s="1099"/>
      <c r="W428" s="1147"/>
    </row>
    <row r="429" spans="13:23" s="6" customFormat="1" x14ac:dyDescent="0.25">
      <c r="M429" s="632"/>
      <c r="V429" s="1099"/>
      <c r="W429" s="1147"/>
    </row>
    <row r="430" spans="13:23" s="6" customFormat="1" x14ac:dyDescent="0.25">
      <c r="M430" s="632"/>
      <c r="V430" s="1099"/>
      <c r="W430" s="1147"/>
    </row>
    <row r="431" spans="13:23" s="6" customFormat="1" x14ac:dyDescent="0.25">
      <c r="M431" s="632"/>
      <c r="V431" s="1099"/>
      <c r="W431" s="1147"/>
    </row>
    <row r="432" spans="13:23" s="6" customFormat="1" x14ac:dyDescent="0.25">
      <c r="M432" s="632"/>
      <c r="V432" s="1099"/>
      <c r="W432" s="1147"/>
    </row>
    <row r="433" spans="13:23" s="6" customFormat="1" x14ac:dyDescent="0.25">
      <c r="M433" s="632"/>
      <c r="V433" s="1099"/>
      <c r="W433" s="1147"/>
    </row>
    <row r="434" spans="13:23" s="6" customFormat="1" x14ac:dyDescent="0.25">
      <c r="M434" s="632"/>
      <c r="V434" s="1099"/>
      <c r="W434" s="1147"/>
    </row>
    <row r="435" spans="13:23" s="6" customFormat="1" x14ac:dyDescent="0.25">
      <c r="M435" s="632"/>
      <c r="V435" s="1099"/>
      <c r="W435" s="1147"/>
    </row>
    <row r="436" spans="13:23" s="6" customFormat="1" x14ac:dyDescent="0.25">
      <c r="M436" s="632"/>
      <c r="V436" s="1099"/>
      <c r="W436" s="1147"/>
    </row>
    <row r="437" spans="13:23" s="6" customFormat="1" x14ac:dyDescent="0.25">
      <c r="M437" s="632"/>
      <c r="V437" s="1099"/>
      <c r="W437" s="1147"/>
    </row>
    <row r="438" spans="13:23" s="6" customFormat="1" x14ac:dyDescent="0.25">
      <c r="M438" s="632"/>
      <c r="V438" s="1099"/>
      <c r="W438" s="1147"/>
    </row>
    <row r="439" spans="13:23" s="6" customFormat="1" x14ac:dyDescent="0.25">
      <c r="M439" s="632"/>
      <c r="V439" s="1099"/>
      <c r="W439" s="1147"/>
    </row>
    <row r="440" spans="13:23" s="6" customFormat="1" x14ac:dyDescent="0.25">
      <c r="M440" s="632"/>
      <c r="V440" s="1099"/>
      <c r="W440" s="1147"/>
    </row>
    <row r="441" spans="13:23" s="6" customFormat="1" x14ac:dyDescent="0.25">
      <c r="M441" s="632"/>
      <c r="V441" s="1099"/>
      <c r="W441" s="1147"/>
    </row>
    <row r="442" spans="13:23" s="6" customFormat="1" x14ac:dyDescent="0.25">
      <c r="M442" s="632"/>
      <c r="V442" s="1099"/>
      <c r="W442" s="1147"/>
    </row>
    <row r="443" spans="13:23" s="6" customFormat="1" x14ac:dyDescent="0.25">
      <c r="M443" s="632"/>
      <c r="V443" s="1099"/>
      <c r="W443" s="1147"/>
    </row>
    <row r="444" spans="13:23" s="6" customFormat="1" x14ac:dyDescent="0.25">
      <c r="M444" s="632"/>
      <c r="V444" s="1099"/>
      <c r="W444" s="1147"/>
    </row>
    <row r="445" spans="13:23" s="6" customFormat="1" x14ac:dyDescent="0.25">
      <c r="M445" s="632"/>
      <c r="V445" s="1099"/>
      <c r="W445" s="1147"/>
    </row>
    <row r="446" spans="13:23" s="6" customFormat="1" x14ac:dyDescent="0.25">
      <c r="M446" s="632"/>
      <c r="V446" s="1099"/>
      <c r="W446" s="1147"/>
    </row>
    <row r="447" spans="13:23" s="6" customFormat="1" x14ac:dyDescent="0.25">
      <c r="M447" s="632"/>
      <c r="V447" s="1099"/>
      <c r="W447" s="1147"/>
    </row>
    <row r="448" spans="13:23" s="6" customFormat="1" x14ac:dyDescent="0.25">
      <c r="M448" s="632"/>
      <c r="V448" s="1099"/>
      <c r="W448" s="1147"/>
    </row>
    <row r="449" spans="13:23" s="6" customFormat="1" x14ac:dyDescent="0.25">
      <c r="M449" s="632"/>
      <c r="V449" s="1099"/>
      <c r="W449" s="1147"/>
    </row>
    <row r="450" spans="13:23" s="6" customFormat="1" x14ac:dyDescent="0.25">
      <c r="M450" s="632"/>
      <c r="V450" s="1099"/>
      <c r="W450" s="1147"/>
    </row>
    <row r="451" spans="13:23" s="6" customFormat="1" x14ac:dyDescent="0.25">
      <c r="M451" s="632"/>
      <c r="V451" s="1099"/>
      <c r="W451" s="1147"/>
    </row>
    <row r="452" spans="13:23" s="6" customFormat="1" x14ac:dyDescent="0.25">
      <c r="M452" s="632"/>
      <c r="V452" s="1099"/>
      <c r="W452" s="1147"/>
    </row>
    <row r="453" spans="13:23" s="6" customFormat="1" x14ac:dyDescent="0.25">
      <c r="M453" s="632"/>
      <c r="V453" s="1099"/>
      <c r="W453" s="1147"/>
    </row>
    <row r="454" spans="13:23" s="6" customFormat="1" x14ac:dyDescent="0.25">
      <c r="M454" s="632"/>
      <c r="V454" s="1099"/>
      <c r="W454" s="1147"/>
    </row>
    <row r="455" spans="13:23" s="6" customFormat="1" x14ac:dyDescent="0.25">
      <c r="M455" s="632"/>
      <c r="V455" s="1099"/>
      <c r="W455" s="1147"/>
    </row>
    <row r="456" spans="13:23" s="6" customFormat="1" x14ac:dyDescent="0.25">
      <c r="M456" s="632"/>
      <c r="V456" s="1099"/>
      <c r="W456" s="1147"/>
    </row>
    <row r="457" spans="13:23" s="6" customFormat="1" x14ac:dyDescent="0.25">
      <c r="M457" s="632"/>
      <c r="V457" s="1099"/>
      <c r="W457" s="1147"/>
    </row>
    <row r="458" spans="13:23" s="6" customFormat="1" x14ac:dyDescent="0.25">
      <c r="M458" s="632"/>
      <c r="V458" s="1099"/>
      <c r="W458" s="1147"/>
    </row>
    <row r="459" spans="13:23" s="6" customFormat="1" x14ac:dyDescent="0.25">
      <c r="M459" s="632"/>
      <c r="V459" s="1099"/>
      <c r="W459" s="1147"/>
    </row>
    <row r="460" spans="13:23" s="6" customFormat="1" x14ac:dyDescent="0.25">
      <c r="M460" s="632"/>
      <c r="V460" s="1099"/>
      <c r="W460" s="1147"/>
    </row>
    <row r="461" spans="13:23" s="6" customFormat="1" x14ac:dyDescent="0.25">
      <c r="M461" s="632"/>
      <c r="V461" s="1099"/>
      <c r="W461" s="1147"/>
    </row>
    <row r="462" spans="13:23" s="6" customFormat="1" x14ac:dyDescent="0.25">
      <c r="M462" s="632"/>
      <c r="V462" s="1099"/>
      <c r="W462" s="1147"/>
    </row>
    <row r="463" spans="13:23" s="6" customFormat="1" x14ac:dyDescent="0.25">
      <c r="M463" s="632"/>
      <c r="V463" s="1099"/>
      <c r="W463" s="1147"/>
    </row>
    <row r="464" spans="13:23" s="6" customFormat="1" x14ac:dyDescent="0.25">
      <c r="M464" s="632"/>
      <c r="V464" s="1099"/>
      <c r="W464" s="1147"/>
    </row>
    <row r="465" spans="13:23" s="6" customFormat="1" x14ac:dyDescent="0.25">
      <c r="M465" s="632"/>
      <c r="V465" s="1099"/>
      <c r="W465" s="1147"/>
    </row>
    <row r="466" spans="13:23" s="6" customFormat="1" x14ac:dyDescent="0.25">
      <c r="M466" s="632"/>
      <c r="V466" s="1099"/>
      <c r="W466" s="1147"/>
    </row>
    <row r="467" spans="13:23" s="6" customFormat="1" x14ac:dyDescent="0.25">
      <c r="M467" s="632"/>
      <c r="V467" s="1099"/>
      <c r="W467" s="1147"/>
    </row>
    <row r="468" spans="13:23" s="6" customFormat="1" x14ac:dyDescent="0.25">
      <c r="M468" s="632"/>
      <c r="V468" s="1099"/>
      <c r="W468" s="1147"/>
    </row>
    <row r="469" spans="13:23" s="6" customFormat="1" x14ac:dyDescent="0.25">
      <c r="M469" s="632"/>
      <c r="V469" s="1099"/>
      <c r="W469" s="1147"/>
    </row>
    <row r="470" spans="13:23" s="6" customFormat="1" x14ac:dyDescent="0.25">
      <c r="M470" s="632"/>
      <c r="V470" s="1099"/>
      <c r="W470" s="1147"/>
    </row>
    <row r="471" spans="13:23" s="6" customFormat="1" x14ac:dyDescent="0.25">
      <c r="M471" s="632"/>
      <c r="V471" s="1099"/>
      <c r="W471" s="1147"/>
    </row>
    <row r="472" spans="13:23" s="6" customFormat="1" x14ac:dyDescent="0.25">
      <c r="M472" s="632"/>
      <c r="V472" s="1099"/>
      <c r="W472" s="1147"/>
    </row>
    <row r="473" spans="13:23" s="6" customFormat="1" x14ac:dyDescent="0.25">
      <c r="M473" s="632"/>
      <c r="V473" s="1099"/>
      <c r="W473" s="1147"/>
    </row>
    <row r="474" spans="13:23" s="6" customFormat="1" x14ac:dyDescent="0.25">
      <c r="M474" s="632"/>
      <c r="V474" s="1099"/>
      <c r="W474" s="1147"/>
    </row>
    <row r="475" spans="13:23" s="6" customFormat="1" x14ac:dyDescent="0.25">
      <c r="M475" s="632"/>
      <c r="V475" s="1099"/>
      <c r="W475" s="1147"/>
    </row>
    <row r="476" spans="13:23" s="6" customFormat="1" x14ac:dyDescent="0.25">
      <c r="M476" s="632"/>
      <c r="V476" s="1099"/>
      <c r="W476" s="1147"/>
    </row>
    <row r="477" spans="13:23" s="6" customFormat="1" x14ac:dyDescent="0.25">
      <c r="M477" s="632"/>
      <c r="V477" s="1099"/>
      <c r="W477" s="1147"/>
    </row>
    <row r="478" spans="13:23" s="6" customFormat="1" x14ac:dyDescent="0.25">
      <c r="M478" s="632"/>
      <c r="V478" s="1099"/>
      <c r="W478" s="1147"/>
    </row>
    <row r="479" spans="13:23" s="6" customFormat="1" x14ac:dyDescent="0.25">
      <c r="M479" s="488"/>
      <c r="V479" s="1099"/>
      <c r="W479" s="1147"/>
    </row>
    <row r="480" spans="13:23" s="6" customFormat="1" x14ac:dyDescent="0.25">
      <c r="M480" s="1067"/>
      <c r="V480" s="1099"/>
      <c r="W480" s="1147"/>
    </row>
    <row r="481" spans="13:23" s="6" customFormat="1" x14ac:dyDescent="0.25">
      <c r="M481" s="1067"/>
      <c r="V481" s="1099"/>
      <c r="W481" s="1147"/>
    </row>
    <row r="482" spans="13:23" s="6" customFormat="1" x14ac:dyDescent="0.25">
      <c r="M482" s="1067"/>
      <c r="V482" s="1099"/>
      <c r="W482" s="1147"/>
    </row>
    <row r="483" spans="13:23" s="6" customFormat="1" x14ac:dyDescent="0.25">
      <c r="M483" s="1067"/>
      <c r="V483" s="1099"/>
      <c r="W483" s="1147"/>
    </row>
    <row r="484" spans="13:23" s="6" customFormat="1" x14ac:dyDescent="0.25">
      <c r="M484" s="1067"/>
      <c r="V484" s="1099"/>
      <c r="W484" s="1147"/>
    </row>
    <row r="485" spans="13:23" s="6" customFormat="1" x14ac:dyDescent="0.25">
      <c r="M485" s="1067"/>
      <c r="V485" s="1099"/>
      <c r="W485" s="1147"/>
    </row>
    <row r="486" spans="13:23" s="6" customFormat="1" x14ac:dyDescent="0.25">
      <c r="M486" s="1067"/>
      <c r="V486" s="1099"/>
      <c r="W486" s="1147"/>
    </row>
    <row r="487" spans="13:23" s="6" customFormat="1" x14ac:dyDescent="0.25">
      <c r="M487" s="1067"/>
      <c r="V487" s="1099"/>
      <c r="W487" s="1147"/>
    </row>
    <row r="488" spans="13:23" s="6" customFormat="1" x14ac:dyDescent="0.25">
      <c r="M488" s="1067"/>
      <c r="V488" s="1099"/>
      <c r="W488" s="1147"/>
    </row>
    <row r="489" spans="13:23" s="6" customFormat="1" x14ac:dyDescent="0.25">
      <c r="M489" s="1067"/>
      <c r="V489" s="1099"/>
      <c r="W489" s="1147"/>
    </row>
    <row r="490" spans="13:23" s="6" customFormat="1" x14ac:dyDescent="0.25">
      <c r="M490" s="1067"/>
      <c r="V490" s="1099"/>
      <c r="W490" s="1147"/>
    </row>
    <row r="491" spans="13:23" s="6" customFormat="1" x14ac:dyDescent="0.25">
      <c r="M491" s="1067"/>
      <c r="V491" s="1099"/>
      <c r="W491" s="1147"/>
    </row>
    <row r="492" spans="13:23" s="6" customFormat="1" x14ac:dyDescent="0.25">
      <c r="M492" s="1067"/>
      <c r="V492" s="1099"/>
      <c r="W492" s="1147"/>
    </row>
    <row r="493" spans="13:23" s="6" customFormat="1" x14ac:dyDescent="0.25">
      <c r="M493" s="1067"/>
      <c r="V493" s="1099"/>
      <c r="W493" s="1147"/>
    </row>
    <row r="494" spans="13:23" s="6" customFormat="1" x14ac:dyDescent="0.25">
      <c r="M494" s="1067"/>
      <c r="V494" s="1099"/>
      <c r="W494" s="1147"/>
    </row>
    <row r="495" spans="13:23" s="6" customFormat="1" x14ac:dyDescent="0.25">
      <c r="M495" s="1067"/>
      <c r="V495" s="1099"/>
      <c r="W495" s="1147"/>
    </row>
    <row r="496" spans="13:23" s="6" customFormat="1" x14ac:dyDescent="0.25">
      <c r="M496" s="1067"/>
      <c r="V496" s="1099"/>
      <c r="W496" s="1147"/>
    </row>
    <row r="497" spans="13:23" s="6" customFormat="1" x14ac:dyDescent="0.25">
      <c r="M497" s="1067"/>
      <c r="V497" s="1099"/>
      <c r="W497" s="1147"/>
    </row>
    <row r="498" spans="13:23" s="6" customFormat="1" x14ac:dyDescent="0.25">
      <c r="M498" s="1067"/>
      <c r="V498" s="1099"/>
      <c r="W498" s="1147"/>
    </row>
    <row r="499" spans="13:23" s="6" customFormat="1" x14ac:dyDescent="0.25">
      <c r="M499" s="1067"/>
      <c r="V499" s="1099"/>
      <c r="W499" s="1147"/>
    </row>
    <row r="500" spans="13:23" s="6" customFormat="1" x14ac:dyDescent="0.25">
      <c r="M500" s="1067"/>
      <c r="V500" s="1099"/>
      <c r="W500" s="1147"/>
    </row>
    <row r="501" spans="13:23" s="6" customFormat="1" x14ac:dyDescent="0.25">
      <c r="M501" s="1067"/>
      <c r="V501" s="1099"/>
      <c r="W501" s="1147"/>
    </row>
    <row r="502" spans="13:23" s="6" customFormat="1" x14ac:dyDescent="0.25">
      <c r="M502" s="1067"/>
      <c r="V502" s="1099"/>
      <c r="W502" s="1147"/>
    </row>
    <row r="503" spans="13:23" s="6" customFormat="1" x14ac:dyDescent="0.25">
      <c r="M503" s="1067"/>
      <c r="V503" s="1099"/>
      <c r="W503" s="1147"/>
    </row>
    <row r="504" spans="13:23" s="6" customFormat="1" x14ac:dyDescent="0.25">
      <c r="M504" s="1067"/>
      <c r="V504" s="1099"/>
      <c r="W504" s="1147"/>
    </row>
    <row r="505" spans="13:23" s="6" customFormat="1" x14ac:dyDescent="0.25">
      <c r="M505" s="1067"/>
      <c r="V505" s="1099"/>
      <c r="W505" s="1147"/>
    </row>
    <row r="506" spans="13:23" s="6" customFormat="1" x14ac:dyDescent="0.25">
      <c r="M506" s="1067"/>
      <c r="V506" s="1099"/>
      <c r="W506" s="1147"/>
    </row>
    <row r="507" spans="13:23" s="6" customFormat="1" x14ac:dyDescent="0.25">
      <c r="M507" s="1067"/>
      <c r="V507" s="1099"/>
      <c r="W507" s="1147"/>
    </row>
    <row r="508" spans="13:23" s="6" customFormat="1" x14ac:dyDescent="0.25">
      <c r="M508" s="1067"/>
      <c r="V508" s="1099"/>
      <c r="W508" s="1147"/>
    </row>
    <row r="509" spans="13:23" s="6" customFormat="1" x14ac:dyDescent="0.25">
      <c r="M509" s="1067"/>
      <c r="V509" s="1099"/>
      <c r="W509" s="1147"/>
    </row>
    <row r="510" spans="13:23" s="6" customFormat="1" x14ac:dyDescent="0.25">
      <c r="M510" s="1067"/>
      <c r="V510" s="1099"/>
      <c r="W510" s="1147"/>
    </row>
    <row r="511" spans="13:23" s="6" customFormat="1" x14ac:dyDescent="0.25">
      <c r="M511" s="1067"/>
      <c r="V511" s="1099"/>
      <c r="W511" s="1147"/>
    </row>
    <row r="512" spans="13:23" s="6" customFormat="1" x14ac:dyDescent="0.25">
      <c r="M512" s="1067"/>
      <c r="V512" s="1099"/>
      <c r="W512" s="1147"/>
    </row>
    <row r="513" spans="13:23" s="6" customFormat="1" x14ac:dyDescent="0.25">
      <c r="M513" s="1067"/>
      <c r="V513" s="1099"/>
      <c r="W513" s="1147"/>
    </row>
    <row r="514" spans="13:23" s="6" customFormat="1" x14ac:dyDescent="0.25">
      <c r="M514" s="1067"/>
      <c r="V514" s="1099"/>
      <c r="W514" s="1147"/>
    </row>
    <row r="515" spans="13:23" s="6" customFormat="1" x14ac:dyDescent="0.25">
      <c r="M515" s="1067"/>
      <c r="V515" s="1099"/>
      <c r="W515" s="1147"/>
    </row>
    <row r="516" spans="13:23" s="6" customFormat="1" x14ac:dyDescent="0.25">
      <c r="M516" s="1067"/>
      <c r="V516" s="1099"/>
      <c r="W516" s="1147"/>
    </row>
    <row r="517" spans="13:23" s="6" customFormat="1" x14ac:dyDescent="0.25">
      <c r="M517" s="1067"/>
      <c r="V517" s="1099"/>
      <c r="W517" s="1147"/>
    </row>
    <row r="518" spans="13:23" s="6" customFormat="1" x14ac:dyDescent="0.25">
      <c r="M518" s="1067"/>
      <c r="V518" s="1099"/>
      <c r="W518" s="1147"/>
    </row>
    <row r="519" spans="13:23" s="6" customFormat="1" x14ac:dyDescent="0.25">
      <c r="M519" s="1067"/>
      <c r="V519" s="1099"/>
      <c r="W519" s="1147"/>
    </row>
    <row r="520" spans="13:23" s="6" customFormat="1" x14ac:dyDescent="0.25">
      <c r="M520" s="1067"/>
      <c r="V520" s="1099"/>
      <c r="W520" s="1147"/>
    </row>
    <row r="521" spans="13:23" s="6" customFormat="1" x14ac:dyDescent="0.25">
      <c r="M521" s="1067"/>
      <c r="V521" s="1099"/>
      <c r="W521" s="1147"/>
    </row>
    <row r="522" spans="13:23" s="6" customFormat="1" x14ac:dyDescent="0.25">
      <c r="M522" s="1067"/>
      <c r="V522" s="1099"/>
      <c r="W522" s="1147"/>
    </row>
    <row r="523" spans="13:23" s="6" customFormat="1" x14ac:dyDescent="0.25">
      <c r="M523" s="1067"/>
      <c r="V523" s="1099"/>
      <c r="W523" s="1147"/>
    </row>
    <row r="524" spans="13:23" s="6" customFormat="1" x14ac:dyDescent="0.25">
      <c r="M524" s="1067"/>
      <c r="V524" s="1099"/>
      <c r="W524" s="1147"/>
    </row>
    <row r="525" spans="13:23" s="6" customFormat="1" x14ac:dyDescent="0.25">
      <c r="M525" s="1067"/>
      <c r="V525" s="1099"/>
      <c r="W525" s="1147"/>
    </row>
    <row r="526" spans="13:23" s="6" customFormat="1" x14ac:dyDescent="0.25">
      <c r="M526" s="1067"/>
      <c r="V526" s="1099"/>
      <c r="W526" s="1147"/>
    </row>
    <row r="527" spans="13:23" s="6" customFormat="1" x14ac:dyDescent="0.25">
      <c r="M527" s="1067"/>
      <c r="V527" s="1099"/>
      <c r="W527" s="1147"/>
    </row>
    <row r="528" spans="13:23" s="6" customFormat="1" x14ac:dyDescent="0.25">
      <c r="M528" s="1067"/>
      <c r="V528" s="1099"/>
      <c r="W528" s="1147"/>
    </row>
    <row r="529" spans="13:23" s="6" customFormat="1" x14ac:dyDescent="0.25">
      <c r="M529" s="1067"/>
      <c r="V529" s="1099"/>
      <c r="W529" s="1147"/>
    </row>
    <row r="530" spans="13:23" s="6" customFormat="1" x14ac:dyDescent="0.25">
      <c r="M530" s="1067"/>
      <c r="V530" s="1099"/>
      <c r="W530" s="1147"/>
    </row>
    <row r="531" spans="13:23" s="6" customFormat="1" x14ac:dyDescent="0.25">
      <c r="M531" s="1067"/>
      <c r="V531" s="1099"/>
      <c r="W531" s="1147"/>
    </row>
    <row r="532" spans="13:23" s="6" customFormat="1" x14ac:dyDescent="0.25">
      <c r="M532" s="1067"/>
      <c r="V532" s="1099"/>
      <c r="W532" s="1147"/>
    </row>
    <row r="533" spans="13:23" s="6" customFormat="1" x14ac:dyDescent="0.25">
      <c r="M533" s="1067"/>
      <c r="V533" s="1099"/>
      <c r="W533" s="1147"/>
    </row>
    <row r="534" spans="13:23" s="6" customFormat="1" x14ac:dyDescent="0.25">
      <c r="M534" s="1067"/>
      <c r="V534" s="1099"/>
      <c r="W534" s="1147"/>
    </row>
    <row r="535" spans="13:23" s="6" customFormat="1" x14ac:dyDescent="0.25">
      <c r="M535" s="1067"/>
      <c r="V535" s="1099"/>
      <c r="W535" s="1147"/>
    </row>
    <row r="536" spans="13:23" s="6" customFormat="1" x14ac:dyDescent="0.25">
      <c r="M536" s="1067"/>
      <c r="V536" s="1099"/>
      <c r="W536" s="1147"/>
    </row>
    <row r="537" spans="13:23" s="6" customFormat="1" x14ac:dyDescent="0.25">
      <c r="M537" s="1067"/>
      <c r="V537" s="1099"/>
      <c r="W537" s="1147"/>
    </row>
    <row r="538" spans="13:23" s="6" customFormat="1" x14ac:dyDescent="0.25">
      <c r="M538" s="1067"/>
      <c r="V538" s="1099"/>
      <c r="W538" s="1147"/>
    </row>
    <row r="539" spans="13:23" s="6" customFormat="1" x14ac:dyDescent="0.25">
      <c r="M539" s="1067"/>
      <c r="V539" s="1099"/>
      <c r="W539" s="1147"/>
    </row>
    <row r="540" spans="13:23" s="6" customFormat="1" x14ac:dyDescent="0.25">
      <c r="M540" s="1067"/>
      <c r="V540" s="1099"/>
      <c r="W540" s="1147"/>
    </row>
    <row r="541" spans="13:23" s="6" customFormat="1" x14ac:dyDescent="0.25">
      <c r="M541" s="1067"/>
      <c r="V541" s="1099"/>
      <c r="W541" s="1147"/>
    </row>
    <row r="542" spans="13:23" s="6" customFormat="1" x14ac:dyDescent="0.25">
      <c r="M542" s="1067"/>
      <c r="V542" s="1099"/>
      <c r="W542" s="1147"/>
    </row>
    <row r="543" spans="13:23" s="6" customFormat="1" x14ac:dyDescent="0.25">
      <c r="M543" s="1067"/>
      <c r="V543" s="1099"/>
      <c r="W543" s="1147"/>
    </row>
    <row r="544" spans="13:23" s="6" customFormat="1" x14ac:dyDescent="0.25">
      <c r="M544" s="1067"/>
      <c r="V544" s="1099"/>
      <c r="W544" s="1147"/>
    </row>
    <row r="545" spans="13:23" s="6" customFormat="1" x14ac:dyDescent="0.25">
      <c r="M545" s="1067"/>
      <c r="V545" s="1099"/>
      <c r="W545" s="1147"/>
    </row>
    <row r="546" spans="13:23" s="6" customFormat="1" x14ac:dyDescent="0.25">
      <c r="M546" s="1067"/>
      <c r="V546" s="1099"/>
      <c r="W546" s="1147"/>
    </row>
    <row r="547" spans="13:23" s="6" customFormat="1" x14ac:dyDescent="0.25">
      <c r="M547" s="1067"/>
      <c r="V547" s="1099"/>
      <c r="W547" s="1147"/>
    </row>
    <row r="548" spans="13:23" s="6" customFormat="1" x14ac:dyDescent="0.25">
      <c r="M548" s="1067"/>
      <c r="V548" s="1099"/>
      <c r="W548" s="1147"/>
    </row>
    <row r="549" spans="13:23" s="6" customFormat="1" x14ac:dyDescent="0.25">
      <c r="M549" s="1067"/>
      <c r="V549" s="1099"/>
      <c r="W549" s="1147"/>
    </row>
    <row r="550" spans="13:23" s="6" customFormat="1" x14ac:dyDescent="0.25">
      <c r="M550" s="1067"/>
      <c r="V550" s="1099"/>
      <c r="W550" s="1147"/>
    </row>
    <row r="551" spans="13:23" s="6" customFormat="1" x14ac:dyDescent="0.25">
      <c r="M551" s="1067"/>
      <c r="V551" s="1099"/>
      <c r="W551" s="1147"/>
    </row>
    <row r="552" spans="13:23" s="6" customFormat="1" x14ac:dyDescent="0.25">
      <c r="M552" s="1067"/>
      <c r="V552" s="1099"/>
      <c r="W552" s="1147"/>
    </row>
    <row r="553" spans="13:23" s="6" customFormat="1" x14ac:dyDescent="0.25">
      <c r="M553" s="1067"/>
      <c r="V553" s="1099"/>
      <c r="W553" s="1147"/>
    </row>
    <row r="554" spans="13:23" s="6" customFormat="1" x14ac:dyDescent="0.25">
      <c r="M554" s="1067"/>
      <c r="V554" s="1099"/>
      <c r="W554" s="1147"/>
    </row>
    <row r="555" spans="13:23" s="6" customFormat="1" x14ac:dyDescent="0.25">
      <c r="M555" s="1067"/>
      <c r="V555" s="1099"/>
      <c r="W555" s="1147"/>
    </row>
    <row r="556" spans="13:23" s="6" customFormat="1" x14ac:dyDescent="0.25">
      <c r="M556" s="1067"/>
      <c r="V556" s="1099"/>
      <c r="W556" s="1147"/>
    </row>
    <row r="557" spans="13:23" s="6" customFormat="1" x14ac:dyDescent="0.25">
      <c r="M557" s="1067"/>
      <c r="V557" s="1099"/>
      <c r="W557" s="1147"/>
    </row>
    <row r="558" spans="13:23" s="6" customFormat="1" x14ac:dyDescent="0.25">
      <c r="M558" s="1067"/>
      <c r="V558" s="1099"/>
      <c r="W558" s="1147"/>
    </row>
    <row r="559" spans="13:23" s="6" customFormat="1" x14ac:dyDescent="0.25">
      <c r="M559" s="1067"/>
      <c r="V559" s="1099"/>
      <c r="W559" s="1147"/>
    </row>
    <row r="560" spans="13:23" s="6" customFormat="1" x14ac:dyDescent="0.25">
      <c r="M560" s="1067"/>
      <c r="V560" s="1099"/>
      <c r="W560" s="1147"/>
    </row>
    <row r="561" spans="13:23" s="6" customFormat="1" x14ac:dyDescent="0.25">
      <c r="M561" s="1067"/>
      <c r="V561" s="1099"/>
      <c r="W561" s="1147"/>
    </row>
    <row r="562" spans="13:23" s="6" customFormat="1" x14ac:dyDescent="0.25">
      <c r="M562" s="1067"/>
      <c r="V562" s="1099"/>
      <c r="W562" s="1147"/>
    </row>
    <row r="563" spans="13:23" s="6" customFormat="1" x14ac:dyDescent="0.25">
      <c r="M563" s="1067"/>
      <c r="V563" s="1099"/>
      <c r="W563" s="1147"/>
    </row>
    <row r="564" spans="13:23" s="6" customFormat="1" x14ac:dyDescent="0.25">
      <c r="M564" s="1067"/>
      <c r="V564" s="1099"/>
      <c r="W564" s="1147"/>
    </row>
    <row r="565" spans="13:23" s="6" customFormat="1" x14ac:dyDescent="0.25">
      <c r="M565" s="1067"/>
      <c r="V565" s="1099"/>
      <c r="W565" s="1147"/>
    </row>
    <row r="566" spans="13:23" s="6" customFormat="1" x14ac:dyDescent="0.25">
      <c r="M566" s="1067"/>
      <c r="V566" s="1099"/>
      <c r="W566" s="1147"/>
    </row>
    <row r="567" spans="13:23" s="6" customFormat="1" x14ac:dyDescent="0.25">
      <c r="M567" s="1067"/>
      <c r="V567" s="1099"/>
      <c r="W567" s="1147"/>
    </row>
    <row r="568" spans="13:23" s="6" customFormat="1" x14ac:dyDescent="0.25">
      <c r="M568" s="1067"/>
      <c r="V568" s="1099"/>
      <c r="W568" s="1147"/>
    </row>
    <row r="569" spans="13:23" s="6" customFormat="1" x14ac:dyDescent="0.25">
      <c r="M569" s="1067"/>
      <c r="V569" s="1099"/>
      <c r="W569" s="1147"/>
    </row>
    <row r="570" spans="13:23" s="6" customFormat="1" x14ac:dyDescent="0.25">
      <c r="M570" s="1067"/>
      <c r="V570" s="1099"/>
      <c r="W570" s="1147"/>
    </row>
    <row r="571" spans="13:23" s="6" customFormat="1" x14ac:dyDescent="0.25">
      <c r="M571" s="1067"/>
      <c r="V571" s="1099"/>
      <c r="W571" s="1147"/>
    </row>
    <row r="572" spans="13:23" s="6" customFormat="1" x14ac:dyDescent="0.25">
      <c r="M572" s="1067"/>
      <c r="V572" s="1099"/>
      <c r="W572" s="1147"/>
    </row>
    <row r="573" spans="13:23" s="6" customFormat="1" x14ac:dyDescent="0.25">
      <c r="M573" s="1067"/>
      <c r="V573" s="1099"/>
      <c r="W573" s="1147"/>
    </row>
    <row r="574" spans="13:23" s="6" customFormat="1" x14ac:dyDescent="0.25">
      <c r="M574" s="1067"/>
      <c r="V574" s="1099"/>
      <c r="W574" s="1147"/>
    </row>
    <row r="575" spans="13:23" s="6" customFormat="1" x14ac:dyDescent="0.25">
      <c r="M575" s="1067"/>
      <c r="V575" s="1099"/>
      <c r="W575" s="1147"/>
    </row>
    <row r="576" spans="13:23" s="6" customFormat="1" x14ac:dyDescent="0.25">
      <c r="M576" s="1067"/>
      <c r="V576" s="1099"/>
      <c r="W576" s="1147"/>
    </row>
    <row r="577" spans="13:23" s="6" customFormat="1" x14ac:dyDescent="0.25">
      <c r="M577" s="1067"/>
      <c r="V577" s="1099"/>
      <c r="W577" s="1147"/>
    </row>
    <row r="578" spans="13:23" s="6" customFormat="1" x14ac:dyDescent="0.25">
      <c r="M578" s="1067"/>
      <c r="V578" s="1099"/>
      <c r="W578" s="1147"/>
    </row>
    <row r="579" spans="13:23" s="6" customFormat="1" x14ac:dyDescent="0.25">
      <c r="M579" s="1067"/>
      <c r="V579" s="1099"/>
      <c r="W579" s="1147"/>
    </row>
    <row r="580" spans="13:23" s="6" customFormat="1" x14ac:dyDescent="0.25">
      <c r="M580" s="1067"/>
      <c r="V580" s="1099"/>
      <c r="W580" s="1147"/>
    </row>
    <row r="581" spans="13:23" s="6" customFormat="1" x14ac:dyDescent="0.25">
      <c r="M581" s="1067"/>
      <c r="V581" s="1099"/>
      <c r="W581" s="1147"/>
    </row>
    <row r="582" spans="13:23" s="6" customFormat="1" x14ac:dyDescent="0.25">
      <c r="M582" s="1067"/>
      <c r="V582" s="1099"/>
      <c r="W582" s="1147"/>
    </row>
    <row r="583" spans="13:23" s="6" customFormat="1" x14ac:dyDescent="0.25">
      <c r="M583" s="1067"/>
      <c r="V583" s="1099"/>
      <c r="W583" s="1147"/>
    </row>
    <row r="584" spans="13:23" s="6" customFormat="1" x14ac:dyDescent="0.25">
      <c r="M584" s="1067"/>
      <c r="V584" s="1099"/>
      <c r="W584" s="1147"/>
    </row>
    <row r="585" spans="13:23" s="6" customFormat="1" x14ac:dyDescent="0.25">
      <c r="M585" s="1067"/>
      <c r="V585" s="1099"/>
      <c r="W585" s="1147"/>
    </row>
    <row r="586" spans="13:23" s="6" customFormat="1" x14ac:dyDescent="0.25">
      <c r="M586" s="1067"/>
      <c r="V586" s="1099"/>
      <c r="W586" s="1147"/>
    </row>
    <row r="587" spans="13:23" s="6" customFormat="1" x14ac:dyDescent="0.25">
      <c r="M587" s="1067"/>
      <c r="V587" s="1099"/>
      <c r="W587" s="1147"/>
    </row>
    <row r="588" spans="13:23" s="6" customFormat="1" x14ac:dyDescent="0.25">
      <c r="M588" s="1067"/>
      <c r="V588" s="1099"/>
      <c r="W588" s="1147"/>
    </row>
    <row r="589" spans="13:23" s="6" customFormat="1" x14ac:dyDescent="0.25">
      <c r="M589" s="1067"/>
      <c r="V589" s="1099"/>
      <c r="W589" s="1147"/>
    </row>
    <row r="590" spans="13:23" s="6" customFormat="1" x14ac:dyDescent="0.25">
      <c r="M590" s="1067"/>
      <c r="V590" s="1099"/>
      <c r="W590" s="1147"/>
    </row>
    <row r="591" spans="13:23" s="6" customFormat="1" x14ac:dyDescent="0.25">
      <c r="M591" s="1067"/>
      <c r="V591" s="1099"/>
      <c r="W591" s="1147"/>
    </row>
    <row r="592" spans="13:23" s="6" customFormat="1" x14ac:dyDescent="0.25">
      <c r="M592" s="1067"/>
      <c r="V592" s="1099"/>
      <c r="W592" s="1147"/>
    </row>
    <row r="593" spans="13:23" s="6" customFormat="1" x14ac:dyDescent="0.25">
      <c r="M593" s="1067"/>
      <c r="V593" s="1099"/>
      <c r="W593" s="1147"/>
    </row>
    <row r="594" spans="13:23" s="6" customFormat="1" x14ac:dyDescent="0.25">
      <c r="M594" s="1067"/>
      <c r="V594" s="1099"/>
      <c r="W594" s="1147"/>
    </row>
    <row r="595" spans="13:23" s="6" customFormat="1" x14ac:dyDescent="0.25">
      <c r="M595" s="1067"/>
      <c r="V595" s="1099"/>
      <c r="W595" s="1147"/>
    </row>
    <row r="596" spans="13:23" s="6" customFormat="1" x14ac:dyDescent="0.25">
      <c r="M596" s="1067"/>
      <c r="V596" s="1099"/>
      <c r="W596" s="1147"/>
    </row>
    <row r="597" spans="13:23" s="6" customFormat="1" x14ac:dyDescent="0.25">
      <c r="M597" s="1067"/>
      <c r="V597" s="1099"/>
      <c r="W597" s="1147"/>
    </row>
    <row r="598" spans="13:23" s="6" customFormat="1" x14ac:dyDescent="0.25">
      <c r="M598" s="1067"/>
      <c r="V598" s="1099"/>
      <c r="W598" s="1147"/>
    </row>
    <row r="599" spans="13:23" s="6" customFormat="1" x14ac:dyDescent="0.25">
      <c r="M599" s="1067"/>
      <c r="V599" s="1099"/>
      <c r="W599" s="1147"/>
    </row>
    <row r="600" spans="13:23" s="6" customFormat="1" x14ac:dyDescent="0.25">
      <c r="M600" s="1067"/>
      <c r="V600" s="1099"/>
      <c r="W600" s="1147"/>
    </row>
    <row r="601" spans="13:23" s="6" customFormat="1" x14ac:dyDescent="0.25">
      <c r="M601" s="1067"/>
      <c r="V601" s="1099"/>
      <c r="W601" s="1147"/>
    </row>
    <row r="602" spans="13:23" s="6" customFormat="1" x14ac:dyDescent="0.25">
      <c r="M602" s="1067"/>
      <c r="V602" s="1099"/>
      <c r="W602" s="1147"/>
    </row>
    <row r="603" spans="13:23" s="6" customFormat="1" x14ac:dyDescent="0.25">
      <c r="M603" s="1067"/>
      <c r="V603" s="1099"/>
      <c r="W603" s="1147"/>
    </row>
    <row r="604" spans="13:23" s="6" customFormat="1" x14ac:dyDescent="0.25">
      <c r="M604" s="1067"/>
      <c r="V604" s="1099"/>
      <c r="W604" s="1147"/>
    </row>
    <row r="605" spans="13:23" s="6" customFormat="1" x14ac:dyDescent="0.25">
      <c r="M605" s="1067"/>
      <c r="V605" s="1099"/>
      <c r="W605" s="1147"/>
    </row>
    <row r="606" spans="13:23" s="6" customFormat="1" x14ac:dyDescent="0.25">
      <c r="M606" s="1067"/>
      <c r="V606" s="1099"/>
      <c r="W606" s="1147"/>
    </row>
    <row r="607" spans="13:23" s="6" customFormat="1" x14ac:dyDescent="0.25">
      <c r="M607" s="1067"/>
      <c r="V607" s="1099"/>
      <c r="W607" s="1147"/>
    </row>
    <row r="608" spans="13:23" s="6" customFormat="1" x14ac:dyDescent="0.25">
      <c r="M608" s="1067"/>
      <c r="V608" s="1099"/>
      <c r="W608" s="1147"/>
    </row>
    <row r="609" spans="13:23" s="6" customFormat="1" x14ac:dyDescent="0.25">
      <c r="M609" s="1067"/>
      <c r="V609" s="1099"/>
      <c r="W609" s="1147"/>
    </row>
    <row r="610" spans="13:23" s="6" customFormat="1" x14ac:dyDescent="0.25">
      <c r="M610" s="1067"/>
      <c r="V610" s="1099"/>
      <c r="W610" s="1147"/>
    </row>
    <row r="611" spans="13:23" s="6" customFormat="1" x14ac:dyDescent="0.25">
      <c r="M611" s="1067"/>
      <c r="V611" s="1099"/>
      <c r="W611" s="1147"/>
    </row>
    <row r="612" spans="13:23" s="6" customFormat="1" x14ac:dyDescent="0.25">
      <c r="M612" s="1067"/>
      <c r="V612" s="1099"/>
      <c r="W612" s="1147"/>
    </row>
    <row r="613" spans="13:23" s="6" customFormat="1" x14ac:dyDescent="0.25">
      <c r="M613" s="1067"/>
      <c r="V613" s="1099"/>
      <c r="W613" s="1147"/>
    </row>
    <row r="614" spans="13:23" s="6" customFormat="1" x14ac:dyDescent="0.25">
      <c r="M614" s="1067"/>
      <c r="V614" s="1099"/>
      <c r="W614" s="1147"/>
    </row>
    <row r="615" spans="13:23" s="6" customFormat="1" x14ac:dyDescent="0.25">
      <c r="M615" s="1067"/>
      <c r="V615" s="1099"/>
      <c r="W615" s="1147"/>
    </row>
    <row r="616" spans="13:23" s="6" customFormat="1" x14ac:dyDescent="0.25">
      <c r="M616" s="1067"/>
      <c r="V616" s="1099"/>
      <c r="W616" s="1147"/>
    </row>
    <row r="617" spans="13:23" s="6" customFormat="1" x14ac:dyDescent="0.25">
      <c r="M617" s="1067"/>
      <c r="V617" s="1099"/>
      <c r="W617" s="1147"/>
    </row>
    <row r="618" spans="13:23" s="6" customFormat="1" x14ac:dyDescent="0.25">
      <c r="M618" s="1067"/>
      <c r="V618" s="1099"/>
      <c r="W618" s="1147"/>
    </row>
    <row r="619" spans="13:23" s="6" customFormat="1" x14ac:dyDescent="0.25">
      <c r="M619" s="1067"/>
      <c r="V619" s="1099"/>
      <c r="W619" s="1147"/>
    </row>
    <row r="620" spans="13:23" s="6" customFormat="1" x14ac:dyDescent="0.25">
      <c r="M620" s="1067"/>
      <c r="V620" s="1099"/>
      <c r="W620" s="1147"/>
    </row>
    <row r="621" spans="13:23" s="6" customFormat="1" x14ac:dyDescent="0.25">
      <c r="M621" s="1067"/>
      <c r="V621" s="1099"/>
      <c r="W621" s="1147"/>
    </row>
    <row r="622" spans="13:23" s="6" customFormat="1" x14ac:dyDescent="0.25">
      <c r="M622" s="1067"/>
      <c r="V622" s="1099"/>
      <c r="W622" s="1147"/>
    </row>
    <row r="623" spans="13:23" s="6" customFormat="1" x14ac:dyDescent="0.25">
      <c r="M623" s="1067"/>
      <c r="V623" s="1099"/>
      <c r="W623" s="1147"/>
    </row>
    <row r="624" spans="13:23" s="6" customFormat="1" x14ac:dyDescent="0.25">
      <c r="M624" s="1067"/>
      <c r="V624" s="1099"/>
      <c r="W624" s="1147"/>
    </row>
    <row r="625" spans="13:23" s="6" customFormat="1" x14ac:dyDescent="0.25">
      <c r="M625" s="1067"/>
      <c r="V625" s="1099"/>
      <c r="W625" s="1147"/>
    </row>
    <row r="626" spans="13:23" s="6" customFormat="1" x14ac:dyDescent="0.25">
      <c r="M626" s="1067"/>
      <c r="V626" s="1099"/>
      <c r="W626" s="1147"/>
    </row>
    <row r="627" spans="13:23" s="6" customFormat="1" x14ac:dyDescent="0.25">
      <c r="M627" s="1067"/>
      <c r="V627" s="1099"/>
      <c r="W627" s="1147"/>
    </row>
    <row r="628" spans="13:23" s="6" customFormat="1" x14ac:dyDescent="0.25">
      <c r="M628" s="1067"/>
      <c r="V628" s="1099"/>
      <c r="W628" s="1147"/>
    </row>
    <row r="629" spans="13:23" s="6" customFormat="1" x14ac:dyDescent="0.25">
      <c r="M629" s="1067"/>
      <c r="V629" s="1099"/>
      <c r="W629" s="1147"/>
    </row>
    <row r="630" spans="13:23" s="6" customFormat="1" x14ac:dyDescent="0.25">
      <c r="M630" s="1067"/>
      <c r="V630" s="1099"/>
      <c r="W630" s="1147"/>
    </row>
    <row r="631" spans="13:23" s="6" customFormat="1" x14ac:dyDescent="0.25">
      <c r="M631" s="1067"/>
      <c r="V631" s="1099"/>
      <c r="W631" s="1147"/>
    </row>
    <row r="632" spans="13:23" s="6" customFormat="1" x14ac:dyDescent="0.25">
      <c r="M632" s="1067"/>
      <c r="V632" s="1099"/>
      <c r="W632" s="1147"/>
    </row>
    <row r="633" spans="13:23" s="6" customFormat="1" x14ac:dyDescent="0.25">
      <c r="M633" s="1067"/>
      <c r="V633" s="1099"/>
      <c r="W633" s="1147"/>
    </row>
    <row r="634" spans="13:23" s="6" customFormat="1" x14ac:dyDescent="0.25">
      <c r="M634" s="1067"/>
      <c r="V634" s="1099"/>
      <c r="W634" s="1147"/>
    </row>
    <row r="635" spans="13:23" s="6" customFormat="1" x14ac:dyDescent="0.25">
      <c r="M635" s="1067"/>
      <c r="V635" s="1099"/>
      <c r="W635" s="1147"/>
    </row>
    <row r="636" spans="13:23" s="6" customFormat="1" x14ac:dyDescent="0.25">
      <c r="M636" s="1067"/>
      <c r="V636" s="1099"/>
      <c r="W636" s="1147"/>
    </row>
    <row r="637" spans="13:23" s="6" customFormat="1" x14ac:dyDescent="0.25">
      <c r="M637" s="1067"/>
      <c r="V637" s="1099"/>
      <c r="W637" s="1147"/>
    </row>
    <row r="638" spans="13:23" s="6" customFormat="1" x14ac:dyDescent="0.25">
      <c r="M638" s="1067"/>
      <c r="V638" s="1099"/>
      <c r="W638" s="1147"/>
    </row>
    <row r="639" spans="13:23" s="6" customFormat="1" x14ac:dyDescent="0.25">
      <c r="M639" s="1067"/>
      <c r="V639" s="1099"/>
      <c r="W639" s="1147"/>
    </row>
    <row r="640" spans="13:23" s="6" customFormat="1" x14ac:dyDescent="0.25">
      <c r="M640" s="1067"/>
      <c r="V640" s="1099"/>
      <c r="W640" s="1147"/>
    </row>
    <row r="641" spans="13:23" s="6" customFormat="1" x14ac:dyDescent="0.25">
      <c r="M641" s="1067"/>
      <c r="V641" s="1099"/>
      <c r="W641" s="1147"/>
    </row>
    <row r="642" spans="13:23" s="6" customFormat="1" x14ac:dyDescent="0.25">
      <c r="M642" s="1067"/>
      <c r="V642" s="1099"/>
      <c r="W642" s="1147"/>
    </row>
    <row r="643" spans="13:23" s="6" customFormat="1" x14ac:dyDescent="0.25">
      <c r="M643" s="1067"/>
      <c r="V643" s="1099"/>
      <c r="W643" s="1147"/>
    </row>
    <row r="644" spans="13:23" s="6" customFormat="1" x14ac:dyDescent="0.25">
      <c r="M644" s="1067"/>
      <c r="V644" s="1099"/>
      <c r="W644" s="1147"/>
    </row>
    <row r="645" spans="13:23" s="6" customFormat="1" x14ac:dyDescent="0.25">
      <c r="M645" s="1067"/>
      <c r="V645" s="1099"/>
      <c r="W645" s="1147"/>
    </row>
    <row r="646" spans="13:23" s="6" customFormat="1" x14ac:dyDescent="0.25">
      <c r="M646" s="1067"/>
      <c r="V646" s="1099"/>
      <c r="W646" s="1147"/>
    </row>
    <row r="647" spans="13:23" s="6" customFormat="1" x14ac:dyDescent="0.25">
      <c r="M647" s="1067"/>
      <c r="V647" s="1099"/>
      <c r="W647" s="1147"/>
    </row>
    <row r="648" spans="13:23" s="6" customFormat="1" x14ac:dyDescent="0.25">
      <c r="M648" s="1067"/>
      <c r="V648" s="1099"/>
      <c r="W648" s="1147"/>
    </row>
    <row r="649" spans="13:23" s="6" customFormat="1" x14ac:dyDescent="0.25">
      <c r="M649" s="1067"/>
      <c r="V649" s="1099"/>
      <c r="W649" s="1147"/>
    </row>
    <row r="650" spans="13:23" s="6" customFormat="1" x14ac:dyDescent="0.25">
      <c r="M650" s="1067"/>
      <c r="V650" s="1099"/>
      <c r="W650" s="1147"/>
    </row>
    <row r="651" spans="13:23" s="6" customFormat="1" x14ac:dyDescent="0.25">
      <c r="M651" s="1067"/>
      <c r="V651" s="1099"/>
      <c r="W651" s="1147"/>
    </row>
    <row r="652" spans="13:23" s="6" customFormat="1" x14ac:dyDescent="0.25">
      <c r="M652" s="1067"/>
      <c r="V652" s="1099"/>
      <c r="W652" s="1147"/>
    </row>
    <row r="653" spans="13:23" s="6" customFormat="1" x14ac:dyDescent="0.25">
      <c r="M653" s="1067"/>
      <c r="V653" s="1099"/>
      <c r="W653" s="1147"/>
    </row>
    <row r="654" spans="13:23" s="6" customFormat="1" x14ac:dyDescent="0.25">
      <c r="M654" s="1067"/>
      <c r="V654" s="1099"/>
      <c r="W654" s="1147"/>
    </row>
    <row r="655" spans="13:23" s="6" customFormat="1" x14ac:dyDescent="0.25">
      <c r="M655" s="1067"/>
      <c r="V655" s="1099"/>
      <c r="W655" s="1147"/>
    </row>
    <row r="656" spans="13:23" s="6" customFormat="1" x14ac:dyDescent="0.25">
      <c r="M656" s="1067"/>
      <c r="V656" s="1099"/>
      <c r="W656" s="1147"/>
    </row>
    <row r="657" spans="13:23" s="6" customFormat="1" x14ac:dyDescent="0.25">
      <c r="M657" s="1067"/>
      <c r="V657" s="1099"/>
      <c r="W657" s="1147"/>
    </row>
    <row r="658" spans="13:23" s="6" customFormat="1" x14ac:dyDescent="0.25">
      <c r="M658" s="1067"/>
      <c r="V658" s="1099"/>
      <c r="W658" s="1147"/>
    </row>
    <row r="659" spans="13:23" s="6" customFormat="1" x14ac:dyDescent="0.25">
      <c r="M659" s="1067"/>
      <c r="V659" s="1099"/>
      <c r="W659" s="1147"/>
    </row>
    <row r="660" spans="13:23" s="6" customFormat="1" x14ac:dyDescent="0.25">
      <c r="M660" s="1067"/>
      <c r="V660" s="1099"/>
      <c r="W660" s="1147"/>
    </row>
    <row r="661" spans="13:23" s="6" customFormat="1" x14ac:dyDescent="0.25">
      <c r="M661" s="1067"/>
      <c r="V661" s="1099"/>
      <c r="W661" s="1147"/>
    </row>
    <row r="662" spans="13:23" s="6" customFormat="1" x14ac:dyDescent="0.25">
      <c r="M662" s="1067"/>
      <c r="V662" s="1099"/>
      <c r="W662" s="1147"/>
    </row>
    <row r="663" spans="13:23" s="6" customFormat="1" x14ac:dyDescent="0.25">
      <c r="M663" s="1067"/>
      <c r="V663" s="1099"/>
      <c r="W663" s="1147"/>
    </row>
    <row r="664" spans="13:23" s="6" customFormat="1" x14ac:dyDescent="0.25">
      <c r="M664" s="1067"/>
      <c r="V664" s="1099"/>
      <c r="W664" s="1147"/>
    </row>
    <row r="665" spans="13:23" s="6" customFormat="1" x14ac:dyDescent="0.25">
      <c r="M665" s="1067"/>
      <c r="V665" s="1099"/>
      <c r="W665" s="1147"/>
    </row>
    <row r="666" spans="13:23" s="6" customFormat="1" x14ac:dyDescent="0.25">
      <c r="M666" s="1067"/>
      <c r="V666" s="1099"/>
      <c r="W666" s="1147"/>
    </row>
    <row r="667" spans="13:23" s="6" customFormat="1" x14ac:dyDescent="0.25">
      <c r="M667" s="1067"/>
      <c r="V667" s="1099"/>
      <c r="W667" s="1147"/>
    </row>
    <row r="668" spans="13:23" s="6" customFormat="1" x14ac:dyDescent="0.25">
      <c r="M668" s="1067"/>
      <c r="V668" s="1099"/>
      <c r="W668" s="1147"/>
    </row>
    <row r="669" spans="13:23" s="6" customFormat="1" x14ac:dyDescent="0.25">
      <c r="M669" s="1067"/>
      <c r="V669" s="1099"/>
      <c r="W669" s="1147"/>
    </row>
    <row r="670" spans="13:23" s="6" customFormat="1" x14ac:dyDescent="0.25">
      <c r="M670" s="1067"/>
      <c r="V670" s="1099"/>
      <c r="W670" s="1147"/>
    </row>
    <row r="671" spans="13:23" s="6" customFormat="1" x14ac:dyDescent="0.25">
      <c r="M671" s="1067"/>
      <c r="V671" s="1099"/>
      <c r="W671" s="1147"/>
    </row>
    <row r="672" spans="13:23" s="6" customFormat="1" x14ac:dyDescent="0.25">
      <c r="M672" s="1067"/>
      <c r="V672" s="1099"/>
      <c r="W672" s="1147"/>
    </row>
    <row r="673" spans="13:23" s="6" customFormat="1" x14ac:dyDescent="0.25">
      <c r="M673" s="1067"/>
      <c r="V673" s="1099"/>
      <c r="W673" s="1147"/>
    </row>
    <row r="674" spans="13:23" s="6" customFormat="1" x14ac:dyDescent="0.25">
      <c r="M674" s="1067"/>
      <c r="V674" s="1099"/>
      <c r="W674" s="1147"/>
    </row>
    <row r="675" spans="13:23" s="6" customFormat="1" x14ac:dyDescent="0.25">
      <c r="M675" s="1067"/>
      <c r="V675" s="1099"/>
      <c r="W675" s="1147"/>
    </row>
    <row r="676" spans="13:23" s="6" customFormat="1" x14ac:dyDescent="0.25">
      <c r="M676" s="402"/>
      <c r="V676" s="1099"/>
      <c r="W676" s="1147"/>
    </row>
    <row r="677" spans="13:23" s="6" customFormat="1" x14ac:dyDescent="0.25">
      <c r="M677" s="402"/>
      <c r="V677" s="1099"/>
      <c r="W677" s="1147"/>
    </row>
    <row r="678" spans="13:23" s="6" customFormat="1" x14ac:dyDescent="0.25">
      <c r="M678" s="402"/>
      <c r="V678" s="1099"/>
      <c r="W678" s="1147"/>
    </row>
    <row r="679" spans="13:23" s="6" customFormat="1" x14ac:dyDescent="0.25">
      <c r="M679" s="402"/>
      <c r="V679" s="1099"/>
      <c r="W679" s="1147"/>
    </row>
    <row r="680" spans="13:23" s="6" customFormat="1" x14ac:dyDescent="0.25">
      <c r="M680" s="1067"/>
      <c r="V680" s="1099"/>
      <c r="W680" s="1147"/>
    </row>
    <row r="681" spans="13:23" s="6" customFormat="1" x14ac:dyDescent="0.25">
      <c r="M681" s="1067"/>
      <c r="V681" s="1099"/>
      <c r="W681" s="1147"/>
    </row>
    <row r="682" spans="13:23" s="6" customFormat="1" x14ac:dyDescent="0.25">
      <c r="M682" s="1067"/>
      <c r="V682" s="1099"/>
      <c r="W682" s="1147"/>
    </row>
    <row r="683" spans="13:23" s="6" customFormat="1" x14ac:dyDescent="0.25">
      <c r="M683" s="1067"/>
      <c r="V683" s="1099"/>
      <c r="W683" s="1147"/>
    </row>
    <row r="684" spans="13:23" s="6" customFormat="1" x14ac:dyDescent="0.25">
      <c r="M684" s="1067"/>
      <c r="V684" s="1099"/>
      <c r="W684" s="1147"/>
    </row>
    <row r="685" spans="13:23" s="6" customFormat="1" x14ac:dyDescent="0.25">
      <c r="M685" s="1067"/>
      <c r="V685" s="1099"/>
      <c r="W685" s="1147"/>
    </row>
    <row r="686" spans="13:23" s="6" customFormat="1" x14ac:dyDescent="0.25">
      <c r="M686" s="1067"/>
      <c r="V686" s="1099"/>
      <c r="W686" s="1147"/>
    </row>
    <row r="687" spans="13:23" s="6" customFormat="1" x14ac:dyDescent="0.25">
      <c r="M687" s="1067"/>
      <c r="V687" s="1099"/>
      <c r="W687" s="1147"/>
    </row>
    <row r="688" spans="13:23" s="6" customFormat="1" x14ac:dyDescent="0.25">
      <c r="M688" s="1067"/>
      <c r="V688" s="1099"/>
      <c r="W688" s="1147"/>
    </row>
    <row r="689" spans="13:23" s="6" customFormat="1" x14ac:dyDescent="0.25">
      <c r="M689" s="1067"/>
      <c r="V689" s="1099"/>
      <c r="W689" s="1147"/>
    </row>
    <row r="690" spans="13:23" s="6" customFormat="1" x14ac:dyDescent="0.25">
      <c r="M690" s="405">
        <f>SUM(M689)</f>
        <v>0</v>
      </c>
      <c r="V690" s="1099"/>
      <c r="W690" s="1147"/>
    </row>
    <row r="691" spans="13:23" s="6" customFormat="1" x14ac:dyDescent="0.25">
      <c r="M691" s="1067"/>
      <c r="V691" s="1099"/>
      <c r="W691" s="1147"/>
    </row>
    <row r="692" spans="13:23" s="6" customFormat="1" x14ac:dyDescent="0.25">
      <c r="M692" s="1067"/>
      <c r="V692" s="1099"/>
      <c r="W692" s="1147"/>
    </row>
    <row r="693" spans="13:23" s="6" customFormat="1" x14ac:dyDescent="0.25">
      <c r="M693" s="1067"/>
      <c r="V693" s="1099"/>
      <c r="W693" s="1147"/>
    </row>
    <row r="694" spans="13:23" s="6" customFormat="1" x14ac:dyDescent="0.25">
      <c r="M694" s="1067"/>
      <c r="V694" s="1099"/>
      <c r="W694" s="1147"/>
    </row>
    <row r="695" spans="13:23" s="6" customFormat="1" x14ac:dyDescent="0.25">
      <c r="M695" s="1067"/>
      <c r="V695" s="1099"/>
      <c r="W695" s="1147"/>
    </row>
    <row r="696" spans="13:23" s="6" customFormat="1" x14ac:dyDescent="0.25">
      <c r="M696" s="1067"/>
      <c r="V696" s="1099"/>
      <c r="W696" s="1147"/>
    </row>
    <row r="697" spans="13:23" s="6" customFormat="1" x14ac:dyDescent="0.25">
      <c r="M697" s="1067"/>
      <c r="V697" s="1099"/>
      <c r="W697" s="1147"/>
    </row>
    <row r="698" spans="13:23" s="6" customFormat="1" x14ac:dyDescent="0.25">
      <c r="M698" s="1067"/>
      <c r="V698" s="1099"/>
      <c r="W698" s="1147"/>
    </row>
    <row r="699" spans="13:23" s="6" customFormat="1" x14ac:dyDescent="0.25">
      <c r="M699" s="1067"/>
      <c r="V699" s="1099"/>
      <c r="W699" s="1147"/>
    </row>
    <row r="700" spans="13:23" s="6" customFormat="1" x14ac:dyDescent="0.25">
      <c r="M700" s="1067"/>
      <c r="V700" s="1099"/>
      <c r="W700" s="1147"/>
    </row>
    <row r="701" spans="13:23" s="6" customFormat="1" x14ac:dyDescent="0.25">
      <c r="M701" s="1067"/>
      <c r="V701" s="1099"/>
      <c r="W701" s="1147"/>
    </row>
    <row r="702" spans="13:23" s="6" customFormat="1" x14ac:dyDescent="0.25">
      <c r="M702" s="1067"/>
      <c r="V702" s="1099"/>
      <c r="W702" s="1147"/>
    </row>
    <row r="703" spans="13:23" s="6" customFormat="1" x14ac:dyDescent="0.25">
      <c r="M703" s="1067"/>
      <c r="V703" s="1099"/>
      <c r="W703" s="1147"/>
    </row>
    <row r="704" spans="13:23" s="6" customFormat="1" x14ac:dyDescent="0.25">
      <c r="M704" s="1067"/>
      <c r="V704" s="1099"/>
      <c r="W704" s="1147"/>
    </row>
    <row r="705" spans="13:23" s="6" customFormat="1" x14ac:dyDescent="0.25">
      <c r="M705" s="1067"/>
      <c r="V705" s="1099"/>
      <c r="W705" s="1147"/>
    </row>
    <row r="706" spans="13:23" s="6" customFormat="1" x14ac:dyDescent="0.25">
      <c r="M706" s="1067"/>
      <c r="V706" s="1099"/>
      <c r="W706" s="1147"/>
    </row>
    <row r="707" spans="13:23" s="6" customFormat="1" x14ac:dyDescent="0.25">
      <c r="M707" s="1067"/>
      <c r="V707" s="1099"/>
      <c r="W707" s="1147"/>
    </row>
    <row r="708" spans="13:23" s="6" customFormat="1" x14ac:dyDescent="0.25">
      <c r="M708" s="1067"/>
      <c r="V708" s="1099"/>
      <c r="W708" s="1147"/>
    </row>
    <row r="709" spans="13:23" s="6" customFormat="1" x14ac:dyDescent="0.25">
      <c r="M709" s="1067"/>
      <c r="V709" s="1099"/>
      <c r="W709" s="1147"/>
    </row>
    <row r="710" spans="13:23" s="6" customFormat="1" x14ac:dyDescent="0.25">
      <c r="M710" s="1067"/>
      <c r="V710" s="1099"/>
      <c r="W710" s="1147"/>
    </row>
    <row r="711" spans="13:23" s="6" customFormat="1" x14ac:dyDescent="0.25">
      <c r="M711" s="1067"/>
      <c r="V711" s="1099"/>
      <c r="W711" s="1147"/>
    </row>
    <row r="712" spans="13:23" s="6" customFormat="1" x14ac:dyDescent="0.25">
      <c r="M712" s="1067"/>
      <c r="V712" s="1099"/>
      <c r="W712" s="1147"/>
    </row>
    <row r="713" spans="13:23" s="6" customFormat="1" x14ac:dyDescent="0.25">
      <c r="M713" s="1067"/>
      <c r="V713" s="1099"/>
      <c r="W713" s="1147"/>
    </row>
    <row r="714" spans="13:23" s="6" customFormat="1" x14ac:dyDescent="0.25">
      <c r="M714" s="1067"/>
      <c r="V714" s="1099"/>
      <c r="W714" s="1147"/>
    </row>
    <row r="715" spans="13:23" s="6" customFormat="1" x14ac:dyDescent="0.25">
      <c r="M715" s="1067"/>
      <c r="V715" s="1099"/>
      <c r="W715" s="1147"/>
    </row>
    <row r="716" spans="13:23" s="6" customFormat="1" x14ac:dyDescent="0.25">
      <c r="M716" s="1067"/>
      <c r="V716" s="1099"/>
      <c r="W716" s="1147"/>
    </row>
    <row r="717" spans="13:23" s="6" customFormat="1" x14ac:dyDescent="0.25">
      <c r="M717" s="1067"/>
      <c r="V717" s="1099"/>
      <c r="W717" s="1147"/>
    </row>
    <row r="718" spans="13:23" s="6" customFormat="1" x14ac:dyDescent="0.25">
      <c r="M718" s="1067"/>
      <c r="V718" s="1099"/>
      <c r="W718" s="1147"/>
    </row>
    <row r="719" spans="13:23" s="6" customFormat="1" x14ac:dyDescent="0.25">
      <c r="M719" s="1067"/>
      <c r="V719" s="1099"/>
      <c r="W719" s="1147"/>
    </row>
    <row r="720" spans="13:23" s="6" customFormat="1" x14ac:dyDescent="0.25">
      <c r="M720" s="1067"/>
      <c r="V720" s="1099"/>
      <c r="W720" s="1147"/>
    </row>
    <row r="721" spans="13:23" s="6" customFormat="1" x14ac:dyDescent="0.25">
      <c r="M721" s="1067"/>
      <c r="V721" s="1099"/>
      <c r="W721" s="1147"/>
    </row>
    <row r="722" spans="13:23" s="6" customFormat="1" x14ac:dyDescent="0.25">
      <c r="M722" s="1067"/>
      <c r="V722" s="1099"/>
      <c r="W722" s="1147"/>
    </row>
    <row r="723" spans="13:23" s="6" customFormat="1" x14ac:dyDescent="0.25">
      <c r="M723" s="1067"/>
      <c r="V723" s="1099"/>
      <c r="W723" s="1147"/>
    </row>
    <row r="724" spans="13:23" s="6" customFormat="1" x14ac:dyDescent="0.25">
      <c r="M724" s="1067"/>
      <c r="V724" s="1099"/>
      <c r="W724" s="1147"/>
    </row>
    <row r="725" spans="13:23" s="6" customFormat="1" x14ac:dyDescent="0.25">
      <c r="M725" s="1067"/>
      <c r="V725" s="1099"/>
      <c r="W725" s="1147"/>
    </row>
    <row r="726" spans="13:23" s="6" customFormat="1" x14ac:dyDescent="0.25">
      <c r="M726" s="1067"/>
      <c r="V726" s="1099"/>
      <c r="W726" s="1147"/>
    </row>
    <row r="727" spans="13:23" s="6" customFormat="1" x14ac:dyDescent="0.25">
      <c r="M727" s="1067"/>
      <c r="V727" s="1099"/>
      <c r="W727" s="1147"/>
    </row>
    <row r="728" spans="13:23" s="6" customFormat="1" x14ac:dyDescent="0.25">
      <c r="M728" s="1067"/>
      <c r="V728" s="1099"/>
      <c r="W728" s="1147"/>
    </row>
    <row r="729" spans="13:23" s="6" customFormat="1" x14ac:dyDescent="0.25">
      <c r="M729" s="1067"/>
      <c r="V729" s="1099"/>
      <c r="W729" s="1147"/>
    </row>
    <row r="730" spans="13:23" s="6" customFormat="1" x14ac:dyDescent="0.25">
      <c r="M730" s="1067"/>
      <c r="V730" s="1099"/>
      <c r="W730" s="1147"/>
    </row>
    <row r="731" spans="13:23" s="6" customFormat="1" x14ac:dyDescent="0.25">
      <c r="M731" s="1067"/>
      <c r="V731" s="1099"/>
      <c r="W731" s="1147"/>
    </row>
    <row r="732" spans="13:23" s="6" customFormat="1" x14ac:dyDescent="0.25">
      <c r="M732" s="1067"/>
      <c r="V732" s="1099"/>
      <c r="W732" s="1147"/>
    </row>
    <row r="733" spans="13:23" s="6" customFormat="1" x14ac:dyDescent="0.25">
      <c r="M733" s="1067"/>
      <c r="V733" s="1099"/>
      <c r="W733" s="1147"/>
    </row>
    <row r="734" spans="13:23" s="6" customFormat="1" x14ac:dyDescent="0.25">
      <c r="M734" s="1067"/>
      <c r="V734" s="1099"/>
      <c r="W734" s="1147"/>
    </row>
    <row r="735" spans="13:23" s="6" customFormat="1" x14ac:dyDescent="0.25">
      <c r="M735" s="1067"/>
      <c r="V735" s="1099"/>
      <c r="W735" s="1147"/>
    </row>
    <row r="736" spans="13:23" s="6" customFormat="1" x14ac:dyDescent="0.25">
      <c r="M736" s="1067"/>
      <c r="V736" s="1099"/>
      <c r="W736" s="1147"/>
    </row>
    <row r="737" spans="13:23" s="6" customFormat="1" x14ac:dyDescent="0.25">
      <c r="M737" s="1067"/>
      <c r="V737" s="1099"/>
      <c r="W737" s="1147"/>
    </row>
    <row r="738" spans="13:23" s="6" customFormat="1" x14ac:dyDescent="0.25">
      <c r="M738" s="1067"/>
      <c r="V738" s="1099"/>
      <c r="W738" s="1147"/>
    </row>
    <row r="739" spans="13:23" s="6" customFormat="1" x14ac:dyDescent="0.25">
      <c r="M739" s="1067"/>
      <c r="V739" s="1099"/>
      <c r="W739" s="1147"/>
    </row>
    <row r="740" spans="13:23" s="6" customFormat="1" x14ac:dyDescent="0.25">
      <c r="M740" s="1067"/>
      <c r="V740" s="1099"/>
      <c r="W740" s="1147"/>
    </row>
    <row r="741" spans="13:23" s="6" customFormat="1" x14ac:dyDescent="0.25">
      <c r="M741" s="1067"/>
      <c r="V741" s="1099"/>
      <c r="W741" s="1147"/>
    </row>
    <row r="742" spans="13:23" s="6" customFormat="1" x14ac:dyDescent="0.25">
      <c r="M742" s="1067"/>
      <c r="V742" s="1099"/>
      <c r="W742" s="1147"/>
    </row>
    <row r="743" spans="13:23" s="6" customFormat="1" x14ac:dyDescent="0.25">
      <c r="M743" s="1067"/>
      <c r="V743" s="1099"/>
      <c r="W743" s="1147"/>
    </row>
    <row r="744" spans="13:23" s="6" customFormat="1" x14ac:dyDescent="0.25">
      <c r="M744" s="1067"/>
      <c r="V744" s="1099"/>
      <c r="W744" s="1147"/>
    </row>
    <row r="745" spans="13:23" s="6" customFormat="1" x14ac:dyDescent="0.25">
      <c r="M745" s="1067"/>
      <c r="V745" s="1099"/>
      <c r="W745" s="1147"/>
    </row>
    <row r="746" spans="13:23" s="6" customFormat="1" x14ac:dyDescent="0.25">
      <c r="M746" s="1067"/>
      <c r="V746" s="1099"/>
      <c r="W746" s="1147"/>
    </row>
    <row r="747" spans="13:23" s="6" customFormat="1" x14ac:dyDescent="0.25">
      <c r="M747" s="1067"/>
      <c r="V747" s="1099"/>
      <c r="W747" s="1147"/>
    </row>
    <row r="748" spans="13:23" s="6" customFormat="1" x14ac:dyDescent="0.25">
      <c r="M748" s="1067"/>
      <c r="V748" s="1099"/>
      <c r="W748" s="1147"/>
    </row>
    <row r="749" spans="13:23" s="6" customFormat="1" x14ac:dyDescent="0.25">
      <c r="M749" s="1067"/>
      <c r="V749" s="1099"/>
      <c r="W749" s="1147"/>
    </row>
    <row r="750" spans="13:23" s="6" customFormat="1" x14ac:dyDescent="0.25">
      <c r="M750" s="1067"/>
      <c r="V750" s="1099"/>
      <c r="W750" s="1147"/>
    </row>
    <row r="751" spans="13:23" s="6" customFormat="1" x14ac:dyDescent="0.25">
      <c r="M751" s="1067"/>
      <c r="V751" s="1099"/>
      <c r="W751" s="1147"/>
    </row>
    <row r="752" spans="13:23" s="6" customFormat="1" x14ac:dyDescent="0.25">
      <c r="M752" s="1067"/>
      <c r="V752" s="1099"/>
      <c r="W752" s="1147"/>
    </row>
    <row r="753" spans="13:23" s="6" customFormat="1" x14ac:dyDescent="0.25">
      <c r="M753" s="1067"/>
      <c r="V753" s="1099"/>
      <c r="W753" s="1147"/>
    </row>
    <row r="754" spans="13:23" s="6" customFormat="1" x14ac:dyDescent="0.25">
      <c r="M754" s="1067"/>
      <c r="V754" s="1099"/>
      <c r="W754" s="1147"/>
    </row>
    <row r="755" spans="13:23" s="6" customFormat="1" x14ac:dyDescent="0.25">
      <c r="M755" s="1067"/>
      <c r="V755" s="1099"/>
      <c r="W755" s="1147"/>
    </row>
    <row r="756" spans="13:23" s="6" customFormat="1" x14ac:dyDescent="0.25">
      <c r="M756" s="1067"/>
      <c r="V756" s="1099"/>
      <c r="W756" s="1147"/>
    </row>
    <row r="757" spans="13:23" s="6" customFormat="1" x14ac:dyDescent="0.25">
      <c r="M757" s="1067"/>
      <c r="V757" s="1099"/>
      <c r="W757" s="1147"/>
    </row>
    <row r="758" spans="13:23" s="6" customFormat="1" x14ac:dyDescent="0.25">
      <c r="M758" s="1067"/>
      <c r="V758" s="1099"/>
      <c r="W758" s="1147"/>
    </row>
    <row r="759" spans="13:23" s="6" customFormat="1" x14ac:dyDescent="0.25">
      <c r="M759" s="1067"/>
      <c r="V759" s="1099"/>
      <c r="W759" s="1147"/>
    </row>
    <row r="760" spans="13:23" s="6" customFormat="1" x14ac:dyDescent="0.25">
      <c r="M760" s="1067"/>
      <c r="V760" s="1099"/>
      <c r="W760" s="1147"/>
    </row>
    <row r="761" spans="13:23" s="6" customFormat="1" x14ac:dyDescent="0.25">
      <c r="M761" s="1067"/>
      <c r="V761" s="1099"/>
      <c r="W761" s="1147"/>
    </row>
    <row r="762" spans="13:23" s="6" customFormat="1" x14ac:dyDescent="0.25">
      <c r="M762" s="1067"/>
      <c r="V762" s="1099"/>
      <c r="W762" s="1147"/>
    </row>
    <row r="763" spans="13:23" s="6" customFormat="1" x14ac:dyDescent="0.25">
      <c r="M763" s="1067"/>
      <c r="V763" s="1099"/>
      <c r="W763" s="1147"/>
    </row>
    <row r="764" spans="13:23" s="6" customFormat="1" x14ac:dyDescent="0.25">
      <c r="M764" s="1067"/>
      <c r="V764" s="1099"/>
      <c r="W764" s="1147"/>
    </row>
    <row r="765" spans="13:23" s="6" customFormat="1" x14ac:dyDescent="0.25">
      <c r="M765" s="1067"/>
      <c r="V765" s="1099"/>
      <c r="W765" s="1147"/>
    </row>
    <row r="766" spans="13:23" s="6" customFormat="1" x14ac:dyDescent="0.25">
      <c r="M766" s="1067"/>
      <c r="V766" s="1099"/>
      <c r="W766" s="1147"/>
    </row>
    <row r="767" spans="13:23" s="6" customFormat="1" x14ac:dyDescent="0.25">
      <c r="M767" s="1067"/>
      <c r="V767" s="1099"/>
      <c r="W767" s="1147"/>
    </row>
    <row r="768" spans="13:23" s="6" customFormat="1" x14ac:dyDescent="0.25">
      <c r="M768" s="1067"/>
      <c r="V768" s="1099"/>
      <c r="W768" s="1147"/>
    </row>
    <row r="769" spans="13:23" s="6" customFormat="1" x14ac:dyDescent="0.25">
      <c r="M769" s="1067"/>
      <c r="V769" s="1099"/>
      <c r="W769" s="1147"/>
    </row>
    <row r="770" spans="13:23" s="6" customFormat="1" x14ac:dyDescent="0.25">
      <c r="M770" s="1067"/>
      <c r="V770" s="1099"/>
      <c r="W770" s="1147"/>
    </row>
    <row r="771" spans="13:23" s="6" customFormat="1" x14ac:dyDescent="0.25">
      <c r="M771" s="1067"/>
      <c r="V771" s="1099"/>
      <c r="W771" s="1147"/>
    </row>
    <row r="772" spans="13:23" s="6" customFormat="1" x14ac:dyDescent="0.25">
      <c r="M772" s="1067"/>
      <c r="V772" s="1099"/>
      <c r="W772" s="1147"/>
    </row>
    <row r="773" spans="13:23" s="6" customFormat="1" x14ac:dyDescent="0.25">
      <c r="M773" s="1067"/>
      <c r="V773" s="1099"/>
      <c r="W773" s="1147"/>
    </row>
    <row r="774" spans="13:23" s="6" customFormat="1" x14ac:dyDescent="0.25">
      <c r="M774" s="1067"/>
      <c r="V774" s="1099"/>
      <c r="W774" s="1147"/>
    </row>
    <row r="775" spans="13:23" s="6" customFormat="1" x14ac:dyDescent="0.25">
      <c r="M775" s="1067"/>
      <c r="V775" s="1099"/>
      <c r="W775" s="1147"/>
    </row>
    <row r="776" spans="13:23" s="6" customFormat="1" x14ac:dyDescent="0.25">
      <c r="M776" s="1067"/>
      <c r="V776" s="1099"/>
      <c r="W776" s="1147"/>
    </row>
    <row r="777" spans="13:23" s="6" customFormat="1" x14ac:dyDescent="0.25">
      <c r="M777" s="1067"/>
      <c r="V777" s="1099"/>
      <c r="W777" s="1147"/>
    </row>
    <row r="778" spans="13:23" s="6" customFormat="1" x14ac:dyDescent="0.25">
      <c r="M778" s="1067"/>
      <c r="V778" s="1099"/>
      <c r="W778" s="1147"/>
    </row>
    <row r="779" spans="13:23" s="6" customFormat="1" x14ac:dyDescent="0.25">
      <c r="M779" s="1067"/>
      <c r="V779" s="1099"/>
      <c r="W779" s="1147"/>
    </row>
    <row r="780" spans="13:23" s="6" customFormat="1" x14ac:dyDescent="0.25">
      <c r="M780" s="1067"/>
      <c r="V780" s="1099"/>
      <c r="W780" s="1147"/>
    </row>
    <row r="781" spans="13:23" s="6" customFormat="1" x14ac:dyDescent="0.25">
      <c r="M781" s="1067"/>
      <c r="V781" s="1099"/>
      <c r="W781" s="1147"/>
    </row>
    <row r="782" spans="13:23" s="6" customFormat="1" x14ac:dyDescent="0.25">
      <c r="M782" s="1067"/>
      <c r="V782" s="1099"/>
      <c r="W782" s="1147"/>
    </row>
    <row r="783" spans="13:23" s="6" customFormat="1" x14ac:dyDescent="0.25">
      <c r="M783" s="1067"/>
      <c r="V783" s="1099"/>
      <c r="W783" s="1147"/>
    </row>
    <row r="784" spans="13:23" s="6" customFormat="1" x14ac:dyDescent="0.25">
      <c r="M784" s="1067"/>
      <c r="V784" s="1099"/>
      <c r="W784" s="1147"/>
    </row>
    <row r="785" spans="13:23" s="6" customFormat="1" x14ac:dyDescent="0.25">
      <c r="M785" s="1067"/>
      <c r="V785" s="1099"/>
      <c r="W785" s="1147"/>
    </row>
    <row r="786" spans="13:23" s="6" customFormat="1" x14ac:dyDescent="0.25">
      <c r="M786" s="1067"/>
      <c r="V786" s="1099"/>
      <c r="W786" s="1147"/>
    </row>
    <row r="787" spans="13:23" s="6" customFormat="1" x14ac:dyDescent="0.25">
      <c r="M787" s="1067"/>
      <c r="V787" s="1099"/>
      <c r="W787" s="1147"/>
    </row>
    <row r="788" spans="13:23" s="6" customFormat="1" x14ac:dyDescent="0.25">
      <c r="M788" s="1067"/>
      <c r="V788" s="1099"/>
      <c r="W788" s="1147"/>
    </row>
    <row r="789" spans="13:23" s="6" customFormat="1" x14ac:dyDescent="0.25">
      <c r="M789" s="1067"/>
      <c r="V789" s="1099"/>
      <c r="W789" s="1147"/>
    </row>
    <row r="790" spans="13:23" s="6" customFormat="1" x14ac:dyDescent="0.25">
      <c r="M790" s="1067"/>
      <c r="V790" s="1099"/>
      <c r="W790" s="1147"/>
    </row>
    <row r="791" spans="13:23" s="6" customFormat="1" x14ac:dyDescent="0.25">
      <c r="M791" s="1067"/>
      <c r="V791" s="1099"/>
      <c r="W791" s="1147"/>
    </row>
    <row r="792" spans="13:23" s="6" customFormat="1" x14ac:dyDescent="0.25">
      <c r="M792" s="1067"/>
      <c r="V792" s="1099"/>
      <c r="W792" s="1147"/>
    </row>
    <row r="793" spans="13:23" s="6" customFormat="1" x14ac:dyDescent="0.25">
      <c r="M793" s="1067"/>
      <c r="V793" s="1099"/>
      <c r="W793" s="1147"/>
    </row>
    <row r="794" spans="13:23" s="6" customFormat="1" x14ac:dyDescent="0.25">
      <c r="M794" s="1067"/>
      <c r="V794" s="1099"/>
      <c r="W794" s="1147"/>
    </row>
    <row r="795" spans="13:23" s="6" customFormat="1" x14ac:dyDescent="0.25">
      <c r="M795" s="1067"/>
      <c r="V795" s="1099"/>
      <c r="W795" s="1147"/>
    </row>
    <row r="796" spans="13:23" s="6" customFormat="1" x14ac:dyDescent="0.25">
      <c r="M796" s="1067"/>
      <c r="V796" s="1099"/>
      <c r="W796" s="1147"/>
    </row>
    <row r="797" spans="13:23" s="6" customFormat="1" x14ac:dyDescent="0.25">
      <c r="M797" s="1067"/>
      <c r="V797" s="1099"/>
      <c r="W797" s="1147"/>
    </row>
    <row r="798" spans="13:23" s="6" customFormat="1" x14ac:dyDescent="0.25">
      <c r="M798" s="1067"/>
      <c r="V798" s="1099"/>
      <c r="W798" s="1147"/>
    </row>
    <row r="799" spans="13:23" s="6" customFormat="1" x14ac:dyDescent="0.25">
      <c r="M799" s="1067"/>
      <c r="V799" s="1099"/>
      <c r="W799" s="1147"/>
    </row>
    <row r="800" spans="13:23" s="6" customFormat="1" x14ac:dyDescent="0.25">
      <c r="M800" s="1067"/>
      <c r="V800" s="1099"/>
      <c r="W800" s="1147"/>
    </row>
    <row r="801" spans="13:23" s="6" customFormat="1" x14ac:dyDescent="0.25">
      <c r="M801" s="1067"/>
      <c r="V801" s="1099"/>
      <c r="W801" s="1147"/>
    </row>
    <row r="802" spans="13:23" s="6" customFormat="1" x14ac:dyDescent="0.25">
      <c r="M802" s="1067"/>
      <c r="V802" s="1099"/>
      <c r="W802" s="1147"/>
    </row>
    <row r="803" spans="13:23" s="6" customFormat="1" x14ac:dyDescent="0.25">
      <c r="M803" s="1067"/>
      <c r="V803" s="1099"/>
      <c r="W803" s="1147"/>
    </row>
    <row r="804" spans="13:23" s="6" customFormat="1" x14ac:dyDescent="0.25">
      <c r="M804" s="1067"/>
      <c r="V804" s="1099"/>
      <c r="W804" s="1147"/>
    </row>
    <row r="805" spans="13:23" s="6" customFormat="1" x14ac:dyDescent="0.25">
      <c r="M805" s="1067"/>
      <c r="V805" s="1099"/>
      <c r="W805" s="1147"/>
    </row>
    <row r="806" spans="13:23" s="6" customFormat="1" x14ac:dyDescent="0.25">
      <c r="M806" s="1067"/>
      <c r="V806" s="1099"/>
      <c r="W806" s="1147"/>
    </row>
    <row r="807" spans="13:23" s="6" customFormat="1" x14ac:dyDescent="0.25">
      <c r="M807" s="1067"/>
      <c r="V807" s="1099"/>
      <c r="W807" s="1147"/>
    </row>
    <row r="808" spans="13:23" s="6" customFormat="1" x14ac:dyDescent="0.25">
      <c r="M808" s="1067"/>
      <c r="V808" s="1099"/>
      <c r="W808" s="1147"/>
    </row>
    <row r="809" spans="13:23" s="6" customFormat="1" x14ac:dyDescent="0.25">
      <c r="M809" s="1067"/>
      <c r="V809" s="1099"/>
      <c r="W809" s="1147"/>
    </row>
    <row r="810" spans="13:23" s="6" customFormat="1" x14ac:dyDescent="0.25">
      <c r="M810" s="1067"/>
      <c r="V810" s="1099"/>
      <c r="W810" s="1147"/>
    </row>
    <row r="811" spans="13:23" s="6" customFormat="1" x14ac:dyDescent="0.25">
      <c r="M811" s="624"/>
      <c r="V811" s="1099"/>
      <c r="W811" s="1147"/>
    </row>
    <row r="812" spans="13:23" s="6" customFormat="1" x14ac:dyDescent="0.25">
      <c r="M812" s="624"/>
      <c r="V812" s="1099"/>
      <c r="W812" s="1147"/>
    </row>
    <row r="813" spans="13:23" s="6" customFormat="1" x14ac:dyDescent="0.25">
      <c r="M813" s="616"/>
      <c r="V813" s="1099"/>
      <c r="W813" s="1147"/>
    </row>
    <row r="814" spans="13:23" s="6" customFormat="1" x14ac:dyDescent="0.25">
      <c r="M814" s="616"/>
      <c r="V814" s="1099"/>
      <c r="W814" s="1147"/>
    </row>
    <row r="815" spans="13:23" s="6" customFormat="1" x14ac:dyDescent="0.25">
      <c r="M815" s="616"/>
      <c r="V815" s="1099"/>
      <c r="W815" s="1147"/>
    </row>
    <row r="816" spans="13:23" s="6" customFormat="1" x14ac:dyDescent="0.25">
      <c r="M816" s="616"/>
      <c r="V816" s="1099"/>
      <c r="W816" s="1147"/>
    </row>
    <row r="817" spans="1:110" x14ac:dyDescent="0.25">
      <c r="A817" s="6"/>
      <c r="B817" s="6"/>
      <c r="C817" s="6"/>
      <c r="D817" s="6"/>
      <c r="E817" s="6"/>
      <c r="F817" s="6"/>
      <c r="M817" s="616"/>
      <c r="N817" s="6"/>
      <c r="Q817" s="6"/>
      <c r="R817" s="6"/>
      <c r="S817" s="6"/>
      <c r="V817" s="1099"/>
      <c r="X817" s="6"/>
      <c r="Y817" s="6"/>
      <c r="AL817" s="6"/>
      <c r="AM817" s="6"/>
      <c r="AN817" s="6"/>
      <c r="AO817" s="6"/>
      <c r="AP817" s="6"/>
      <c r="AQ817" s="6"/>
      <c r="AR817" s="6"/>
      <c r="AS817" s="6"/>
      <c r="AT817" s="6"/>
      <c r="AU817" s="6"/>
      <c r="AV817" s="6"/>
      <c r="AW817" s="6"/>
      <c r="AX817" s="6"/>
      <c r="AY817" s="6"/>
      <c r="AZ817" s="6"/>
      <c r="BA817" s="6"/>
      <c r="BB817" s="6"/>
      <c r="BC817" s="6"/>
      <c r="BD817" s="6"/>
      <c r="BE817" s="6"/>
      <c r="BF817" s="6"/>
      <c r="BG817" s="6"/>
      <c r="BH817" s="6"/>
      <c r="BI817" s="6"/>
      <c r="BJ817" s="6"/>
      <c r="BK817" s="6"/>
      <c r="BL817" s="6"/>
      <c r="BM817" s="6"/>
      <c r="BN817" s="6"/>
      <c r="BO817" s="6"/>
      <c r="BP817" s="6"/>
      <c r="BQ817" s="6"/>
      <c r="BR817" s="6"/>
      <c r="BS817" s="6"/>
      <c r="BT817" s="6"/>
      <c r="BU817" s="6"/>
      <c r="BV817" s="6"/>
      <c r="BW817" s="6"/>
      <c r="BX817" s="6"/>
      <c r="BY817" s="6"/>
      <c r="BZ817" s="6"/>
      <c r="CA817" s="6"/>
      <c r="CB817" s="6"/>
      <c r="CC817" s="6"/>
      <c r="CD817" s="6"/>
      <c r="CE817" s="6"/>
      <c r="CF817" s="6"/>
      <c r="CG817" s="6"/>
      <c r="CH817" s="6"/>
      <c r="CI817" s="6"/>
      <c r="CJ817" s="6"/>
      <c r="CK817" s="6"/>
      <c r="CL817" s="6"/>
      <c r="CM817" s="6"/>
      <c r="CN817" s="6"/>
      <c r="CO817" s="6"/>
      <c r="CP817" s="6"/>
      <c r="CQ817" s="6"/>
      <c r="CR817" s="6"/>
      <c r="CS817" s="6"/>
      <c r="CT817" s="6"/>
      <c r="CU817" s="6"/>
      <c r="CV817" s="6"/>
      <c r="CW817" s="6"/>
      <c r="CX817" s="6"/>
      <c r="CY817" s="6"/>
      <c r="CZ817" s="6"/>
      <c r="DA817" s="6"/>
      <c r="DB817" s="6"/>
      <c r="DC817" s="6"/>
      <c r="DD817" s="6"/>
      <c r="DE817" s="6"/>
      <c r="DF817" s="6"/>
    </row>
    <row r="818" spans="1:110" x14ac:dyDescent="0.25">
      <c r="A818" s="6"/>
      <c r="B818" s="6"/>
      <c r="C818" s="6"/>
      <c r="D818" s="6"/>
      <c r="E818" s="6"/>
      <c r="F818" s="6"/>
      <c r="M818" s="616"/>
      <c r="N818" s="6"/>
      <c r="Q818" s="6"/>
      <c r="R818" s="6"/>
      <c r="S818" s="6"/>
      <c r="V818" s="1099"/>
      <c r="X818" s="6"/>
      <c r="Y818" s="6"/>
      <c r="AL818" s="6"/>
      <c r="AM818" s="6"/>
      <c r="AN818" s="6"/>
      <c r="AO818" s="6"/>
      <c r="AP818" s="6"/>
      <c r="AQ818" s="6"/>
      <c r="AR818" s="6"/>
      <c r="AS818" s="6"/>
      <c r="AT818" s="6"/>
      <c r="AU818" s="6"/>
      <c r="AV818" s="6"/>
      <c r="AW818" s="6"/>
      <c r="AX818" s="6"/>
      <c r="AY818" s="6"/>
      <c r="AZ818" s="6"/>
      <c r="BA818" s="6"/>
      <c r="BB818" s="6"/>
      <c r="BC818" s="6"/>
      <c r="BD818" s="6"/>
      <c r="BE818" s="6"/>
      <c r="BF818" s="6"/>
      <c r="BG818" s="6"/>
      <c r="BH818" s="6"/>
      <c r="BI818" s="6"/>
      <c r="BJ818" s="6"/>
      <c r="BK818" s="6"/>
      <c r="BL818" s="6"/>
      <c r="BM818" s="6"/>
      <c r="BN818" s="6"/>
      <c r="BO818" s="6"/>
      <c r="BP818" s="6"/>
      <c r="BQ818" s="6"/>
      <c r="BR818" s="6"/>
      <c r="BS818" s="6"/>
      <c r="BT818" s="6"/>
      <c r="BU818" s="6"/>
      <c r="BV818" s="6"/>
      <c r="BW818" s="6"/>
      <c r="BX818" s="6"/>
      <c r="BY818" s="6"/>
      <c r="BZ818" s="6"/>
      <c r="CA818" s="6"/>
      <c r="CB818" s="6"/>
      <c r="CC818" s="6"/>
      <c r="CD818" s="6"/>
      <c r="CE818" s="6"/>
      <c r="CF818" s="6"/>
      <c r="CG818" s="6"/>
      <c r="CH818" s="6"/>
      <c r="CI818" s="6"/>
      <c r="CJ818" s="6"/>
      <c r="CK818" s="6"/>
      <c r="CL818" s="6"/>
      <c r="CM818" s="6"/>
      <c r="CN818" s="6"/>
      <c r="CO818" s="6"/>
      <c r="CP818" s="6"/>
      <c r="CQ818" s="6"/>
      <c r="CR818" s="6"/>
      <c r="CS818" s="6"/>
      <c r="CT818" s="6"/>
      <c r="CU818" s="6"/>
      <c r="CV818" s="6"/>
      <c r="CW818" s="6"/>
      <c r="CX818" s="6"/>
      <c r="CY818" s="6"/>
      <c r="CZ818" s="6"/>
      <c r="DA818" s="6"/>
      <c r="DB818" s="6"/>
      <c r="DC818" s="6"/>
      <c r="DD818" s="6"/>
      <c r="DE818" s="6"/>
      <c r="DF818" s="6"/>
    </row>
    <row r="819" spans="1:110" x14ac:dyDescent="0.25">
      <c r="A819" s="6"/>
      <c r="B819" s="6"/>
      <c r="C819" s="6"/>
      <c r="D819" s="6"/>
      <c r="E819" s="6"/>
      <c r="F819" s="6"/>
      <c r="M819" s="616"/>
      <c r="N819" s="6"/>
      <c r="Q819" s="6"/>
      <c r="R819" s="6"/>
      <c r="S819" s="6"/>
      <c r="V819" s="1099"/>
      <c r="X819" s="6"/>
      <c r="Y819" s="6"/>
      <c r="AL819" s="6"/>
      <c r="AM819" s="6"/>
      <c r="AN819" s="6"/>
      <c r="AO819" s="6"/>
      <c r="AP819" s="6"/>
      <c r="AQ819" s="6"/>
      <c r="AR819" s="6"/>
      <c r="AS819" s="6"/>
      <c r="AT819" s="6"/>
      <c r="AU819" s="6"/>
      <c r="AV819" s="6"/>
      <c r="AW819" s="6"/>
      <c r="AX819" s="6"/>
      <c r="AY819" s="6"/>
      <c r="AZ819" s="6"/>
      <c r="BA819" s="6"/>
      <c r="BB819" s="6"/>
      <c r="BC819" s="6"/>
      <c r="BD819" s="6"/>
      <c r="BE819" s="6"/>
      <c r="BF819" s="6"/>
      <c r="BG819" s="6"/>
      <c r="BH819" s="6"/>
      <c r="BI819" s="6"/>
      <c r="BJ819" s="6"/>
      <c r="BK819" s="6"/>
      <c r="BL819" s="6"/>
      <c r="BM819" s="6"/>
      <c r="BN819" s="6"/>
      <c r="BO819" s="6"/>
      <c r="BP819" s="6"/>
      <c r="BQ819" s="6"/>
      <c r="BR819" s="6"/>
      <c r="BS819" s="6"/>
      <c r="BT819" s="6"/>
      <c r="BU819" s="6"/>
      <c r="BV819" s="6"/>
      <c r="BW819" s="6"/>
      <c r="BX819" s="6"/>
      <c r="BY819" s="6"/>
      <c r="BZ819" s="6"/>
      <c r="CA819" s="6"/>
      <c r="CB819" s="6"/>
      <c r="CC819" s="6"/>
      <c r="CD819" s="6"/>
      <c r="CE819" s="6"/>
      <c r="CF819" s="6"/>
      <c r="CG819" s="6"/>
      <c r="CH819" s="6"/>
      <c r="CI819" s="6"/>
      <c r="CJ819" s="6"/>
      <c r="CK819" s="6"/>
      <c r="CL819" s="6"/>
      <c r="CM819" s="6"/>
      <c r="CN819" s="6"/>
      <c r="CO819" s="6"/>
      <c r="CP819" s="6"/>
      <c r="CQ819" s="6"/>
      <c r="CR819" s="6"/>
      <c r="CS819" s="6"/>
      <c r="CT819" s="6"/>
      <c r="CU819" s="6"/>
      <c r="CV819" s="6"/>
      <c r="CW819" s="6"/>
      <c r="CX819" s="6"/>
      <c r="CY819" s="6"/>
      <c r="CZ819" s="6"/>
      <c r="DA819" s="6"/>
      <c r="DB819" s="6"/>
      <c r="DC819" s="6"/>
      <c r="DD819" s="6"/>
      <c r="DE819" s="6"/>
      <c r="DF819" s="6"/>
    </row>
    <row r="820" spans="1:110" x14ac:dyDescent="0.25">
      <c r="A820" s="6"/>
      <c r="B820" s="6"/>
      <c r="C820" s="6"/>
      <c r="D820" s="6"/>
      <c r="E820" s="6"/>
      <c r="F820" s="6"/>
      <c r="M820" s="616"/>
      <c r="N820" s="6"/>
      <c r="Q820" s="6"/>
      <c r="R820" s="6"/>
      <c r="S820" s="6"/>
      <c r="V820" s="1099"/>
      <c r="X820" s="6"/>
      <c r="Y820" s="6"/>
      <c r="AL820" s="6"/>
      <c r="AM820" s="6"/>
      <c r="AN820" s="6"/>
      <c r="AO820" s="6"/>
      <c r="AP820" s="6"/>
      <c r="AQ820" s="6"/>
      <c r="AR820" s="6"/>
      <c r="AS820" s="6"/>
      <c r="AT820" s="6"/>
      <c r="AU820" s="6"/>
      <c r="AV820" s="6"/>
      <c r="AW820" s="6"/>
      <c r="AX820" s="6"/>
      <c r="AY820" s="6"/>
      <c r="AZ820" s="6"/>
      <c r="BA820" s="6"/>
      <c r="BB820" s="6"/>
      <c r="BC820" s="6"/>
      <c r="BD820" s="6"/>
      <c r="BE820" s="6"/>
      <c r="BF820" s="6"/>
      <c r="BG820" s="6"/>
      <c r="BH820" s="6"/>
      <c r="BI820" s="6"/>
      <c r="BJ820" s="6"/>
      <c r="BK820" s="6"/>
      <c r="BL820" s="6"/>
      <c r="BM820" s="6"/>
      <c r="BN820" s="6"/>
      <c r="BO820" s="6"/>
      <c r="BP820" s="6"/>
      <c r="BQ820" s="6"/>
      <c r="BR820" s="6"/>
      <c r="BS820" s="6"/>
      <c r="BT820" s="6"/>
      <c r="BU820" s="6"/>
      <c r="BV820" s="6"/>
      <c r="BW820" s="6"/>
      <c r="BX820" s="6"/>
      <c r="BY820" s="6"/>
      <c r="BZ820" s="6"/>
      <c r="CA820" s="6"/>
      <c r="CB820" s="6"/>
      <c r="CC820" s="6"/>
      <c r="CD820" s="6"/>
      <c r="CE820" s="6"/>
      <c r="CF820" s="6"/>
      <c r="CG820" s="6"/>
      <c r="CH820" s="6"/>
      <c r="CI820" s="6"/>
      <c r="CJ820" s="6"/>
      <c r="CK820" s="6"/>
      <c r="CL820" s="6"/>
      <c r="CM820" s="6"/>
      <c r="CN820" s="6"/>
      <c r="CO820" s="6"/>
      <c r="CP820" s="6"/>
      <c r="CQ820" s="6"/>
      <c r="CR820" s="6"/>
      <c r="CS820" s="6"/>
      <c r="CT820" s="6"/>
      <c r="CU820" s="6"/>
      <c r="CV820" s="6"/>
      <c r="CW820" s="6"/>
      <c r="CX820" s="6"/>
      <c r="CY820" s="6"/>
      <c r="CZ820" s="6"/>
      <c r="DA820" s="6"/>
      <c r="DB820" s="6"/>
      <c r="DC820" s="6"/>
      <c r="DD820" s="6"/>
      <c r="DE820" s="6"/>
      <c r="DF820" s="6"/>
    </row>
    <row r="821" spans="1:110" x14ac:dyDescent="0.25">
      <c r="A821" s="6"/>
      <c r="B821" s="6"/>
      <c r="C821" s="6"/>
      <c r="D821" s="6"/>
      <c r="E821" s="6"/>
      <c r="F821" s="6"/>
      <c r="M821" s="616"/>
      <c r="N821" s="6"/>
      <c r="Q821" s="6"/>
      <c r="R821" s="6"/>
      <c r="S821" s="6"/>
      <c r="V821" s="1099"/>
      <c r="X821" s="6"/>
      <c r="Y821" s="6"/>
      <c r="AL821" s="6"/>
      <c r="AM821" s="6"/>
      <c r="AN821" s="6"/>
      <c r="AO821" s="6"/>
      <c r="AP821" s="6"/>
      <c r="AQ821" s="6"/>
      <c r="AR821" s="6"/>
      <c r="AS821" s="6"/>
      <c r="AT821" s="6"/>
      <c r="AU821" s="6"/>
      <c r="AV821" s="6"/>
      <c r="AW821" s="6"/>
      <c r="AX821" s="6"/>
      <c r="AY821" s="6"/>
      <c r="AZ821" s="6"/>
      <c r="BA821" s="6"/>
      <c r="BB821" s="6"/>
      <c r="BC821" s="6"/>
      <c r="BD821" s="6"/>
      <c r="BE821" s="6"/>
      <c r="BF821" s="6"/>
      <c r="BG821" s="6"/>
      <c r="BH821" s="6"/>
      <c r="BI821" s="6"/>
      <c r="BJ821" s="6"/>
      <c r="BK821" s="6"/>
      <c r="BL821" s="6"/>
      <c r="BM821" s="6"/>
      <c r="BN821" s="6"/>
      <c r="BO821" s="6"/>
      <c r="BP821" s="6"/>
      <c r="BQ821" s="6"/>
      <c r="BR821" s="6"/>
      <c r="BS821" s="6"/>
      <c r="BT821" s="6"/>
      <c r="BU821" s="6"/>
      <c r="BV821" s="6"/>
      <c r="BW821" s="6"/>
      <c r="BX821" s="6"/>
      <c r="BY821" s="6"/>
      <c r="BZ821" s="6"/>
      <c r="CA821" s="6"/>
      <c r="CB821" s="6"/>
      <c r="CC821" s="6"/>
      <c r="CD821" s="6"/>
      <c r="CE821" s="6"/>
      <c r="CF821" s="6"/>
      <c r="CG821" s="6"/>
      <c r="CH821" s="6"/>
      <c r="CI821" s="6"/>
      <c r="CJ821" s="6"/>
      <c r="CK821" s="6"/>
      <c r="CL821" s="6"/>
      <c r="CM821" s="6"/>
      <c r="CN821" s="6"/>
      <c r="CO821" s="6"/>
      <c r="CP821" s="6"/>
      <c r="CQ821" s="6"/>
      <c r="CR821" s="6"/>
      <c r="CS821" s="6"/>
      <c r="CT821" s="6"/>
      <c r="CU821" s="6"/>
      <c r="CV821" s="6"/>
      <c r="CW821" s="6"/>
      <c r="CX821" s="6"/>
      <c r="CY821" s="6"/>
      <c r="CZ821" s="6"/>
      <c r="DA821" s="6"/>
      <c r="DB821" s="6"/>
      <c r="DC821" s="6"/>
      <c r="DD821" s="6"/>
      <c r="DE821" s="6"/>
      <c r="DF821" s="6"/>
    </row>
    <row r="822" spans="1:110" x14ac:dyDescent="0.25">
      <c r="A822" s="6"/>
      <c r="B822" s="6"/>
      <c r="C822" s="6"/>
      <c r="D822" s="6"/>
      <c r="E822" s="6"/>
      <c r="F822" s="6"/>
      <c r="M822" s="616"/>
      <c r="N822" s="6"/>
      <c r="Q822" s="6"/>
      <c r="R822" s="6"/>
      <c r="S822" s="6"/>
      <c r="V822" s="1099"/>
      <c r="X822" s="6"/>
      <c r="Y822" s="6"/>
      <c r="AL822" s="6"/>
      <c r="AM822" s="6"/>
      <c r="AN822" s="6"/>
      <c r="AO822" s="6"/>
      <c r="AP822" s="6"/>
      <c r="AQ822" s="6"/>
      <c r="AR822" s="6"/>
      <c r="AS822" s="6"/>
      <c r="AT822" s="6"/>
      <c r="AU822" s="6"/>
      <c r="AV822" s="6"/>
      <c r="AW822" s="6"/>
      <c r="AX822" s="6"/>
      <c r="AY822" s="6"/>
      <c r="AZ822" s="6"/>
      <c r="BA822" s="6"/>
      <c r="BB822" s="6"/>
      <c r="BC822" s="6"/>
      <c r="BD822" s="6"/>
      <c r="BE822" s="6"/>
      <c r="BF822" s="6"/>
      <c r="BG822" s="6"/>
      <c r="BH822" s="6"/>
      <c r="BI822" s="6"/>
      <c r="BJ822" s="6"/>
      <c r="BK822" s="6"/>
      <c r="BL822" s="6"/>
      <c r="BM822" s="6"/>
      <c r="BN822" s="6"/>
      <c r="BO822" s="6"/>
      <c r="BP822" s="6"/>
      <c r="BQ822" s="6"/>
      <c r="BR822" s="6"/>
      <c r="BS822" s="6"/>
      <c r="BT822" s="6"/>
      <c r="BU822" s="6"/>
      <c r="BV822" s="6"/>
      <c r="BW822" s="6"/>
      <c r="BX822" s="6"/>
      <c r="BY822" s="6"/>
      <c r="BZ822" s="6"/>
      <c r="CA822" s="6"/>
      <c r="CB822" s="6"/>
      <c r="CC822" s="6"/>
      <c r="CD822" s="6"/>
      <c r="CE822" s="6"/>
      <c r="CF822" s="6"/>
      <c r="CG822" s="6"/>
      <c r="CH822" s="6"/>
      <c r="CI822" s="6"/>
      <c r="CJ822" s="6"/>
      <c r="CK822" s="6"/>
      <c r="CL822" s="6"/>
      <c r="CM822" s="6"/>
      <c r="CN822" s="6"/>
      <c r="CO822" s="6"/>
      <c r="CP822" s="6"/>
      <c r="CQ822" s="6"/>
      <c r="CR822" s="6"/>
      <c r="CS822" s="6"/>
      <c r="CT822" s="6"/>
      <c r="CU822" s="6"/>
      <c r="CV822" s="6"/>
      <c r="CW822" s="6"/>
      <c r="CX822" s="6"/>
      <c r="CY822" s="6"/>
      <c r="CZ822" s="6"/>
      <c r="DA822" s="6"/>
      <c r="DB822" s="6"/>
      <c r="DC822" s="6"/>
      <c r="DD822" s="6"/>
      <c r="DE822" s="6"/>
      <c r="DF822" s="6"/>
    </row>
    <row r="823" spans="1:110" x14ac:dyDescent="0.25">
      <c r="A823" s="6"/>
      <c r="B823" s="6"/>
      <c r="C823" s="6"/>
      <c r="D823" s="6"/>
      <c r="E823" s="6"/>
      <c r="F823" s="6"/>
      <c r="M823" s="616"/>
      <c r="N823" s="6"/>
      <c r="Q823" s="6"/>
      <c r="R823" s="6"/>
      <c r="S823" s="6"/>
      <c r="V823" s="1099"/>
      <c r="X823" s="6"/>
      <c r="Y823" s="6"/>
      <c r="AL823" s="6"/>
      <c r="AM823" s="6"/>
      <c r="AN823" s="6"/>
      <c r="AO823" s="6"/>
      <c r="AP823" s="6"/>
      <c r="AQ823" s="6"/>
      <c r="AR823" s="6"/>
      <c r="AS823" s="6"/>
      <c r="AT823" s="6"/>
      <c r="AU823" s="6"/>
      <c r="AV823" s="6"/>
      <c r="AW823" s="6"/>
      <c r="AX823" s="6"/>
      <c r="AY823" s="6"/>
      <c r="AZ823" s="6"/>
      <c r="BA823" s="6"/>
      <c r="BB823" s="6"/>
      <c r="BC823" s="6"/>
      <c r="BD823" s="6"/>
      <c r="BE823" s="6"/>
      <c r="BF823" s="6"/>
      <c r="BG823" s="6"/>
      <c r="BH823" s="6"/>
      <c r="BI823" s="6"/>
      <c r="BJ823" s="6"/>
      <c r="BK823" s="6"/>
      <c r="BL823" s="6"/>
      <c r="BM823" s="6"/>
      <c r="BN823" s="6"/>
      <c r="BO823" s="6"/>
      <c r="BP823" s="6"/>
      <c r="BQ823" s="6"/>
      <c r="BR823" s="6"/>
      <c r="BS823" s="6"/>
      <c r="BT823" s="6"/>
      <c r="BU823" s="6"/>
      <c r="BV823" s="6"/>
      <c r="BW823" s="6"/>
      <c r="BX823" s="6"/>
      <c r="BY823" s="6"/>
      <c r="BZ823" s="6"/>
      <c r="CA823" s="6"/>
      <c r="CB823" s="6"/>
      <c r="CC823" s="6"/>
      <c r="CD823" s="6"/>
      <c r="CE823" s="6"/>
      <c r="CF823" s="6"/>
      <c r="CG823" s="6"/>
      <c r="CH823" s="6"/>
      <c r="CI823" s="6"/>
      <c r="CJ823" s="6"/>
      <c r="CK823" s="6"/>
      <c r="CL823" s="6"/>
      <c r="CM823" s="6"/>
      <c r="CN823" s="6"/>
      <c r="CO823" s="6"/>
      <c r="CP823" s="6"/>
      <c r="CQ823" s="6"/>
      <c r="CR823" s="6"/>
      <c r="CS823" s="6"/>
      <c r="CT823" s="6"/>
      <c r="CU823" s="6"/>
      <c r="CV823" s="6"/>
      <c r="CW823" s="6"/>
      <c r="CX823" s="6"/>
      <c r="CY823" s="6"/>
      <c r="CZ823" s="6"/>
      <c r="DA823" s="6"/>
      <c r="DB823" s="6"/>
      <c r="DC823" s="6"/>
      <c r="DD823" s="6"/>
      <c r="DE823" s="6"/>
      <c r="DF823" s="6"/>
    </row>
    <row r="824" spans="1:110" x14ac:dyDescent="0.25">
      <c r="A824" s="6"/>
      <c r="B824" s="6"/>
      <c r="C824" s="6"/>
      <c r="D824" s="6"/>
      <c r="E824" s="6"/>
      <c r="F824" s="6"/>
      <c r="M824" s="402"/>
      <c r="N824" s="6"/>
      <c r="Q824" s="6"/>
      <c r="R824" s="6"/>
      <c r="S824" s="6"/>
      <c r="V824" s="1099"/>
      <c r="X824" s="6"/>
      <c r="Y824" s="6"/>
      <c r="AL824" s="6"/>
      <c r="AM824" s="6"/>
      <c r="AN824" s="6"/>
      <c r="AO824" s="6"/>
      <c r="AP824" s="6"/>
      <c r="AQ824" s="6"/>
      <c r="AR824" s="6"/>
      <c r="AS824" s="6"/>
      <c r="AT824" s="6"/>
      <c r="AU824" s="6"/>
      <c r="AV824" s="6"/>
      <c r="AW824" s="6"/>
      <c r="AX824" s="6"/>
      <c r="AY824" s="6"/>
      <c r="AZ824" s="6"/>
      <c r="BA824" s="6"/>
      <c r="BB824" s="6"/>
      <c r="BC824" s="6"/>
      <c r="BD824" s="6"/>
      <c r="BE824" s="6"/>
      <c r="BF824" s="6"/>
      <c r="BG824" s="6"/>
      <c r="BH824" s="6"/>
      <c r="BI824" s="6"/>
      <c r="BJ824" s="6"/>
      <c r="BK824" s="6"/>
      <c r="BL824" s="6"/>
      <c r="BM824" s="6"/>
      <c r="BN824" s="6"/>
      <c r="BO824" s="6"/>
      <c r="BP824" s="6"/>
      <c r="BQ824" s="6"/>
      <c r="BR824" s="6"/>
      <c r="BS824" s="6"/>
      <c r="BT824" s="6"/>
      <c r="BU824" s="6"/>
      <c r="BV824" s="6"/>
      <c r="BW824" s="6"/>
      <c r="BX824" s="6"/>
      <c r="BY824" s="6"/>
      <c r="BZ824" s="6"/>
      <c r="CA824" s="6"/>
      <c r="CB824" s="6"/>
      <c r="CC824" s="6"/>
      <c r="CD824" s="6"/>
      <c r="CE824" s="6"/>
      <c r="CF824" s="6"/>
      <c r="CG824" s="6"/>
      <c r="CH824" s="6"/>
      <c r="CI824" s="6"/>
      <c r="CJ824" s="6"/>
      <c r="CK824" s="6"/>
      <c r="CL824" s="6"/>
      <c r="CM824" s="6"/>
      <c r="CN824" s="6"/>
      <c r="CO824" s="6"/>
      <c r="CP824" s="6"/>
      <c r="CQ824" s="6"/>
      <c r="CR824" s="6"/>
      <c r="CS824" s="6"/>
      <c r="CT824" s="6"/>
      <c r="CU824" s="6"/>
      <c r="CV824" s="6"/>
      <c r="CW824" s="6"/>
      <c r="CX824" s="6"/>
      <c r="CY824" s="6"/>
      <c r="CZ824" s="6"/>
      <c r="DA824" s="6"/>
      <c r="DB824" s="6"/>
      <c r="DC824" s="6"/>
      <c r="DD824" s="6"/>
      <c r="DE824" s="6"/>
      <c r="DF824" s="6"/>
    </row>
    <row r="825" spans="1:110" x14ac:dyDescent="0.25">
      <c r="A825" s="6"/>
      <c r="B825" s="6"/>
      <c r="C825" s="6"/>
      <c r="D825" s="6"/>
      <c r="E825" s="6"/>
      <c r="F825" s="6"/>
      <c r="M825" s="1067"/>
      <c r="N825" s="6"/>
      <c r="Q825" s="6"/>
      <c r="R825" s="6"/>
      <c r="S825" s="6"/>
      <c r="V825" s="1099"/>
      <c r="X825" s="6"/>
      <c r="Y825" s="6"/>
      <c r="AL825" s="6"/>
      <c r="AM825" s="6"/>
      <c r="AN825" s="6"/>
      <c r="AO825" s="6"/>
      <c r="AP825" s="6"/>
      <c r="AQ825" s="6"/>
      <c r="AR825" s="6"/>
      <c r="AS825" s="6"/>
      <c r="AT825" s="6"/>
      <c r="AU825" s="6"/>
      <c r="AV825" s="6"/>
      <c r="AW825" s="6"/>
      <c r="AX825" s="6"/>
      <c r="AY825" s="6"/>
      <c r="AZ825" s="6"/>
      <c r="BA825" s="6"/>
      <c r="BB825" s="6"/>
      <c r="BC825" s="6"/>
      <c r="BD825" s="6"/>
      <c r="BE825" s="6"/>
      <c r="BF825" s="6"/>
      <c r="BG825" s="6"/>
      <c r="BH825" s="6"/>
      <c r="BI825" s="6"/>
      <c r="BJ825" s="6"/>
      <c r="BK825" s="6"/>
      <c r="BL825" s="6"/>
      <c r="BM825" s="6"/>
      <c r="BN825" s="6"/>
      <c r="BO825" s="6"/>
      <c r="BP825" s="6"/>
      <c r="BQ825" s="6"/>
      <c r="BR825" s="6"/>
      <c r="BS825" s="6"/>
      <c r="BT825" s="6"/>
      <c r="BU825" s="6"/>
      <c r="BV825" s="6"/>
      <c r="BW825" s="6"/>
      <c r="BX825" s="6"/>
      <c r="BY825" s="6"/>
      <c r="BZ825" s="6"/>
      <c r="CA825" s="6"/>
      <c r="CB825" s="6"/>
      <c r="CC825" s="6"/>
      <c r="CD825" s="6"/>
      <c r="CE825" s="6"/>
      <c r="CF825" s="6"/>
      <c r="CG825" s="6"/>
      <c r="CH825" s="6"/>
      <c r="CI825" s="6"/>
      <c r="CJ825" s="6"/>
      <c r="CK825" s="6"/>
      <c r="CL825" s="6"/>
      <c r="CM825" s="6"/>
      <c r="CN825" s="6"/>
      <c r="CO825" s="6"/>
      <c r="CP825" s="6"/>
      <c r="CQ825" s="6"/>
      <c r="CR825" s="6"/>
      <c r="CS825" s="6"/>
      <c r="CT825" s="6"/>
      <c r="CU825" s="6"/>
      <c r="CV825" s="6"/>
      <c r="CW825" s="6"/>
      <c r="CX825" s="6"/>
      <c r="CY825" s="6"/>
      <c r="CZ825" s="6"/>
      <c r="DA825" s="6"/>
      <c r="DB825" s="6"/>
      <c r="DC825" s="6"/>
      <c r="DD825" s="6"/>
      <c r="DE825" s="6"/>
      <c r="DF825" s="6"/>
    </row>
    <row r="826" spans="1:110" x14ac:dyDescent="0.25">
      <c r="A826" s="6"/>
      <c r="B826" s="6"/>
      <c r="C826" s="6"/>
      <c r="D826" s="6"/>
      <c r="E826" s="6"/>
      <c r="F826" s="6"/>
      <c r="M826" s="406">
        <f>SUM(M762:M825)</f>
        <v>0</v>
      </c>
      <c r="N826" s="6"/>
      <c r="Q826" s="6"/>
      <c r="R826" s="6"/>
      <c r="S826" s="6"/>
      <c r="V826" s="1099"/>
      <c r="X826" s="6"/>
      <c r="Y826" s="6"/>
      <c r="AL826" s="6"/>
      <c r="AM826" s="6"/>
      <c r="AN826" s="6"/>
      <c r="AO826" s="6"/>
      <c r="AP826" s="6"/>
      <c r="AQ826" s="6"/>
      <c r="AR826" s="6"/>
      <c r="AS826" s="6"/>
      <c r="AT826" s="6"/>
      <c r="AU826" s="6"/>
      <c r="AV826" s="6"/>
      <c r="AW826" s="6"/>
      <c r="AX826" s="6"/>
      <c r="AY826" s="6"/>
      <c r="AZ826" s="6"/>
      <c r="BA826" s="6"/>
      <c r="BB826" s="6"/>
      <c r="BC826" s="6"/>
      <c r="BD826" s="6"/>
      <c r="BE826" s="6"/>
      <c r="BF826" s="6"/>
      <c r="BG826" s="6"/>
      <c r="BH826" s="6"/>
      <c r="BI826" s="6"/>
      <c r="BJ826" s="6"/>
      <c r="BK826" s="6"/>
      <c r="BL826" s="6"/>
      <c r="BM826" s="6"/>
      <c r="BN826" s="6"/>
      <c r="BO826" s="6"/>
      <c r="BP826" s="6"/>
      <c r="BQ826" s="6"/>
      <c r="BR826" s="6"/>
      <c r="BS826" s="6"/>
      <c r="BT826" s="6"/>
      <c r="BU826" s="6"/>
      <c r="BV826" s="6"/>
      <c r="BW826" s="6"/>
      <c r="BX826" s="6"/>
      <c r="BY826" s="6"/>
      <c r="BZ826" s="6"/>
      <c r="CA826" s="6"/>
      <c r="CB826" s="6"/>
      <c r="CC826" s="6"/>
      <c r="CD826" s="6"/>
      <c r="CE826" s="6"/>
      <c r="CF826" s="6"/>
      <c r="CG826" s="6"/>
      <c r="CH826" s="6"/>
      <c r="CI826" s="6"/>
      <c r="CJ826" s="6"/>
      <c r="CK826" s="6"/>
      <c r="CL826" s="6"/>
      <c r="CM826" s="6"/>
      <c r="CN826" s="6"/>
      <c r="CO826" s="6"/>
      <c r="CP826" s="6"/>
      <c r="CQ826" s="6"/>
      <c r="CR826" s="6"/>
      <c r="CS826" s="6"/>
      <c r="CT826" s="6"/>
      <c r="CU826" s="6"/>
      <c r="CV826" s="6"/>
      <c r="CW826" s="6"/>
      <c r="CX826" s="6"/>
      <c r="CY826" s="6"/>
      <c r="CZ826" s="6"/>
      <c r="DA826" s="6"/>
      <c r="DB826" s="6"/>
      <c r="DC826" s="6"/>
      <c r="DD826" s="6"/>
      <c r="DE826" s="6"/>
      <c r="DF826" s="6"/>
    </row>
    <row r="827" spans="1:110" x14ac:dyDescent="0.25">
      <c r="A827" s="6"/>
      <c r="B827" s="6"/>
      <c r="C827" s="6"/>
      <c r="D827" s="6"/>
      <c r="E827" s="6"/>
      <c r="F827" s="6"/>
      <c r="M827" s="624"/>
      <c r="N827" s="6"/>
      <c r="Q827" s="6"/>
      <c r="R827" s="6"/>
      <c r="S827" s="6"/>
      <c r="V827" s="1099"/>
      <c r="X827" s="6"/>
      <c r="Y827" s="6"/>
      <c r="AL827" s="6"/>
      <c r="AM827" s="6"/>
      <c r="AN827" s="6"/>
      <c r="AO827" s="6"/>
      <c r="AP827" s="6"/>
      <c r="AQ827" s="6"/>
      <c r="AR827" s="6"/>
      <c r="AS827" s="6"/>
      <c r="AT827" s="6"/>
      <c r="AU827" s="6"/>
      <c r="AV827" s="6"/>
      <c r="AW827" s="6"/>
      <c r="AX827" s="6"/>
      <c r="AY827" s="6"/>
      <c r="AZ827" s="6"/>
      <c r="BA827" s="6"/>
      <c r="BB827" s="6"/>
      <c r="BC827" s="6"/>
      <c r="BD827" s="6"/>
      <c r="BE827" s="6"/>
      <c r="BF827" s="6"/>
      <c r="BG827" s="6"/>
      <c r="BH827" s="6"/>
      <c r="BI827" s="6"/>
      <c r="BJ827" s="6"/>
      <c r="BK827" s="6"/>
      <c r="BL827" s="6"/>
      <c r="BM827" s="6"/>
      <c r="BN827" s="6"/>
      <c r="BO827" s="6"/>
      <c r="BP827" s="6"/>
      <c r="BQ827" s="6"/>
      <c r="BR827" s="6"/>
      <c r="BS827" s="6"/>
      <c r="BT827" s="6"/>
      <c r="BU827" s="6"/>
      <c r="BV827" s="6"/>
      <c r="BW827" s="6"/>
      <c r="BX827" s="6"/>
      <c r="BY827" s="6"/>
      <c r="BZ827" s="6"/>
      <c r="CA827" s="6"/>
      <c r="CB827" s="6"/>
      <c r="CC827" s="6"/>
      <c r="CD827" s="6"/>
      <c r="CE827" s="6"/>
      <c r="CF827" s="6"/>
      <c r="CG827" s="6"/>
      <c r="CH827" s="6"/>
      <c r="CI827" s="6"/>
      <c r="CJ827" s="6"/>
      <c r="CK827" s="6"/>
      <c r="CL827" s="6"/>
      <c r="CM827" s="6"/>
      <c r="CN827" s="6"/>
      <c r="CO827" s="6"/>
      <c r="CP827" s="6"/>
      <c r="CQ827" s="6"/>
      <c r="CR827" s="6"/>
      <c r="CS827" s="6"/>
      <c r="CT827" s="6"/>
      <c r="CU827" s="6"/>
      <c r="CV827" s="6"/>
      <c r="CW827" s="6"/>
      <c r="CX827" s="6"/>
      <c r="CY827" s="6"/>
      <c r="CZ827" s="6"/>
      <c r="DA827" s="6"/>
      <c r="DB827" s="6"/>
      <c r="DC827" s="6"/>
      <c r="DD827" s="6"/>
      <c r="DE827" s="6"/>
      <c r="DF827" s="6"/>
    </row>
    <row r="828" spans="1:110" ht="15.75" thickBot="1" x14ac:dyDescent="0.3">
      <c r="A828" s="6"/>
      <c r="B828" s="6"/>
      <c r="C828" s="6"/>
      <c r="D828" s="6"/>
      <c r="E828" s="6"/>
      <c r="F828" s="6"/>
      <c r="M828" s="751" t="e">
        <f>SUM(M26:M826)</f>
        <v>#REF!</v>
      </c>
      <c r="N828" s="6"/>
      <c r="Q828" s="6"/>
      <c r="R828" s="6"/>
      <c r="S828" s="6"/>
      <c r="V828" s="1099"/>
      <c r="X828" s="6"/>
      <c r="Y828" s="6"/>
      <c r="AL828" s="6"/>
      <c r="AM828" s="6"/>
      <c r="AN828" s="6"/>
      <c r="AO828" s="6"/>
      <c r="AP828" s="6"/>
      <c r="AQ828" s="6"/>
      <c r="AR828" s="6"/>
      <c r="AS828" s="6"/>
      <c r="AT828" s="6"/>
      <c r="AU828" s="6"/>
      <c r="AV828" s="6"/>
      <c r="AW828" s="6"/>
      <c r="AX828" s="6"/>
      <c r="AY828" s="6"/>
      <c r="AZ828" s="6"/>
      <c r="BA828" s="6"/>
      <c r="BB828" s="6"/>
      <c r="BC828" s="6"/>
      <c r="BD828" s="6"/>
      <c r="BE828" s="6"/>
      <c r="BF828" s="6"/>
      <c r="BG828" s="6"/>
      <c r="BH828" s="6"/>
      <c r="BI828" s="6"/>
      <c r="BJ828" s="6"/>
      <c r="BK828" s="6"/>
      <c r="BL828" s="6"/>
      <c r="BM828" s="6"/>
      <c r="BN828" s="6"/>
      <c r="BO828" s="6"/>
      <c r="BP828" s="6"/>
      <c r="BQ828" s="6"/>
      <c r="BR828" s="6"/>
      <c r="BS828" s="6"/>
      <c r="BT828" s="6"/>
      <c r="BU828" s="6"/>
      <c r="BV828" s="6"/>
      <c r="BW828" s="6"/>
      <c r="BX828" s="6"/>
      <c r="BY828" s="6"/>
      <c r="BZ828" s="6"/>
      <c r="CA828" s="6"/>
      <c r="CB828" s="6"/>
      <c r="CC828" s="6"/>
      <c r="CD828" s="6"/>
      <c r="CE828" s="6"/>
      <c r="CF828" s="6"/>
      <c r="CG828" s="6"/>
      <c r="CH828" s="6"/>
      <c r="CI828" s="6"/>
      <c r="CJ828" s="6"/>
      <c r="CK828" s="6"/>
      <c r="CL828" s="6"/>
      <c r="CM828" s="6"/>
      <c r="CN828" s="6"/>
      <c r="CO828" s="6"/>
      <c r="CP828" s="6"/>
      <c r="CQ828" s="6"/>
      <c r="CR828" s="6"/>
      <c r="CS828" s="6"/>
      <c r="CT828" s="6"/>
      <c r="CU828" s="6"/>
      <c r="CV828" s="6"/>
      <c r="CW828" s="6"/>
      <c r="CX828" s="6"/>
      <c r="CY828" s="6"/>
      <c r="CZ828" s="6"/>
      <c r="DA828" s="6"/>
      <c r="DB828" s="6"/>
      <c r="DC828" s="6"/>
      <c r="DD828" s="6"/>
      <c r="DE828" s="6"/>
      <c r="DF828" s="6"/>
    </row>
    <row r="829" spans="1:110" ht="15.75" thickTop="1" x14ac:dyDescent="0.25">
      <c r="A829" s="6"/>
      <c r="B829" s="6"/>
      <c r="C829" s="6"/>
      <c r="D829" s="6"/>
      <c r="E829" s="6"/>
      <c r="F829" s="6"/>
      <c r="M829" s="752"/>
      <c r="N829" s="6"/>
      <c r="Q829" s="6"/>
      <c r="R829" s="6"/>
      <c r="S829" s="6"/>
      <c r="V829" s="1099"/>
      <c r="X829" s="6"/>
      <c r="Y829" s="6"/>
      <c r="AL829" s="6"/>
      <c r="AM829" s="6"/>
      <c r="AN829" s="6"/>
      <c r="AO829" s="6"/>
      <c r="AP829" s="6"/>
      <c r="AQ829" s="6"/>
      <c r="AR829" s="6"/>
      <c r="AS829" s="6"/>
      <c r="AT829" s="6"/>
      <c r="AU829" s="6"/>
      <c r="AV829" s="6"/>
      <c r="AW829" s="6"/>
      <c r="AX829" s="6"/>
      <c r="AY829" s="6"/>
      <c r="AZ829" s="6"/>
      <c r="BA829" s="6"/>
      <c r="BB829" s="6"/>
      <c r="BC829" s="6"/>
      <c r="BD829" s="6"/>
      <c r="BE829" s="6"/>
      <c r="BF829" s="6"/>
      <c r="BG829" s="6"/>
      <c r="BH829" s="6"/>
      <c r="BI829" s="6"/>
      <c r="BJ829" s="6"/>
      <c r="BK829" s="6"/>
      <c r="BL829" s="6"/>
      <c r="BM829" s="6"/>
      <c r="BN829" s="6"/>
      <c r="BO829" s="6"/>
      <c r="BP829" s="6"/>
      <c r="BQ829" s="6"/>
      <c r="BR829" s="6"/>
      <c r="BS829" s="6"/>
      <c r="BT829" s="6"/>
      <c r="BU829" s="6"/>
      <c r="BV829" s="6"/>
      <c r="BW829" s="6"/>
      <c r="BX829" s="6"/>
      <c r="BY829" s="6"/>
      <c r="BZ829" s="6"/>
      <c r="CA829" s="6"/>
      <c r="CB829" s="6"/>
      <c r="CC829" s="6"/>
      <c r="CD829" s="6"/>
      <c r="CE829" s="6"/>
      <c r="CF829" s="6"/>
      <c r="CG829" s="6"/>
      <c r="CH829" s="6"/>
      <c r="CI829" s="6"/>
      <c r="CJ829" s="6"/>
      <c r="CK829" s="6"/>
      <c r="CL829" s="6"/>
      <c r="CM829" s="6"/>
      <c r="CN829" s="6"/>
      <c r="CO829" s="6"/>
      <c r="CP829" s="6"/>
      <c r="CQ829" s="6"/>
      <c r="CR829" s="6"/>
      <c r="CS829" s="6"/>
      <c r="CT829" s="6"/>
      <c r="CU829" s="6"/>
      <c r="CV829" s="6"/>
      <c r="CW829" s="6"/>
      <c r="CX829" s="6"/>
      <c r="CY829" s="6"/>
      <c r="CZ829" s="6"/>
      <c r="DA829" s="6"/>
      <c r="DB829" s="6"/>
      <c r="DC829" s="6"/>
      <c r="DD829" s="6"/>
      <c r="DE829" s="6"/>
      <c r="DF829" s="6"/>
    </row>
    <row r="830" spans="1:110" x14ac:dyDescent="0.25">
      <c r="A830" s="6"/>
      <c r="B830" s="6"/>
      <c r="C830" s="6"/>
      <c r="D830" s="6"/>
      <c r="E830" s="6"/>
      <c r="F830" s="6"/>
      <c r="M830" s="752"/>
      <c r="N830" s="6"/>
      <c r="Q830" s="6"/>
      <c r="R830" s="6"/>
      <c r="S830" s="6"/>
      <c r="V830" s="1099"/>
      <c r="X830" s="6"/>
      <c r="Y830" s="6"/>
      <c r="AL830" s="6"/>
      <c r="AM830" s="6"/>
      <c r="AN830" s="6"/>
      <c r="AO830" s="6"/>
      <c r="AP830" s="6"/>
      <c r="AQ830" s="6"/>
      <c r="AR830" s="6"/>
      <c r="AS830" s="6"/>
      <c r="AT830" s="6"/>
      <c r="AU830" s="6"/>
      <c r="AV830" s="6"/>
      <c r="AW830" s="6"/>
      <c r="AX830" s="6"/>
      <c r="AY830" s="6"/>
      <c r="AZ830" s="6"/>
      <c r="BA830" s="6"/>
      <c r="BB830" s="6"/>
      <c r="BC830" s="6"/>
      <c r="BD830" s="6"/>
      <c r="BE830" s="6"/>
      <c r="BF830" s="6"/>
      <c r="BG830" s="6"/>
      <c r="BH830" s="6"/>
      <c r="BI830" s="6"/>
      <c r="BJ830" s="6"/>
      <c r="BK830" s="6"/>
      <c r="BL830" s="6"/>
      <c r="BM830" s="6"/>
      <c r="BN830" s="6"/>
      <c r="BO830" s="6"/>
      <c r="BP830" s="6"/>
      <c r="BQ830" s="6"/>
      <c r="BR830" s="6"/>
      <c r="BS830" s="6"/>
      <c r="BT830" s="6"/>
      <c r="BU830" s="6"/>
      <c r="BV830" s="6"/>
      <c r="BW830" s="6"/>
      <c r="BX830" s="6"/>
      <c r="BY830" s="6"/>
      <c r="BZ830" s="6"/>
      <c r="CA830" s="6"/>
      <c r="CB830" s="6"/>
      <c r="CC830" s="6"/>
      <c r="CD830" s="6"/>
      <c r="CE830" s="6"/>
      <c r="CF830" s="6"/>
      <c r="CG830" s="6"/>
      <c r="CH830" s="6"/>
      <c r="CI830" s="6"/>
      <c r="CJ830" s="6"/>
      <c r="CK830" s="6"/>
      <c r="CL830" s="6"/>
      <c r="CM830" s="6"/>
      <c r="CN830" s="6"/>
      <c r="CO830" s="6"/>
      <c r="CP830" s="6"/>
      <c r="CQ830" s="6"/>
      <c r="CR830" s="6"/>
      <c r="CS830" s="6"/>
      <c r="CT830" s="6"/>
      <c r="CU830" s="6"/>
      <c r="CV830" s="6"/>
      <c r="CW830" s="6"/>
      <c r="CX830" s="6"/>
      <c r="CY830" s="6"/>
      <c r="CZ830" s="6"/>
      <c r="DA830" s="6"/>
      <c r="DB830" s="6"/>
      <c r="DC830" s="6"/>
      <c r="DD830" s="6"/>
      <c r="DE830" s="6"/>
      <c r="DF830" s="6"/>
    </row>
    <row r="831" spans="1:110" x14ac:dyDescent="0.25">
      <c r="B831" s="6"/>
      <c r="C831" s="6"/>
      <c r="D831" s="6"/>
      <c r="E831" s="6"/>
      <c r="F831" s="6"/>
    </row>
    <row r="838" spans="1:110" x14ac:dyDescent="0.25">
      <c r="A838" s="6"/>
      <c r="M838" s="672"/>
      <c r="N838" s="6"/>
      <c r="Q838" s="6"/>
      <c r="R838" s="6"/>
      <c r="S838" s="6"/>
      <c r="V838" s="1099"/>
      <c r="X838" s="6"/>
      <c r="Y838" s="6"/>
      <c r="AL838" s="6"/>
      <c r="AM838" s="6"/>
      <c r="AN838" s="6"/>
      <c r="AO838" s="6"/>
      <c r="AP838" s="6"/>
      <c r="AQ838" s="6"/>
      <c r="AR838" s="6"/>
      <c r="AS838" s="6"/>
      <c r="AT838" s="6"/>
      <c r="AU838" s="6"/>
      <c r="AV838" s="6"/>
      <c r="AW838" s="6"/>
      <c r="AX838" s="6"/>
      <c r="AY838" s="6"/>
      <c r="AZ838" s="6"/>
      <c r="BA838" s="6"/>
      <c r="BB838" s="6"/>
      <c r="BC838" s="6"/>
      <c r="BD838" s="6"/>
      <c r="BE838" s="6"/>
      <c r="BF838" s="6"/>
      <c r="BG838" s="6"/>
      <c r="BH838" s="6"/>
      <c r="BI838" s="6"/>
      <c r="BJ838" s="6"/>
      <c r="BK838" s="6"/>
      <c r="BL838" s="6"/>
      <c r="BM838" s="6"/>
      <c r="BN838" s="6"/>
      <c r="BO838" s="6"/>
      <c r="BP838" s="6"/>
      <c r="BQ838" s="6"/>
      <c r="BR838" s="6"/>
      <c r="BS838" s="6"/>
      <c r="BT838" s="6"/>
      <c r="BU838" s="6"/>
      <c r="BV838" s="6"/>
      <c r="BW838" s="6"/>
      <c r="BX838" s="6"/>
      <c r="BY838" s="6"/>
      <c r="BZ838" s="6"/>
      <c r="CA838" s="6"/>
      <c r="CB838" s="6"/>
      <c r="CC838" s="6"/>
      <c r="CD838" s="6"/>
      <c r="CE838" s="6"/>
      <c r="CF838" s="6"/>
      <c r="CG838" s="6"/>
      <c r="CH838" s="6"/>
      <c r="CI838" s="6"/>
      <c r="CJ838" s="6"/>
      <c r="CK838" s="6"/>
      <c r="CL838" s="6"/>
      <c r="CM838" s="6"/>
      <c r="CN838" s="6"/>
      <c r="CO838" s="6"/>
      <c r="CP838" s="6"/>
      <c r="CQ838" s="6"/>
      <c r="CR838" s="6"/>
      <c r="CS838" s="6"/>
      <c r="CT838" s="6"/>
      <c r="CU838" s="6"/>
      <c r="CV838" s="6"/>
      <c r="CW838" s="6"/>
      <c r="CX838" s="6"/>
      <c r="CY838" s="6"/>
      <c r="CZ838" s="6"/>
      <c r="DA838" s="6"/>
      <c r="DB838" s="6"/>
      <c r="DC838" s="6"/>
      <c r="DD838" s="6"/>
      <c r="DE838" s="6"/>
      <c r="DF838" s="6"/>
    </row>
    <row r="839" spans="1:110" x14ac:dyDescent="0.25">
      <c r="B839" s="6"/>
      <c r="C839" s="6"/>
      <c r="D839" s="6"/>
      <c r="E839" s="6"/>
      <c r="F839" s="6"/>
    </row>
    <row r="857" spans="1:110" x14ac:dyDescent="0.25">
      <c r="A857" s="6"/>
      <c r="M857" s="1147"/>
      <c r="N857" s="6"/>
      <c r="Q857" s="6"/>
      <c r="R857" s="6"/>
      <c r="S857" s="6"/>
      <c r="V857" s="1099"/>
      <c r="X857" s="6"/>
      <c r="Y857" s="6"/>
      <c r="AL857" s="6"/>
      <c r="AM857" s="6"/>
      <c r="AN857" s="6"/>
      <c r="AO857" s="6"/>
      <c r="AP857" s="6"/>
      <c r="AQ857" s="6"/>
      <c r="AR857" s="6"/>
      <c r="AS857" s="6"/>
      <c r="AT857" s="6"/>
      <c r="AU857" s="6"/>
      <c r="AV857" s="6"/>
      <c r="AW857" s="6"/>
      <c r="AX857" s="6"/>
      <c r="AY857" s="6"/>
      <c r="AZ857" s="6"/>
      <c r="BA857" s="6"/>
      <c r="BB857" s="6"/>
      <c r="BC857" s="6"/>
      <c r="BD857" s="6"/>
      <c r="BE857" s="6"/>
      <c r="BF857" s="6"/>
      <c r="BG857" s="6"/>
      <c r="BH857" s="6"/>
      <c r="BI857" s="6"/>
      <c r="BJ857" s="6"/>
      <c r="BK857" s="6"/>
      <c r="BL857" s="6"/>
      <c r="BM857" s="6"/>
      <c r="BN857" s="6"/>
      <c r="BO857" s="6"/>
      <c r="BP857" s="6"/>
      <c r="BQ857" s="6"/>
      <c r="BR857" s="6"/>
      <c r="BS857" s="6"/>
      <c r="BT857" s="6"/>
      <c r="BU857" s="6"/>
      <c r="BV857" s="6"/>
      <c r="BW857" s="6"/>
      <c r="BX857" s="6"/>
      <c r="BY857" s="6"/>
      <c r="BZ857" s="6"/>
      <c r="CA857" s="6"/>
      <c r="CB857" s="6"/>
      <c r="CC857" s="6"/>
      <c r="CD857" s="6"/>
      <c r="CE857" s="6"/>
      <c r="CF857" s="6"/>
      <c r="CG857" s="6"/>
      <c r="CH857" s="6"/>
      <c r="CI857" s="6"/>
      <c r="CJ857" s="6"/>
      <c r="CK857" s="6"/>
      <c r="CL857" s="6"/>
      <c r="CM857" s="6"/>
      <c r="CN857" s="6"/>
      <c r="CO857" s="6"/>
      <c r="CP857" s="6"/>
      <c r="CQ857" s="6"/>
      <c r="CR857" s="6"/>
      <c r="CS857" s="6"/>
      <c r="CT857" s="6"/>
      <c r="CU857" s="6"/>
      <c r="CV857" s="6"/>
      <c r="CW857" s="6"/>
      <c r="CX857" s="6"/>
      <c r="CY857" s="6"/>
      <c r="CZ857" s="6"/>
      <c r="DA857" s="6"/>
      <c r="DB857" s="6"/>
      <c r="DC857" s="6"/>
      <c r="DD857" s="6"/>
      <c r="DE857" s="6"/>
      <c r="DF857" s="6"/>
    </row>
    <row r="858" spans="1:110" x14ac:dyDescent="0.25">
      <c r="A858" s="6"/>
      <c r="B858" s="6"/>
      <c r="C858" s="6"/>
      <c r="D858" s="6"/>
      <c r="E858" s="6"/>
      <c r="F858" s="6"/>
      <c r="M858" s="698"/>
      <c r="N858" s="6"/>
      <c r="Q858" s="6"/>
      <c r="R858" s="6"/>
      <c r="S858" s="6"/>
      <c r="V858" s="1099"/>
      <c r="X858" s="6"/>
      <c r="Y858" s="6"/>
      <c r="AL858" s="6"/>
      <c r="AM858" s="6"/>
      <c r="AN858" s="6"/>
      <c r="AO858" s="6"/>
      <c r="AP858" s="6"/>
      <c r="AQ858" s="6"/>
      <c r="AR858" s="6"/>
      <c r="AS858" s="6"/>
      <c r="AT858" s="6"/>
      <c r="AU858" s="6"/>
      <c r="AV858" s="6"/>
      <c r="AW858" s="6"/>
      <c r="AX858" s="6"/>
      <c r="AY858" s="6"/>
      <c r="AZ858" s="6"/>
      <c r="BA858" s="6"/>
      <c r="BB858" s="6"/>
      <c r="BC858" s="6"/>
      <c r="BD858" s="6"/>
      <c r="BE858" s="6"/>
      <c r="BF858" s="6"/>
      <c r="BG858" s="6"/>
      <c r="BH858" s="6"/>
      <c r="BI858" s="6"/>
      <c r="BJ858" s="6"/>
      <c r="BK858" s="6"/>
      <c r="BL858" s="6"/>
      <c r="BM858" s="6"/>
      <c r="BN858" s="6"/>
      <c r="BO858" s="6"/>
      <c r="BP858" s="6"/>
      <c r="BQ858" s="6"/>
      <c r="BR858" s="6"/>
      <c r="BS858" s="6"/>
      <c r="BT858" s="6"/>
      <c r="BU858" s="6"/>
      <c r="BV858" s="6"/>
      <c r="BW858" s="6"/>
      <c r="BX858" s="6"/>
      <c r="BY858" s="6"/>
      <c r="BZ858" s="6"/>
      <c r="CA858" s="6"/>
      <c r="CB858" s="6"/>
      <c r="CC858" s="6"/>
      <c r="CD858" s="6"/>
      <c r="CE858" s="6"/>
      <c r="CF858" s="6"/>
      <c r="CG858" s="6"/>
      <c r="CH858" s="6"/>
      <c r="CI858" s="6"/>
      <c r="CJ858" s="6"/>
      <c r="CK858" s="6"/>
      <c r="CL858" s="6"/>
      <c r="CM858" s="6"/>
      <c r="CN858" s="6"/>
      <c r="CO858" s="6"/>
      <c r="CP858" s="6"/>
      <c r="CQ858" s="6"/>
      <c r="CR858" s="6"/>
      <c r="CS858" s="6"/>
      <c r="CT858" s="6"/>
      <c r="CU858" s="6"/>
      <c r="CV858" s="6"/>
      <c r="CW858" s="6"/>
      <c r="CX858" s="6"/>
      <c r="CY858" s="6"/>
      <c r="CZ858" s="6"/>
      <c r="DA858" s="6"/>
      <c r="DB858" s="6"/>
      <c r="DC858" s="6"/>
      <c r="DD858" s="6"/>
      <c r="DE858" s="6"/>
      <c r="DF858" s="6"/>
    </row>
    <row r="859" spans="1:110" x14ac:dyDescent="0.25">
      <c r="A859" s="6"/>
      <c r="B859" s="6"/>
      <c r="C859" s="6"/>
      <c r="D859" s="6"/>
      <c r="E859" s="6"/>
      <c r="F859" s="6"/>
      <c r="M859" s="698"/>
      <c r="N859" s="6"/>
      <c r="Q859" s="6"/>
      <c r="R859" s="6"/>
      <c r="S859" s="6"/>
      <c r="V859" s="1099"/>
      <c r="X859" s="6"/>
      <c r="Y859" s="6"/>
      <c r="AL859" s="6"/>
      <c r="AM859" s="6"/>
      <c r="AN859" s="6"/>
      <c r="AO859" s="6"/>
      <c r="AP859" s="6"/>
      <c r="AQ859" s="6"/>
      <c r="AR859" s="6"/>
      <c r="AS859" s="6"/>
      <c r="AT859" s="6"/>
      <c r="AU859" s="6"/>
      <c r="AV859" s="6"/>
      <c r="AW859" s="6"/>
      <c r="AX859" s="6"/>
      <c r="AY859" s="6"/>
      <c r="AZ859" s="6"/>
      <c r="BA859" s="6"/>
      <c r="BB859" s="6"/>
      <c r="BC859" s="6"/>
      <c r="BD859" s="6"/>
      <c r="BE859" s="6"/>
      <c r="BF859" s="6"/>
      <c r="BG859" s="6"/>
      <c r="BH859" s="6"/>
      <c r="BI859" s="6"/>
      <c r="BJ859" s="6"/>
      <c r="BK859" s="6"/>
      <c r="BL859" s="6"/>
      <c r="BM859" s="6"/>
      <c r="BN859" s="6"/>
      <c r="BO859" s="6"/>
      <c r="BP859" s="6"/>
      <c r="BQ859" s="6"/>
      <c r="BR859" s="6"/>
      <c r="BS859" s="6"/>
      <c r="BT859" s="6"/>
      <c r="BU859" s="6"/>
      <c r="BV859" s="6"/>
      <c r="BW859" s="6"/>
      <c r="BX859" s="6"/>
      <c r="BY859" s="6"/>
      <c r="BZ859" s="6"/>
      <c r="CA859" s="6"/>
      <c r="CB859" s="6"/>
      <c r="CC859" s="6"/>
      <c r="CD859" s="6"/>
      <c r="CE859" s="6"/>
      <c r="CF859" s="6"/>
      <c r="CG859" s="6"/>
      <c r="CH859" s="6"/>
      <c r="CI859" s="6"/>
      <c r="CJ859" s="6"/>
      <c r="CK859" s="6"/>
      <c r="CL859" s="6"/>
      <c r="CM859" s="6"/>
      <c r="CN859" s="6"/>
      <c r="CO859" s="6"/>
      <c r="CP859" s="6"/>
      <c r="CQ859" s="6"/>
      <c r="CR859" s="6"/>
      <c r="CS859" s="6"/>
      <c r="CT859" s="6"/>
      <c r="CU859" s="6"/>
      <c r="CV859" s="6"/>
      <c r="CW859" s="6"/>
      <c r="CX859" s="6"/>
      <c r="CY859" s="6"/>
      <c r="CZ859" s="6"/>
      <c r="DA859" s="6"/>
      <c r="DB859" s="6"/>
      <c r="DC859" s="6"/>
      <c r="DD859" s="6"/>
      <c r="DE859" s="6"/>
      <c r="DF859" s="6"/>
    </row>
    <row r="860" spans="1:110" x14ac:dyDescent="0.25">
      <c r="B860" s="6"/>
      <c r="C860" s="6"/>
      <c r="D860" s="6"/>
      <c r="E860" s="6"/>
      <c r="F860" s="6"/>
    </row>
  </sheetData>
  <mergeCells count="31">
    <mergeCell ref="A9:I9"/>
    <mergeCell ref="A3:U3"/>
    <mergeCell ref="A4:U4"/>
    <mergeCell ref="A5:U5"/>
    <mergeCell ref="A6:U6"/>
    <mergeCell ref="N7:T7"/>
    <mergeCell ref="A14:I14"/>
    <mergeCell ref="A16:I16"/>
    <mergeCell ref="A22:I22"/>
    <mergeCell ref="A24:I24"/>
    <mergeCell ref="A10:I10"/>
    <mergeCell ref="A13:I13"/>
    <mergeCell ref="A17:I17"/>
    <mergeCell ref="A18:I18"/>
    <mergeCell ref="A20:I20"/>
    <mergeCell ref="A37:G37"/>
    <mergeCell ref="N37:Q37"/>
    <mergeCell ref="R37:U37"/>
    <mergeCell ref="A21:I21"/>
    <mergeCell ref="A25:I25"/>
    <mergeCell ref="A36:G36"/>
    <mergeCell ref="N36:Q36"/>
    <mergeCell ref="R36:U36"/>
    <mergeCell ref="B28:I28"/>
    <mergeCell ref="A30:G30"/>
    <mergeCell ref="A27:I27"/>
    <mergeCell ref="N30:Q30"/>
    <mergeCell ref="R30:U30"/>
    <mergeCell ref="A35:G35"/>
    <mergeCell ref="N35:Q35"/>
    <mergeCell ref="R35:U35"/>
  </mergeCells>
  <pageMargins left="0.7" right="0.7" top="0.75" bottom="0.75" header="0.3" footer="0.3"/>
  <drawing r:id="rId1"/>
  <legacy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DF991"/>
  <sheetViews>
    <sheetView topLeftCell="A136" workbookViewId="0">
      <selection activeCell="J160" sqref="J160"/>
    </sheetView>
  </sheetViews>
  <sheetFormatPr baseColWidth="10" defaultColWidth="11.42578125" defaultRowHeight="15" x14ac:dyDescent="0.25"/>
  <cols>
    <col min="1" max="1" width="3.85546875" style="611" customWidth="1"/>
    <col min="2" max="2" width="14.140625" style="1100" customWidth="1"/>
    <col min="3" max="3" width="0.140625" style="1100" hidden="1" customWidth="1"/>
    <col min="4" max="4" width="15.42578125" style="1100" hidden="1" customWidth="1"/>
    <col min="5" max="5" width="12" style="787" hidden="1" customWidth="1"/>
    <col min="6" max="6" width="14.5703125" style="1100" hidden="1" customWidth="1"/>
    <col min="7" max="7" width="38.28515625" style="6" customWidth="1"/>
    <col min="8" max="8" width="30.28515625" style="6" customWidth="1"/>
    <col min="9" max="9" width="38.140625" style="6" customWidth="1"/>
    <col min="10" max="10" width="14.85546875" style="6" customWidth="1"/>
    <col min="11" max="11" width="14.7109375" style="6" hidden="1" customWidth="1"/>
    <col min="12" max="12" width="11.140625" style="6" hidden="1" customWidth="1"/>
    <col min="13" max="13" width="8.5703125" style="6" hidden="1" customWidth="1"/>
    <col min="14" max="14" width="11.28515625" style="458" bestFit="1" customWidth="1"/>
    <col min="15" max="16" width="11.28515625" style="6" bestFit="1" customWidth="1"/>
    <col min="17" max="17" width="10.140625" style="537" bestFit="1" customWidth="1"/>
    <col min="18" max="18" width="12.5703125" style="632" bestFit="1" customWidth="1"/>
    <col min="19" max="19" width="16.28515625" style="632" bestFit="1" customWidth="1"/>
    <col min="20" max="20" width="12.5703125" style="6" bestFit="1" customWidth="1"/>
    <col min="21" max="21" width="14.140625" style="6" bestFit="1" customWidth="1"/>
    <col min="22" max="22" width="16.5703125" style="1183" bestFit="1" customWidth="1"/>
    <col min="23" max="23" width="18.85546875" style="1183" bestFit="1" customWidth="1"/>
    <col min="24" max="24" width="8.7109375" style="711" bestFit="1" customWidth="1"/>
    <col min="25" max="25" width="16.85546875" style="711" bestFit="1" customWidth="1"/>
    <col min="26" max="26" width="2" style="6" bestFit="1" customWidth="1"/>
    <col min="27" max="27" width="9.28515625" style="6" bestFit="1" customWidth="1"/>
    <col min="28" max="31" width="10.28515625" style="6" bestFit="1" customWidth="1"/>
    <col min="32" max="32" width="4.85546875" style="6" bestFit="1" customWidth="1"/>
    <col min="33" max="34" width="9.42578125" style="6" customWidth="1"/>
    <col min="35" max="35" width="8.140625" style="6" customWidth="1"/>
    <col min="36" max="37" width="8.28515625" style="6" customWidth="1"/>
    <col min="38" max="110" width="11.42578125" style="537"/>
    <col min="111" max="16384" width="11.42578125" style="6"/>
  </cols>
  <sheetData>
    <row r="1" spans="1:110" ht="3.75" customHeight="1" x14ac:dyDescent="0.25">
      <c r="E1" s="712"/>
    </row>
    <row r="2" spans="1:110" hidden="1" x14ac:dyDescent="0.25">
      <c r="E2" s="712"/>
    </row>
    <row r="3" spans="1:110" x14ac:dyDescent="0.25">
      <c r="E3" s="712"/>
    </row>
    <row r="4" spans="1:110" x14ac:dyDescent="0.25">
      <c r="E4" s="712"/>
    </row>
    <row r="5" spans="1:110" x14ac:dyDescent="0.25">
      <c r="E5" s="712"/>
    </row>
    <row r="6" spans="1:110" s="514" customFormat="1" ht="18" x14ac:dyDescent="0.25">
      <c r="A6" s="1777" t="s">
        <v>2866</v>
      </c>
      <c r="B6" s="1777"/>
      <c r="C6" s="1777"/>
      <c r="D6" s="1777"/>
      <c r="E6" s="1777"/>
      <c r="F6" s="1777"/>
      <c r="G6" s="1777"/>
      <c r="H6" s="1777"/>
      <c r="I6" s="1777"/>
      <c r="J6" s="1777"/>
      <c r="K6" s="1777"/>
      <c r="L6" s="1777"/>
      <c r="M6" s="1777"/>
      <c r="N6" s="1777"/>
      <c r="O6" s="1777"/>
      <c r="P6" s="1777"/>
      <c r="Q6" s="1777"/>
      <c r="R6" s="1777"/>
      <c r="S6" s="1777"/>
      <c r="T6" s="1777"/>
      <c r="U6" s="1777"/>
      <c r="V6" s="717"/>
      <c r="W6" s="1182"/>
      <c r="X6" s="718"/>
      <c r="Y6" s="719"/>
      <c r="AL6" s="543"/>
      <c r="AM6" s="543"/>
      <c r="AN6" s="543"/>
      <c r="AO6" s="543"/>
      <c r="AP6" s="543"/>
      <c r="AQ6" s="543"/>
      <c r="AR6" s="543"/>
      <c r="AS6" s="543"/>
      <c r="AT6" s="543"/>
      <c r="AU6" s="543"/>
      <c r="AV6" s="543"/>
      <c r="AW6" s="543"/>
      <c r="AX6" s="543"/>
      <c r="AY6" s="543"/>
      <c r="AZ6" s="543"/>
      <c r="BA6" s="543"/>
      <c r="BB6" s="543"/>
      <c r="BC6" s="543"/>
      <c r="BD6" s="543"/>
      <c r="BE6" s="543"/>
      <c r="BF6" s="543"/>
      <c r="BG6" s="543"/>
      <c r="BH6" s="543"/>
      <c r="BI6" s="543"/>
      <c r="BJ6" s="543"/>
      <c r="BK6" s="543"/>
      <c r="BL6" s="543"/>
      <c r="BM6" s="543"/>
      <c r="BN6" s="543"/>
      <c r="BO6" s="543"/>
      <c r="BP6" s="543"/>
      <c r="BQ6" s="543"/>
      <c r="BR6" s="543"/>
      <c r="BS6" s="543"/>
      <c r="BT6" s="543"/>
      <c r="BU6" s="543"/>
      <c r="BV6" s="543"/>
      <c r="BW6" s="543"/>
      <c r="BX6" s="543"/>
      <c r="BY6" s="543"/>
      <c r="BZ6" s="543"/>
      <c r="CA6" s="543"/>
      <c r="CB6" s="543"/>
      <c r="CC6" s="543"/>
      <c r="CD6" s="543"/>
      <c r="CE6" s="543"/>
      <c r="CF6" s="543"/>
      <c r="CG6" s="543"/>
      <c r="CH6" s="543"/>
      <c r="CI6" s="543"/>
      <c r="CJ6" s="543"/>
      <c r="CK6" s="543"/>
      <c r="CL6" s="543"/>
      <c r="CM6" s="543"/>
      <c r="CN6" s="543"/>
      <c r="CO6" s="543"/>
      <c r="CP6" s="543"/>
      <c r="CQ6" s="543"/>
      <c r="CR6" s="543"/>
      <c r="CS6" s="543"/>
      <c r="CT6" s="543"/>
      <c r="CU6" s="543"/>
      <c r="CV6" s="543"/>
      <c r="CW6" s="543"/>
      <c r="CX6" s="543"/>
      <c r="CY6" s="543"/>
      <c r="CZ6" s="543"/>
      <c r="DA6" s="543"/>
      <c r="DB6" s="543"/>
      <c r="DC6" s="543"/>
      <c r="DD6" s="543"/>
      <c r="DE6" s="543"/>
      <c r="DF6" s="543"/>
    </row>
    <row r="7" spans="1:110" s="514" customFormat="1" ht="18" x14ac:dyDescent="0.25">
      <c r="A7" s="1778" t="s">
        <v>2880</v>
      </c>
      <c r="B7" s="1778"/>
      <c r="C7" s="1778"/>
      <c r="D7" s="1778"/>
      <c r="E7" s="1778"/>
      <c r="F7" s="1778"/>
      <c r="G7" s="1778"/>
      <c r="H7" s="1778"/>
      <c r="I7" s="1778"/>
      <c r="J7" s="1778"/>
      <c r="K7" s="1778"/>
      <c r="L7" s="1778"/>
      <c r="M7" s="1778"/>
      <c r="N7" s="1778"/>
      <c r="O7" s="1778"/>
      <c r="P7" s="1778"/>
      <c r="Q7" s="1778"/>
      <c r="R7" s="1778"/>
      <c r="S7" s="1778"/>
      <c r="T7" s="1778"/>
      <c r="U7" s="1778"/>
      <c r="V7" s="717"/>
      <c r="W7" s="1182"/>
      <c r="X7" s="718"/>
      <c r="Y7" s="719"/>
      <c r="AL7" s="543"/>
      <c r="AM7" s="543"/>
      <c r="AN7" s="543"/>
      <c r="AO7" s="543"/>
      <c r="AP7" s="543"/>
      <c r="AQ7" s="543"/>
      <c r="AR7" s="543"/>
      <c r="AS7" s="543"/>
      <c r="AT7" s="543"/>
      <c r="AU7" s="543"/>
      <c r="AV7" s="543"/>
      <c r="AW7" s="543"/>
      <c r="AX7" s="543"/>
      <c r="AY7" s="543"/>
      <c r="AZ7" s="543"/>
      <c r="BA7" s="543"/>
      <c r="BB7" s="543"/>
      <c r="BC7" s="543"/>
      <c r="BD7" s="543"/>
      <c r="BE7" s="543"/>
      <c r="BF7" s="543"/>
      <c r="BG7" s="543"/>
      <c r="BH7" s="543"/>
      <c r="BI7" s="543"/>
      <c r="BJ7" s="543"/>
      <c r="BK7" s="543"/>
      <c r="BL7" s="543"/>
      <c r="BM7" s="543"/>
      <c r="BN7" s="543"/>
      <c r="BO7" s="543"/>
      <c r="BP7" s="543"/>
      <c r="BQ7" s="543"/>
      <c r="BR7" s="543"/>
      <c r="BS7" s="543"/>
      <c r="BT7" s="543"/>
      <c r="BU7" s="543"/>
      <c r="BV7" s="543"/>
      <c r="BW7" s="543"/>
      <c r="BX7" s="543"/>
      <c r="BY7" s="543"/>
      <c r="BZ7" s="543"/>
      <c r="CA7" s="543"/>
      <c r="CB7" s="543"/>
      <c r="CC7" s="543"/>
      <c r="CD7" s="543"/>
      <c r="CE7" s="543"/>
      <c r="CF7" s="543"/>
      <c r="CG7" s="543"/>
      <c r="CH7" s="543"/>
      <c r="CI7" s="543"/>
      <c r="CJ7" s="543"/>
      <c r="CK7" s="543"/>
      <c r="CL7" s="543"/>
      <c r="CM7" s="543"/>
      <c r="CN7" s="543"/>
      <c r="CO7" s="543"/>
      <c r="CP7" s="543"/>
      <c r="CQ7" s="543"/>
      <c r="CR7" s="543"/>
      <c r="CS7" s="543"/>
      <c r="CT7" s="543"/>
      <c r="CU7" s="543"/>
      <c r="CV7" s="543"/>
      <c r="CW7" s="543"/>
      <c r="CX7" s="543"/>
      <c r="CY7" s="543"/>
      <c r="CZ7" s="543"/>
      <c r="DA7" s="543"/>
      <c r="DB7" s="543"/>
      <c r="DC7" s="543"/>
      <c r="DD7" s="543"/>
      <c r="DE7" s="543"/>
      <c r="DF7" s="543"/>
    </row>
    <row r="8" spans="1:110" s="514" customFormat="1" ht="18" x14ac:dyDescent="0.25">
      <c r="A8" s="1777" t="s">
        <v>5391</v>
      </c>
      <c r="B8" s="1777"/>
      <c r="C8" s="1777"/>
      <c r="D8" s="1777"/>
      <c r="E8" s="1777"/>
      <c r="F8" s="1777"/>
      <c r="G8" s="1777"/>
      <c r="H8" s="1777"/>
      <c r="I8" s="1777"/>
      <c r="J8" s="1777"/>
      <c r="K8" s="1777"/>
      <c r="L8" s="1777"/>
      <c r="M8" s="1777"/>
      <c r="N8" s="1777"/>
      <c r="O8" s="1777"/>
      <c r="P8" s="1777"/>
      <c r="Q8" s="1777"/>
      <c r="R8" s="1777"/>
      <c r="S8" s="1777"/>
      <c r="T8" s="1777"/>
      <c r="U8" s="1777"/>
      <c r="V8" s="717"/>
      <c r="W8" s="1182"/>
      <c r="X8" s="718"/>
      <c r="Y8" s="719"/>
      <c r="AL8" s="543"/>
      <c r="AM8" s="543"/>
      <c r="AN8" s="543"/>
      <c r="AO8" s="543"/>
      <c r="AP8" s="543"/>
      <c r="AQ8" s="543"/>
      <c r="AR8" s="543"/>
      <c r="AS8" s="543"/>
      <c r="AT8" s="543"/>
      <c r="AU8" s="543"/>
      <c r="AV8" s="543"/>
      <c r="AW8" s="543"/>
      <c r="AX8" s="543"/>
      <c r="AY8" s="543"/>
      <c r="AZ8" s="543"/>
      <c r="BA8" s="543"/>
      <c r="BB8" s="543"/>
      <c r="BC8" s="543"/>
      <c r="BD8" s="543"/>
      <c r="BE8" s="543"/>
      <c r="BF8" s="543"/>
      <c r="BG8" s="543"/>
      <c r="BH8" s="543"/>
      <c r="BI8" s="543"/>
      <c r="BJ8" s="543"/>
      <c r="BK8" s="543"/>
      <c r="BL8" s="543"/>
      <c r="BM8" s="543"/>
      <c r="BN8" s="543"/>
      <c r="BO8" s="543"/>
      <c r="BP8" s="543"/>
      <c r="BQ8" s="543"/>
      <c r="BR8" s="543"/>
      <c r="BS8" s="543"/>
      <c r="BT8" s="543"/>
      <c r="BU8" s="543"/>
      <c r="BV8" s="543"/>
      <c r="BW8" s="543"/>
      <c r="BX8" s="543"/>
      <c r="BY8" s="543"/>
      <c r="BZ8" s="543"/>
      <c r="CA8" s="543"/>
      <c r="CB8" s="543"/>
      <c r="CC8" s="543"/>
      <c r="CD8" s="543"/>
      <c r="CE8" s="543"/>
      <c r="CF8" s="543"/>
      <c r="CG8" s="543"/>
      <c r="CH8" s="543"/>
      <c r="CI8" s="543"/>
      <c r="CJ8" s="543"/>
      <c r="CK8" s="543"/>
      <c r="CL8" s="543"/>
      <c r="CM8" s="543"/>
      <c r="CN8" s="543"/>
      <c r="CO8" s="543"/>
      <c r="CP8" s="543"/>
      <c r="CQ8" s="543"/>
      <c r="CR8" s="543"/>
      <c r="CS8" s="543"/>
      <c r="CT8" s="543"/>
      <c r="CU8" s="543"/>
      <c r="CV8" s="543"/>
      <c r="CW8" s="543"/>
      <c r="CX8" s="543"/>
      <c r="CY8" s="543"/>
      <c r="CZ8" s="543"/>
      <c r="DA8" s="543"/>
      <c r="DB8" s="543"/>
      <c r="DC8" s="543"/>
      <c r="DD8" s="543"/>
      <c r="DE8" s="543"/>
      <c r="DF8" s="543"/>
    </row>
    <row r="9" spans="1:110" s="514" customFormat="1" ht="18" x14ac:dyDescent="0.25">
      <c r="A9" s="1777" t="s">
        <v>2846</v>
      </c>
      <c r="B9" s="1777"/>
      <c r="C9" s="1777"/>
      <c r="D9" s="1777"/>
      <c r="E9" s="1777"/>
      <c r="F9" s="1777"/>
      <c r="G9" s="1777"/>
      <c r="H9" s="1777"/>
      <c r="I9" s="1777"/>
      <c r="J9" s="1777"/>
      <c r="K9" s="1777"/>
      <c r="L9" s="1777"/>
      <c r="M9" s="1777"/>
      <c r="N9" s="1777"/>
      <c r="O9" s="1777"/>
      <c r="P9" s="1777"/>
      <c r="Q9" s="1777"/>
      <c r="R9" s="1777"/>
      <c r="S9" s="1777"/>
      <c r="T9" s="1777"/>
      <c r="U9" s="1777"/>
      <c r="V9" s="717"/>
      <c r="W9" s="1182"/>
      <c r="X9" s="718"/>
      <c r="Y9" s="719"/>
      <c r="AL9" s="543"/>
      <c r="AM9" s="543"/>
      <c r="AN9" s="543"/>
      <c r="AO9" s="543"/>
      <c r="AP9" s="543"/>
      <c r="AQ9" s="543"/>
      <c r="AR9" s="543"/>
      <c r="AS9" s="543"/>
      <c r="AT9" s="543"/>
      <c r="AU9" s="543"/>
      <c r="AV9" s="543"/>
      <c r="AW9" s="543"/>
      <c r="AX9" s="543"/>
      <c r="AY9" s="543"/>
      <c r="AZ9" s="543"/>
      <c r="BA9" s="543"/>
      <c r="BB9" s="543"/>
      <c r="BC9" s="543"/>
      <c r="BD9" s="543"/>
      <c r="BE9" s="543"/>
      <c r="BF9" s="543"/>
      <c r="BG9" s="543"/>
      <c r="BH9" s="543"/>
      <c r="BI9" s="543"/>
      <c r="BJ9" s="543"/>
      <c r="BK9" s="543"/>
      <c r="BL9" s="543"/>
      <c r="BM9" s="543"/>
      <c r="BN9" s="543"/>
      <c r="BO9" s="543"/>
      <c r="BP9" s="543"/>
      <c r="BQ9" s="543"/>
      <c r="BR9" s="543"/>
      <c r="BS9" s="543"/>
      <c r="BT9" s="543"/>
      <c r="BU9" s="543"/>
      <c r="BV9" s="543"/>
      <c r="BW9" s="543"/>
      <c r="BX9" s="543"/>
      <c r="BY9" s="543"/>
      <c r="BZ9" s="543"/>
      <c r="CA9" s="543"/>
      <c r="CB9" s="543"/>
      <c r="CC9" s="543"/>
      <c r="CD9" s="543"/>
      <c r="CE9" s="543"/>
      <c r="CF9" s="543"/>
      <c r="CG9" s="543"/>
      <c r="CH9" s="543"/>
      <c r="CI9" s="543"/>
      <c r="CJ9" s="543"/>
      <c r="CK9" s="543"/>
      <c r="CL9" s="543"/>
      <c r="CM9" s="543"/>
      <c r="CN9" s="543"/>
      <c r="CO9" s="543"/>
      <c r="CP9" s="543"/>
      <c r="CQ9" s="543"/>
      <c r="CR9" s="543"/>
      <c r="CS9" s="543"/>
      <c r="CT9" s="543"/>
      <c r="CU9" s="543"/>
      <c r="CV9" s="543"/>
      <c r="CW9" s="543"/>
      <c r="CX9" s="543"/>
      <c r="CY9" s="543"/>
      <c r="CZ9" s="543"/>
      <c r="DA9" s="543"/>
      <c r="DB9" s="543"/>
      <c r="DC9" s="543"/>
      <c r="DD9" s="543"/>
      <c r="DE9" s="543"/>
      <c r="DF9" s="543"/>
    </row>
    <row r="10" spans="1:110" ht="11.25" customHeight="1" x14ac:dyDescent="0.25">
      <c r="A10" s="570"/>
      <c r="B10" s="712"/>
      <c r="C10" s="712"/>
      <c r="D10" s="712"/>
      <c r="F10" s="712"/>
      <c r="G10" s="537"/>
      <c r="H10" s="1079"/>
      <c r="I10" s="1079"/>
      <c r="J10" s="1079"/>
      <c r="K10" s="1079"/>
      <c r="L10" s="1079"/>
      <c r="M10" s="1178"/>
      <c r="N10" s="1721" t="s">
        <v>183</v>
      </c>
      <c r="O10" s="1722"/>
      <c r="P10" s="1722"/>
      <c r="Q10" s="1722"/>
      <c r="R10" s="1722"/>
      <c r="S10" s="1722"/>
      <c r="T10" s="1723"/>
      <c r="U10" s="573"/>
    </row>
    <row r="11" spans="1:110" s="1315" customFormat="1" ht="23.25" customHeight="1" x14ac:dyDescent="0.25">
      <c r="A11" s="1034" t="s">
        <v>178</v>
      </c>
      <c r="B11" s="1303" t="s">
        <v>3</v>
      </c>
      <c r="C11" s="1303" t="s">
        <v>3760</v>
      </c>
      <c r="D11" s="1304" t="s">
        <v>3761</v>
      </c>
      <c r="E11" s="1303" t="s">
        <v>3761</v>
      </c>
      <c r="F11" s="1305" t="s">
        <v>3762</v>
      </c>
      <c r="G11" s="1303" t="s">
        <v>4</v>
      </c>
      <c r="H11" s="1303" t="s">
        <v>5</v>
      </c>
      <c r="I11" s="1303" t="s">
        <v>7</v>
      </c>
      <c r="J11" s="1306" t="s">
        <v>109</v>
      </c>
      <c r="K11" s="1307" t="s">
        <v>3585</v>
      </c>
      <c r="L11" s="1303" t="s">
        <v>3572</v>
      </c>
      <c r="M11" s="1303" t="s">
        <v>4488</v>
      </c>
      <c r="N11" s="1308" t="s">
        <v>181</v>
      </c>
      <c r="O11" s="1309" t="s">
        <v>182</v>
      </c>
      <c r="P11" s="1309" t="s">
        <v>3586</v>
      </c>
      <c r="Q11" s="1303" t="s">
        <v>5007</v>
      </c>
      <c r="R11" s="1310" t="s">
        <v>4914</v>
      </c>
      <c r="S11" s="1311" t="s">
        <v>5004</v>
      </c>
      <c r="T11" s="1305" t="s">
        <v>3616</v>
      </c>
      <c r="U11" s="1303" t="s">
        <v>3588</v>
      </c>
      <c r="V11" s="1312" t="s">
        <v>186</v>
      </c>
      <c r="W11" s="1312" t="s">
        <v>187</v>
      </c>
      <c r="X11" s="1313" t="s">
        <v>184</v>
      </c>
      <c r="Y11" s="1314" t="s">
        <v>3001</v>
      </c>
      <c r="AL11" s="1032"/>
      <c r="AM11" s="1032"/>
      <c r="AN11" s="1032"/>
      <c r="AO11" s="1032"/>
      <c r="AP11" s="1032"/>
      <c r="AQ11" s="1032"/>
      <c r="AR11" s="1032"/>
      <c r="AS11" s="1032"/>
      <c r="AT11" s="1032"/>
      <c r="AU11" s="1032"/>
      <c r="AV11" s="1032"/>
      <c r="AW11" s="1032"/>
      <c r="AX11" s="1032"/>
      <c r="AY11" s="1032"/>
      <c r="AZ11" s="1032"/>
      <c r="BA11" s="1032"/>
      <c r="BB11" s="1032"/>
      <c r="BC11" s="1032"/>
      <c r="BD11" s="1032"/>
      <c r="BE11" s="1032"/>
      <c r="BF11" s="1032"/>
      <c r="BG11" s="1032"/>
      <c r="BH11" s="1032"/>
      <c r="BI11" s="1032"/>
      <c r="BJ11" s="1032"/>
      <c r="BK11" s="1032"/>
      <c r="BL11" s="1032"/>
      <c r="BM11" s="1032"/>
      <c r="BN11" s="1032"/>
      <c r="BO11" s="1032"/>
      <c r="BP11" s="1032"/>
      <c r="BQ11" s="1032"/>
      <c r="BR11" s="1032"/>
      <c r="BS11" s="1032"/>
      <c r="BT11" s="1032"/>
      <c r="BU11" s="1032"/>
      <c r="BV11" s="1032"/>
      <c r="BW11" s="1032"/>
      <c r="BX11" s="1032"/>
      <c r="BY11" s="1032"/>
      <c r="BZ11" s="1032"/>
      <c r="CA11" s="1032"/>
      <c r="CB11" s="1032"/>
      <c r="CC11" s="1032"/>
      <c r="CD11" s="1032"/>
      <c r="CE11" s="1032"/>
      <c r="CF11" s="1032"/>
      <c r="CG11" s="1032"/>
      <c r="CH11" s="1032"/>
      <c r="CI11" s="1032"/>
      <c r="CJ11" s="1032"/>
      <c r="CK11" s="1032"/>
      <c r="CL11" s="1032"/>
      <c r="CM11" s="1032"/>
      <c r="CN11" s="1032"/>
      <c r="CO11" s="1032"/>
      <c r="CP11" s="1032"/>
      <c r="CQ11" s="1032"/>
      <c r="CR11" s="1032"/>
      <c r="CS11" s="1032"/>
      <c r="CT11" s="1032"/>
      <c r="CU11" s="1032"/>
      <c r="CV11" s="1032"/>
      <c r="CW11" s="1032"/>
      <c r="CX11" s="1032"/>
      <c r="CY11" s="1032"/>
      <c r="CZ11" s="1032"/>
      <c r="DA11" s="1032"/>
      <c r="DB11" s="1032"/>
      <c r="DC11" s="1032"/>
      <c r="DD11" s="1032"/>
      <c r="DE11" s="1032"/>
      <c r="DF11" s="1032"/>
    </row>
    <row r="12" spans="1:110" s="776" customFormat="1" ht="14.1" customHeight="1" x14ac:dyDescent="0.25">
      <c r="A12" s="1796" t="s">
        <v>1574</v>
      </c>
      <c r="B12" s="1797"/>
      <c r="C12" s="1797"/>
      <c r="D12" s="1797"/>
      <c r="E12" s="1797"/>
      <c r="F12" s="1797"/>
      <c r="G12" s="1797"/>
      <c r="H12" s="1797"/>
      <c r="I12" s="1798"/>
      <c r="J12" s="1316"/>
      <c r="K12" s="1165"/>
      <c r="L12" s="1165"/>
      <c r="M12" s="1317"/>
      <c r="N12" s="1318"/>
      <c r="O12" s="1318"/>
      <c r="P12" s="1318"/>
      <c r="Q12" s="1316"/>
      <c r="R12" s="1319"/>
      <c r="S12" s="1319"/>
      <c r="T12" s="1316"/>
      <c r="U12" s="1320"/>
      <c r="V12" s="1321"/>
      <c r="W12" s="872"/>
      <c r="X12" s="1322"/>
      <c r="Y12" s="1323"/>
      <c r="Z12" s="1324"/>
      <c r="AA12" s="1325"/>
      <c r="AB12" s="1326"/>
      <c r="AC12" s="1326"/>
      <c r="AD12" s="1165"/>
      <c r="AE12" s="1324"/>
      <c r="AF12" s="1324"/>
      <c r="AG12" s="1326"/>
      <c r="AH12" s="1165"/>
      <c r="AI12" s="1326"/>
      <c r="AJ12" s="1327"/>
      <c r="AL12" s="1328"/>
      <c r="AM12" s="1328"/>
      <c r="AN12" s="1328"/>
      <c r="AO12" s="1328"/>
      <c r="AP12" s="1328"/>
      <c r="AQ12" s="1328"/>
      <c r="AR12" s="1328"/>
      <c r="AS12" s="1328"/>
      <c r="AT12" s="1328"/>
      <c r="AU12" s="1328"/>
      <c r="AV12" s="1328"/>
      <c r="AW12" s="1328"/>
      <c r="AX12" s="1328"/>
      <c r="AY12" s="1328"/>
      <c r="AZ12" s="1328"/>
      <c r="BA12" s="1328"/>
      <c r="BB12" s="1328"/>
      <c r="BC12" s="1328"/>
      <c r="BD12" s="1328"/>
    </row>
    <row r="13" spans="1:110" s="776" customFormat="1" ht="14.1" customHeight="1" x14ac:dyDescent="0.25">
      <c r="A13" s="1796" t="s">
        <v>5120</v>
      </c>
      <c r="B13" s="1797"/>
      <c r="C13" s="1797"/>
      <c r="D13" s="1797"/>
      <c r="E13" s="1797"/>
      <c r="F13" s="1797"/>
      <c r="G13" s="1797"/>
      <c r="H13" s="1797"/>
      <c r="I13" s="1798"/>
      <c r="J13" s="1329"/>
      <c r="K13" s="1165"/>
      <c r="L13" s="1165"/>
      <c r="M13" s="1317"/>
      <c r="N13" s="1329"/>
      <c r="O13" s="1330"/>
      <c r="P13" s="1329"/>
      <c r="Q13" s="1329"/>
      <c r="R13" s="1331"/>
      <c r="S13" s="1331"/>
      <c r="T13" s="1331"/>
      <c r="U13" s="1329"/>
      <c r="V13" s="1320"/>
      <c r="W13" s="1332"/>
      <c r="X13" s="1333"/>
      <c r="Y13" s="1334"/>
      <c r="AL13" s="1328"/>
      <c r="AM13" s="1328"/>
      <c r="AN13" s="1328"/>
      <c r="AO13" s="1328"/>
      <c r="AP13" s="1328"/>
      <c r="AQ13" s="1328"/>
      <c r="AR13" s="1328"/>
      <c r="AS13" s="1328"/>
      <c r="AT13" s="1328"/>
      <c r="AU13" s="1328"/>
      <c r="AV13" s="1328"/>
      <c r="AW13" s="1328"/>
      <c r="AX13" s="1328"/>
      <c r="AY13" s="1328"/>
      <c r="AZ13" s="1328"/>
      <c r="BA13" s="1328"/>
      <c r="BB13" s="1328"/>
      <c r="BC13" s="1328"/>
      <c r="BD13" s="1328"/>
      <c r="BE13" s="1328"/>
      <c r="BF13" s="1328"/>
      <c r="BG13" s="1328"/>
      <c r="BH13" s="1328"/>
      <c r="BI13" s="1328"/>
      <c r="BJ13" s="1328"/>
      <c r="BK13" s="1328"/>
      <c r="BL13" s="1328"/>
      <c r="BM13" s="1328"/>
      <c r="BN13" s="1328"/>
      <c r="BO13" s="1328"/>
      <c r="BP13" s="1328"/>
      <c r="BQ13" s="1328"/>
      <c r="BR13" s="1328"/>
      <c r="BS13" s="1328"/>
      <c r="BT13" s="1328"/>
      <c r="BU13" s="1328"/>
      <c r="BV13" s="1328"/>
      <c r="BW13" s="1328"/>
      <c r="BX13" s="1328"/>
      <c r="BY13" s="1328"/>
      <c r="BZ13" s="1328"/>
      <c r="CA13" s="1328"/>
      <c r="CB13" s="1328"/>
      <c r="CC13" s="1328"/>
      <c r="CD13" s="1328"/>
      <c r="CE13" s="1328"/>
      <c r="CF13" s="1328"/>
      <c r="CG13" s="1328"/>
      <c r="CH13" s="1328"/>
      <c r="CI13" s="1328"/>
      <c r="CJ13" s="1328"/>
      <c r="CK13" s="1328"/>
      <c r="CL13" s="1328"/>
      <c r="CM13" s="1328"/>
      <c r="CN13" s="1328"/>
      <c r="CO13" s="1328"/>
      <c r="CP13" s="1328"/>
      <c r="CQ13" s="1328"/>
      <c r="CR13" s="1328"/>
      <c r="CS13" s="1328"/>
      <c r="CT13" s="1328"/>
      <c r="CU13" s="1328"/>
      <c r="CV13" s="1328"/>
      <c r="CW13" s="1328"/>
      <c r="CX13" s="1328"/>
      <c r="CY13" s="1328"/>
      <c r="CZ13" s="1328"/>
      <c r="DA13" s="1328"/>
      <c r="DB13" s="1328"/>
      <c r="DC13" s="1328"/>
      <c r="DD13" s="1328"/>
      <c r="DE13" s="1328"/>
      <c r="DF13" s="1328"/>
    </row>
    <row r="14" spans="1:110" s="776" customFormat="1" ht="14.1" customHeight="1" x14ac:dyDescent="0.25">
      <c r="A14" s="586">
        <v>2</v>
      </c>
      <c r="B14" s="1166" t="s">
        <v>5197</v>
      </c>
      <c r="C14" s="1166"/>
      <c r="D14" s="1167"/>
      <c r="E14" s="1167"/>
      <c r="F14" s="1166"/>
      <c r="G14" s="1324" t="s">
        <v>5198</v>
      </c>
      <c r="H14" s="1335" t="s">
        <v>1574</v>
      </c>
      <c r="I14" s="1324" t="s">
        <v>1712</v>
      </c>
      <c r="J14" s="1336">
        <v>14300</v>
      </c>
      <c r="K14" s="1165">
        <f>J14/100*7.09</f>
        <v>1013.87</v>
      </c>
      <c r="L14" s="1165">
        <v>16500</v>
      </c>
      <c r="M14" s="1165"/>
      <c r="N14" s="1326"/>
      <c r="O14" s="1165">
        <f t="shared" ref="O14:O19" si="0">+J14/100*3.04</f>
        <v>434.72</v>
      </c>
      <c r="P14" s="1165">
        <f t="shared" ref="P14:P19" si="1">+J14/100*2.87</f>
        <v>410.41</v>
      </c>
      <c r="Q14" s="1165"/>
      <c r="R14" s="1165"/>
      <c r="S14" s="1165"/>
      <c r="T14" s="1165">
        <f t="shared" ref="T14:T19" si="2">N14+O14+P14+Q14</f>
        <v>845.13000000000011</v>
      </c>
      <c r="U14" s="1165">
        <f t="shared" ref="U14:U19" si="3">J14-T14</f>
        <v>13454.869999999999</v>
      </c>
      <c r="V14" s="1320">
        <v>100010330028774</v>
      </c>
      <c r="W14" s="1337">
        <v>200019600855102</v>
      </c>
      <c r="X14" s="1338">
        <f>+U14</f>
        <v>13454.869999999999</v>
      </c>
      <c r="Y14" s="1339">
        <v>22301566547</v>
      </c>
      <c r="AL14" s="1328"/>
      <c r="AM14" s="1328"/>
      <c r="AN14" s="1328"/>
      <c r="AO14" s="1328"/>
      <c r="AP14" s="1328"/>
      <c r="AQ14" s="1328"/>
      <c r="AR14" s="1328"/>
      <c r="AS14" s="1328"/>
      <c r="AT14" s="1328"/>
      <c r="AU14" s="1328"/>
      <c r="AV14" s="1328"/>
      <c r="AW14" s="1328"/>
      <c r="AX14" s="1328"/>
      <c r="AY14" s="1328"/>
      <c r="AZ14" s="1328"/>
      <c r="BA14" s="1328"/>
      <c r="BB14" s="1328"/>
      <c r="BC14" s="1328"/>
      <c r="BD14" s="1328"/>
      <c r="BE14" s="1328"/>
      <c r="BF14" s="1328"/>
      <c r="BG14" s="1328"/>
      <c r="BH14" s="1328"/>
      <c r="BI14" s="1328"/>
      <c r="BJ14" s="1328"/>
      <c r="BK14" s="1328"/>
      <c r="BL14" s="1328"/>
      <c r="BM14" s="1328"/>
      <c r="BN14" s="1328"/>
      <c r="BO14" s="1328"/>
      <c r="BP14" s="1328"/>
      <c r="BQ14" s="1328"/>
      <c r="BR14" s="1328"/>
      <c r="BS14" s="1328"/>
      <c r="BT14" s="1328"/>
      <c r="BU14" s="1328"/>
      <c r="BV14" s="1328"/>
      <c r="BW14" s="1328"/>
      <c r="BX14" s="1328"/>
      <c r="BY14" s="1328"/>
      <c r="BZ14" s="1328"/>
      <c r="CA14" s="1328"/>
      <c r="CB14" s="1328"/>
      <c r="CC14" s="1328"/>
      <c r="CD14" s="1328"/>
      <c r="CE14" s="1328"/>
      <c r="CF14" s="1328"/>
      <c r="CG14" s="1328"/>
      <c r="CH14" s="1328"/>
      <c r="CI14" s="1328"/>
      <c r="CJ14" s="1328"/>
      <c r="CK14" s="1328"/>
      <c r="CL14" s="1328"/>
      <c r="CM14" s="1328"/>
      <c r="CN14" s="1328"/>
      <c r="CO14" s="1328"/>
      <c r="CP14" s="1328"/>
      <c r="CQ14" s="1328"/>
      <c r="CR14" s="1328"/>
      <c r="CS14" s="1328"/>
      <c r="CT14" s="1328"/>
      <c r="CU14" s="1328"/>
      <c r="CV14" s="1328"/>
      <c r="CW14" s="1328"/>
      <c r="CX14" s="1328"/>
      <c r="CY14" s="1328"/>
      <c r="CZ14" s="1328"/>
      <c r="DA14" s="1328"/>
      <c r="DB14" s="1328"/>
      <c r="DC14" s="1328"/>
      <c r="DD14" s="1328"/>
      <c r="DE14" s="1328"/>
      <c r="DF14" s="1328"/>
    </row>
    <row r="15" spans="1:110" s="776" customFormat="1" ht="14.1" customHeight="1" x14ac:dyDescent="0.25">
      <c r="A15" s="586">
        <v>3</v>
      </c>
      <c r="B15" s="1166" t="s">
        <v>5237</v>
      </c>
      <c r="C15" s="1166"/>
      <c r="D15" s="1167"/>
      <c r="E15" s="1167"/>
      <c r="F15" s="1166"/>
      <c r="G15" s="1324" t="s">
        <v>5238</v>
      </c>
      <c r="H15" s="1335" t="s">
        <v>1574</v>
      </c>
      <c r="I15" s="1324" t="s">
        <v>1712</v>
      </c>
      <c r="J15" s="1336">
        <v>14300</v>
      </c>
      <c r="K15" s="1165">
        <f>J15/100*7.09</f>
        <v>1013.87</v>
      </c>
      <c r="L15" s="1165">
        <v>16500</v>
      </c>
      <c r="M15" s="1165"/>
      <c r="N15" s="1326"/>
      <c r="O15" s="1165">
        <f t="shared" si="0"/>
        <v>434.72</v>
      </c>
      <c r="P15" s="1165">
        <f t="shared" si="1"/>
        <v>410.41</v>
      </c>
      <c r="Q15" s="1165"/>
      <c r="R15" s="1165"/>
      <c r="S15" s="1165"/>
      <c r="T15" s="1165">
        <f t="shared" si="2"/>
        <v>845.13000000000011</v>
      </c>
      <c r="U15" s="1165">
        <f t="shared" si="3"/>
        <v>13454.869999999999</v>
      </c>
      <c r="V15" s="1320">
        <v>100010330028774</v>
      </c>
      <c r="W15" s="1337"/>
      <c r="X15" s="1338">
        <f>+U15</f>
        <v>13454.869999999999</v>
      </c>
      <c r="Y15" s="1339">
        <v>22300103060</v>
      </c>
      <c r="AL15" s="1328"/>
      <c r="AM15" s="1328"/>
      <c r="AN15" s="1328"/>
      <c r="AO15" s="1328"/>
      <c r="AP15" s="1328"/>
      <c r="AQ15" s="1328"/>
      <c r="AR15" s="1328"/>
      <c r="AS15" s="1328"/>
      <c r="AT15" s="1328"/>
      <c r="AU15" s="1328"/>
      <c r="AV15" s="1328"/>
      <c r="AW15" s="1328"/>
      <c r="AX15" s="1328"/>
      <c r="AY15" s="1328"/>
      <c r="AZ15" s="1328"/>
      <c r="BA15" s="1328"/>
      <c r="BB15" s="1328"/>
      <c r="BC15" s="1328"/>
      <c r="BD15" s="1328"/>
      <c r="BE15" s="1328"/>
      <c r="BF15" s="1328"/>
      <c r="BG15" s="1328"/>
      <c r="BH15" s="1328"/>
      <c r="BI15" s="1328"/>
      <c r="BJ15" s="1328"/>
      <c r="BK15" s="1328"/>
      <c r="BL15" s="1328"/>
      <c r="BM15" s="1328"/>
      <c r="BN15" s="1328"/>
      <c r="BO15" s="1328"/>
      <c r="BP15" s="1328"/>
      <c r="BQ15" s="1328"/>
      <c r="BR15" s="1328"/>
      <c r="BS15" s="1328"/>
      <c r="BT15" s="1328"/>
      <c r="BU15" s="1328"/>
      <c r="BV15" s="1328"/>
      <c r="BW15" s="1328"/>
      <c r="BX15" s="1328"/>
      <c r="BY15" s="1328"/>
      <c r="BZ15" s="1328"/>
      <c r="CA15" s="1328"/>
      <c r="CB15" s="1328"/>
      <c r="CC15" s="1328"/>
      <c r="CD15" s="1328"/>
      <c r="CE15" s="1328"/>
      <c r="CF15" s="1328"/>
      <c r="CG15" s="1328"/>
      <c r="CH15" s="1328"/>
      <c r="CI15" s="1328"/>
      <c r="CJ15" s="1328"/>
      <c r="CK15" s="1328"/>
      <c r="CL15" s="1328"/>
      <c r="CM15" s="1328"/>
      <c r="CN15" s="1328"/>
      <c r="CO15" s="1328"/>
      <c r="CP15" s="1328"/>
      <c r="CQ15" s="1328"/>
      <c r="CR15" s="1328"/>
      <c r="CS15" s="1328"/>
      <c r="CT15" s="1328"/>
      <c r="CU15" s="1328"/>
      <c r="CV15" s="1328"/>
      <c r="CW15" s="1328"/>
      <c r="CX15" s="1328"/>
      <c r="CY15" s="1328"/>
      <c r="CZ15" s="1328"/>
      <c r="DA15" s="1328"/>
      <c r="DB15" s="1328"/>
      <c r="DC15" s="1328"/>
      <c r="DD15" s="1328"/>
      <c r="DE15" s="1328"/>
      <c r="DF15" s="1328"/>
    </row>
    <row r="16" spans="1:110" s="776" customFormat="1" ht="14.1" customHeight="1" x14ac:dyDescent="0.25">
      <c r="A16" s="586">
        <v>5</v>
      </c>
      <c r="B16" s="1166" t="s">
        <v>5274</v>
      </c>
      <c r="C16" s="1166"/>
      <c r="D16" s="1167"/>
      <c r="E16" s="1167"/>
      <c r="F16" s="1166"/>
      <c r="G16" s="1324" t="s">
        <v>5285</v>
      </c>
      <c r="H16" s="1335" t="s">
        <v>1574</v>
      </c>
      <c r="I16" s="1324" t="s">
        <v>1712</v>
      </c>
      <c r="J16" s="1336">
        <v>14300</v>
      </c>
      <c r="K16" s="1165">
        <f>J16/100*7.09</f>
        <v>1013.87</v>
      </c>
      <c r="L16" s="1165">
        <v>16500</v>
      </c>
      <c r="M16" s="1165"/>
      <c r="N16" s="1326"/>
      <c r="O16" s="1165">
        <f t="shared" si="0"/>
        <v>434.72</v>
      </c>
      <c r="P16" s="1165">
        <f t="shared" si="1"/>
        <v>410.41</v>
      </c>
      <c r="Q16" s="1165"/>
      <c r="R16" s="1165"/>
      <c r="S16" s="1165"/>
      <c r="T16" s="1165">
        <f t="shared" si="2"/>
        <v>845.13000000000011</v>
      </c>
      <c r="U16" s="1165">
        <f t="shared" si="3"/>
        <v>13454.869999999999</v>
      </c>
      <c r="V16" s="1320">
        <v>100010330028774</v>
      </c>
      <c r="W16" s="1337"/>
      <c r="X16" s="1338">
        <f>+U16</f>
        <v>13454.869999999999</v>
      </c>
      <c r="Y16" s="1339">
        <v>22301566547</v>
      </c>
      <c r="AL16" s="1328"/>
      <c r="AM16" s="1328"/>
      <c r="AN16" s="1328"/>
      <c r="AO16" s="1328"/>
      <c r="AP16" s="1328"/>
      <c r="AQ16" s="1328"/>
      <c r="AR16" s="1328"/>
      <c r="AS16" s="1328"/>
      <c r="AT16" s="1328"/>
      <c r="AU16" s="1328"/>
      <c r="AV16" s="1328"/>
      <c r="AW16" s="1328"/>
      <c r="AX16" s="1328"/>
      <c r="AY16" s="1328"/>
      <c r="AZ16" s="1328"/>
      <c r="BA16" s="1328"/>
      <c r="BB16" s="1328"/>
      <c r="BC16" s="1328"/>
      <c r="BD16" s="1328"/>
      <c r="BE16" s="1328"/>
      <c r="BF16" s="1328"/>
      <c r="BG16" s="1328"/>
      <c r="BH16" s="1328"/>
      <c r="BI16" s="1328"/>
      <c r="BJ16" s="1328"/>
      <c r="BK16" s="1328"/>
      <c r="BL16" s="1328"/>
      <c r="BM16" s="1328"/>
      <c r="BN16" s="1328"/>
      <c r="BO16" s="1328"/>
      <c r="BP16" s="1328"/>
      <c r="BQ16" s="1328"/>
      <c r="BR16" s="1328"/>
      <c r="BS16" s="1328"/>
      <c r="BT16" s="1328"/>
      <c r="BU16" s="1328"/>
      <c r="BV16" s="1328"/>
      <c r="BW16" s="1328"/>
      <c r="BX16" s="1328"/>
      <c r="BY16" s="1328"/>
      <c r="BZ16" s="1328"/>
      <c r="CA16" s="1328"/>
      <c r="CB16" s="1328"/>
      <c r="CC16" s="1328"/>
      <c r="CD16" s="1328"/>
      <c r="CE16" s="1328"/>
      <c r="CF16" s="1328"/>
      <c r="CG16" s="1328"/>
      <c r="CH16" s="1328"/>
      <c r="CI16" s="1328"/>
      <c r="CJ16" s="1328"/>
      <c r="CK16" s="1328"/>
      <c r="CL16" s="1328"/>
      <c r="CM16" s="1328"/>
      <c r="CN16" s="1328"/>
      <c r="CO16" s="1328"/>
      <c r="CP16" s="1328"/>
      <c r="CQ16" s="1328"/>
      <c r="CR16" s="1328"/>
      <c r="CS16" s="1328"/>
      <c r="CT16" s="1328"/>
      <c r="CU16" s="1328"/>
      <c r="CV16" s="1328"/>
      <c r="CW16" s="1328"/>
      <c r="CX16" s="1328"/>
      <c r="CY16" s="1328"/>
      <c r="CZ16" s="1328"/>
      <c r="DA16" s="1328"/>
      <c r="DB16" s="1328"/>
      <c r="DC16" s="1328"/>
      <c r="DD16" s="1328"/>
      <c r="DE16" s="1328"/>
      <c r="DF16" s="1328"/>
    </row>
    <row r="17" spans="1:110" s="1352" customFormat="1" ht="14.1" customHeight="1" x14ac:dyDescent="0.25">
      <c r="A17" s="1340"/>
      <c r="B17" s="1341" t="s">
        <v>5312</v>
      </c>
      <c r="C17" s="1341"/>
      <c r="D17" s="1342"/>
      <c r="E17" s="1342"/>
      <c r="F17" s="1341"/>
      <c r="G17" s="1343" t="s">
        <v>5313</v>
      </c>
      <c r="H17" s="1344" t="s">
        <v>1574</v>
      </c>
      <c r="I17" s="1343" t="s">
        <v>1712</v>
      </c>
      <c r="J17" s="1345">
        <v>14300</v>
      </c>
      <c r="K17" s="1346">
        <f>J17/100*7.09</f>
        <v>1013.87</v>
      </c>
      <c r="L17" s="1346"/>
      <c r="M17" s="1346"/>
      <c r="N17" s="1347"/>
      <c r="O17" s="1346">
        <f t="shared" si="0"/>
        <v>434.72</v>
      </c>
      <c r="P17" s="1346">
        <f t="shared" si="1"/>
        <v>410.41</v>
      </c>
      <c r="Q17" s="1346"/>
      <c r="R17" s="1346"/>
      <c r="S17" s="1346"/>
      <c r="T17" s="1346">
        <f t="shared" si="2"/>
        <v>845.13000000000011</v>
      </c>
      <c r="U17" s="1346">
        <f t="shared" si="3"/>
        <v>13454.869999999999</v>
      </c>
      <c r="V17" s="1348"/>
      <c r="W17" s="1349"/>
      <c r="X17" s="1350">
        <f>+U17</f>
        <v>13454.869999999999</v>
      </c>
      <c r="Y17" s="1351"/>
      <c r="AL17" s="1353"/>
      <c r="AM17" s="1353"/>
      <c r="AN17" s="1353"/>
      <c r="AO17" s="1353"/>
      <c r="AP17" s="1353"/>
      <c r="AQ17" s="1353"/>
      <c r="AR17" s="1353"/>
      <c r="AS17" s="1353"/>
      <c r="AT17" s="1353"/>
      <c r="AU17" s="1353"/>
      <c r="AV17" s="1353"/>
      <c r="AW17" s="1353"/>
      <c r="AX17" s="1353"/>
      <c r="AY17" s="1353"/>
      <c r="AZ17" s="1353"/>
      <c r="BA17" s="1353"/>
      <c r="BB17" s="1353"/>
      <c r="BC17" s="1353"/>
      <c r="BD17" s="1353"/>
      <c r="BE17" s="1353"/>
      <c r="BF17" s="1353"/>
      <c r="BG17" s="1353"/>
      <c r="BH17" s="1353"/>
      <c r="BI17" s="1353"/>
      <c r="BJ17" s="1353"/>
      <c r="BK17" s="1353"/>
      <c r="BL17" s="1353"/>
      <c r="BM17" s="1353"/>
      <c r="BN17" s="1353"/>
      <c r="BO17" s="1353"/>
      <c r="BP17" s="1353"/>
      <c r="BQ17" s="1353"/>
      <c r="BR17" s="1353"/>
      <c r="BS17" s="1353"/>
      <c r="BT17" s="1353"/>
      <c r="BU17" s="1353"/>
      <c r="BV17" s="1353"/>
      <c r="BW17" s="1353"/>
      <c r="BX17" s="1353"/>
      <c r="BY17" s="1353"/>
      <c r="BZ17" s="1353"/>
      <c r="CA17" s="1353"/>
      <c r="CB17" s="1353"/>
      <c r="CC17" s="1353"/>
      <c r="CD17" s="1353"/>
      <c r="CE17" s="1353"/>
      <c r="CF17" s="1353"/>
      <c r="CG17" s="1353"/>
      <c r="CH17" s="1353"/>
      <c r="CI17" s="1353"/>
      <c r="CJ17" s="1353"/>
      <c r="CK17" s="1353"/>
      <c r="CL17" s="1353"/>
      <c r="CM17" s="1353"/>
      <c r="CN17" s="1353"/>
      <c r="CO17" s="1353"/>
      <c r="CP17" s="1353"/>
      <c r="CQ17" s="1353"/>
      <c r="CR17" s="1353"/>
      <c r="CS17" s="1353"/>
      <c r="CT17" s="1353"/>
      <c r="CU17" s="1353"/>
      <c r="CV17" s="1353"/>
      <c r="CW17" s="1353"/>
      <c r="CX17" s="1353"/>
      <c r="CY17" s="1353"/>
      <c r="CZ17" s="1353"/>
      <c r="DA17" s="1353"/>
      <c r="DB17" s="1353"/>
      <c r="DC17" s="1353"/>
      <c r="DD17" s="1353"/>
      <c r="DE17" s="1353"/>
      <c r="DF17" s="1353"/>
    </row>
    <row r="18" spans="1:110" s="1352" customFormat="1" ht="14.1" customHeight="1" x14ac:dyDescent="0.25">
      <c r="A18" s="1340"/>
      <c r="B18" s="1341" t="s">
        <v>5314</v>
      </c>
      <c r="C18" s="1341"/>
      <c r="D18" s="1342"/>
      <c r="E18" s="1342"/>
      <c r="F18" s="1341"/>
      <c r="G18" s="1343" t="s">
        <v>5315</v>
      </c>
      <c r="H18" s="1344" t="s">
        <v>1574</v>
      </c>
      <c r="I18" s="1343" t="s">
        <v>1712</v>
      </c>
      <c r="J18" s="1345">
        <v>14300</v>
      </c>
      <c r="K18" s="1346">
        <f>J18/100*7.09</f>
        <v>1013.87</v>
      </c>
      <c r="L18" s="1346"/>
      <c r="M18" s="1346"/>
      <c r="N18" s="1347"/>
      <c r="O18" s="1346">
        <f t="shared" si="0"/>
        <v>434.72</v>
      </c>
      <c r="P18" s="1346">
        <f t="shared" si="1"/>
        <v>410.41</v>
      </c>
      <c r="Q18" s="1346"/>
      <c r="R18" s="1346"/>
      <c r="S18" s="1346"/>
      <c r="T18" s="1346">
        <f t="shared" si="2"/>
        <v>845.13000000000011</v>
      </c>
      <c r="U18" s="1346">
        <f t="shared" si="3"/>
        <v>13454.869999999999</v>
      </c>
      <c r="V18" s="1348"/>
      <c r="W18" s="1349"/>
      <c r="X18" s="1350">
        <f>+U18</f>
        <v>13454.869999999999</v>
      </c>
      <c r="Y18" s="1351"/>
      <c r="AL18" s="1353"/>
      <c r="AM18" s="1353"/>
      <c r="AN18" s="1353"/>
      <c r="AO18" s="1353"/>
      <c r="AP18" s="1353"/>
      <c r="AQ18" s="1353"/>
      <c r="AR18" s="1353"/>
      <c r="AS18" s="1353"/>
      <c r="AT18" s="1353"/>
      <c r="AU18" s="1353"/>
      <c r="AV18" s="1353"/>
      <c r="AW18" s="1353"/>
      <c r="AX18" s="1353"/>
      <c r="AY18" s="1353"/>
      <c r="AZ18" s="1353"/>
      <c r="BA18" s="1353"/>
      <c r="BB18" s="1353"/>
      <c r="BC18" s="1353"/>
      <c r="BD18" s="1353"/>
      <c r="BE18" s="1353"/>
      <c r="BF18" s="1353"/>
      <c r="BG18" s="1353"/>
      <c r="BH18" s="1353"/>
      <c r="BI18" s="1353"/>
      <c r="BJ18" s="1353"/>
      <c r="BK18" s="1353"/>
      <c r="BL18" s="1353"/>
      <c r="BM18" s="1353"/>
      <c r="BN18" s="1353"/>
      <c r="BO18" s="1353"/>
      <c r="BP18" s="1353"/>
      <c r="BQ18" s="1353"/>
      <c r="BR18" s="1353"/>
      <c r="BS18" s="1353"/>
      <c r="BT18" s="1353"/>
      <c r="BU18" s="1353"/>
      <c r="BV18" s="1353"/>
      <c r="BW18" s="1353"/>
      <c r="BX18" s="1353"/>
      <c r="BY18" s="1353"/>
      <c r="BZ18" s="1353"/>
      <c r="CA18" s="1353"/>
      <c r="CB18" s="1353"/>
      <c r="CC18" s="1353"/>
      <c r="CD18" s="1353"/>
      <c r="CE18" s="1353"/>
      <c r="CF18" s="1353"/>
      <c r="CG18" s="1353"/>
      <c r="CH18" s="1353"/>
      <c r="CI18" s="1353"/>
      <c r="CJ18" s="1353"/>
      <c r="CK18" s="1353"/>
      <c r="CL18" s="1353"/>
      <c r="CM18" s="1353"/>
      <c r="CN18" s="1353"/>
      <c r="CO18" s="1353"/>
      <c r="CP18" s="1353"/>
      <c r="CQ18" s="1353"/>
      <c r="CR18" s="1353"/>
      <c r="CS18" s="1353"/>
      <c r="CT18" s="1353"/>
      <c r="CU18" s="1353"/>
      <c r="CV18" s="1353"/>
      <c r="CW18" s="1353"/>
      <c r="CX18" s="1353"/>
      <c r="CY18" s="1353"/>
      <c r="CZ18" s="1353"/>
      <c r="DA18" s="1353"/>
      <c r="DB18" s="1353"/>
      <c r="DC18" s="1353"/>
      <c r="DD18" s="1353"/>
      <c r="DE18" s="1353"/>
      <c r="DF18" s="1353"/>
    </row>
    <row r="19" spans="1:110" s="776" customFormat="1" ht="14.1" customHeight="1" x14ac:dyDescent="0.25">
      <c r="A19" s="1799" t="s">
        <v>3656</v>
      </c>
      <c r="B19" s="1799"/>
      <c r="C19" s="1799"/>
      <c r="D19" s="1799"/>
      <c r="E19" s="1799"/>
      <c r="F19" s="1799"/>
      <c r="G19" s="1799"/>
      <c r="H19" s="1799"/>
      <c r="I19" s="1799"/>
      <c r="J19" s="1354">
        <f>SUM(J14:J18)</f>
        <v>71500</v>
      </c>
      <c r="K19" s="1316">
        <f>SUM(K13:K13)</f>
        <v>0</v>
      </c>
      <c r="L19" s="1316">
        <v>96808</v>
      </c>
      <c r="M19" s="1316"/>
      <c r="N19" s="1317"/>
      <c r="O19" s="1316">
        <f t="shared" si="0"/>
        <v>2173.6</v>
      </c>
      <c r="P19" s="1316">
        <f t="shared" si="1"/>
        <v>2052.0500000000002</v>
      </c>
      <c r="Q19" s="1316">
        <f>SUM(Q13:Q13)</f>
        <v>0</v>
      </c>
      <c r="R19" s="1316"/>
      <c r="S19" s="1316"/>
      <c r="T19" s="1316">
        <f t="shared" si="2"/>
        <v>4225.6499999999996</v>
      </c>
      <c r="U19" s="1316">
        <f t="shared" si="3"/>
        <v>67274.350000000006</v>
      </c>
      <c r="V19" s="1320"/>
      <c r="W19" s="1337"/>
      <c r="X19" s="1333"/>
      <c r="Y19" s="1355"/>
      <c r="AL19" s="1328"/>
      <c r="AM19" s="1328"/>
      <c r="AN19" s="1328"/>
      <c r="AO19" s="1328"/>
      <c r="AP19" s="1328"/>
      <c r="AQ19" s="1328"/>
      <c r="AR19" s="1328"/>
      <c r="AS19" s="1328"/>
      <c r="AT19" s="1328"/>
      <c r="AU19" s="1328"/>
      <c r="AV19" s="1328"/>
      <c r="AW19" s="1328"/>
      <c r="AX19" s="1328"/>
      <c r="AY19" s="1328"/>
      <c r="AZ19" s="1328"/>
      <c r="BA19" s="1328"/>
      <c r="BB19" s="1328"/>
      <c r="BC19" s="1328"/>
      <c r="BD19" s="1328"/>
      <c r="BE19" s="1328"/>
      <c r="BF19" s="1328"/>
      <c r="BG19" s="1328"/>
      <c r="BH19" s="1328"/>
      <c r="BI19" s="1328"/>
      <c r="BJ19" s="1328"/>
      <c r="BK19" s="1328"/>
      <c r="BL19" s="1328"/>
      <c r="BM19" s="1328"/>
      <c r="BN19" s="1328"/>
      <c r="BO19" s="1328"/>
      <c r="BP19" s="1328"/>
      <c r="BQ19" s="1328"/>
      <c r="BR19" s="1328"/>
      <c r="BS19" s="1328"/>
      <c r="BT19" s="1328"/>
      <c r="BU19" s="1328"/>
      <c r="BV19" s="1328"/>
      <c r="BW19" s="1328"/>
      <c r="BX19" s="1328"/>
      <c r="BY19" s="1328"/>
      <c r="BZ19" s="1328"/>
      <c r="CA19" s="1328"/>
      <c r="CB19" s="1328"/>
      <c r="CC19" s="1328"/>
      <c r="CD19" s="1328"/>
      <c r="CE19" s="1328"/>
      <c r="CF19" s="1328"/>
      <c r="CG19" s="1328"/>
      <c r="CH19" s="1328"/>
      <c r="CI19" s="1328"/>
      <c r="CJ19" s="1328"/>
      <c r="CK19" s="1328"/>
      <c r="CL19" s="1328"/>
      <c r="CM19" s="1328"/>
      <c r="CN19" s="1328"/>
      <c r="CO19" s="1328"/>
      <c r="CP19" s="1328"/>
      <c r="CQ19" s="1328"/>
      <c r="CR19" s="1328"/>
      <c r="CS19" s="1328"/>
      <c r="CT19" s="1328"/>
      <c r="CU19" s="1328"/>
      <c r="CV19" s="1328"/>
      <c r="CW19" s="1328"/>
      <c r="CX19" s="1328"/>
      <c r="CY19" s="1328"/>
      <c r="CZ19" s="1328"/>
      <c r="DA19" s="1328"/>
      <c r="DB19" s="1328"/>
      <c r="DC19" s="1328"/>
      <c r="DD19" s="1328"/>
      <c r="DE19" s="1328"/>
      <c r="DF19" s="1328"/>
    </row>
    <row r="20" spans="1:110" s="776" customFormat="1" ht="14.1" customHeight="1" x14ac:dyDescent="0.25">
      <c r="A20" s="1796" t="s">
        <v>3661</v>
      </c>
      <c r="B20" s="1797"/>
      <c r="C20" s="1797"/>
      <c r="D20" s="1797"/>
      <c r="E20" s="1797"/>
      <c r="F20" s="1797"/>
      <c r="G20" s="1797"/>
      <c r="H20" s="1797"/>
      <c r="I20" s="1798"/>
      <c r="J20" s="1329"/>
      <c r="K20" s="1165"/>
      <c r="L20" s="1165"/>
      <c r="M20" s="1317"/>
      <c r="N20" s="1329"/>
      <c r="O20" s="1330"/>
      <c r="P20" s="1329"/>
      <c r="Q20" s="1329"/>
      <c r="R20" s="1331"/>
      <c r="S20" s="1331"/>
      <c r="T20" s="1331"/>
      <c r="U20" s="1329"/>
      <c r="V20" s="1320"/>
      <c r="W20" s="1332"/>
      <c r="X20" s="1333"/>
      <c r="Y20" s="1334"/>
      <c r="AL20" s="1328"/>
      <c r="AM20" s="1328"/>
      <c r="AN20" s="1328"/>
      <c r="AO20" s="1328"/>
      <c r="AP20" s="1328"/>
      <c r="AQ20" s="1328"/>
      <c r="AR20" s="1328"/>
      <c r="AS20" s="1328"/>
      <c r="AT20" s="1328"/>
      <c r="AU20" s="1328"/>
      <c r="AV20" s="1328"/>
      <c r="AW20" s="1328"/>
      <c r="AX20" s="1328"/>
      <c r="AY20" s="1328"/>
      <c r="AZ20" s="1328"/>
      <c r="BA20" s="1328"/>
      <c r="BB20" s="1328"/>
      <c r="BC20" s="1328"/>
      <c r="BD20" s="1328"/>
      <c r="BE20" s="1328"/>
      <c r="BF20" s="1328"/>
      <c r="BG20" s="1328"/>
      <c r="BH20" s="1328"/>
      <c r="BI20" s="1328"/>
      <c r="BJ20" s="1328"/>
      <c r="BK20" s="1328"/>
      <c r="BL20" s="1328"/>
      <c r="BM20" s="1328"/>
      <c r="BN20" s="1328"/>
      <c r="BO20" s="1328"/>
      <c r="BP20" s="1328"/>
      <c r="BQ20" s="1328"/>
      <c r="BR20" s="1328"/>
      <c r="BS20" s="1328"/>
      <c r="BT20" s="1328"/>
      <c r="BU20" s="1328"/>
      <c r="BV20" s="1328"/>
      <c r="BW20" s="1328"/>
      <c r="BX20" s="1328"/>
      <c r="BY20" s="1328"/>
      <c r="BZ20" s="1328"/>
      <c r="CA20" s="1328"/>
      <c r="CB20" s="1328"/>
      <c r="CC20" s="1328"/>
      <c r="CD20" s="1328"/>
      <c r="CE20" s="1328"/>
      <c r="CF20" s="1328"/>
      <c r="CG20" s="1328"/>
      <c r="CH20" s="1328"/>
      <c r="CI20" s="1328"/>
      <c r="CJ20" s="1328"/>
      <c r="CK20" s="1328"/>
      <c r="CL20" s="1328"/>
      <c r="CM20" s="1328"/>
      <c r="CN20" s="1328"/>
      <c r="CO20" s="1328"/>
      <c r="CP20" s="1328"/>
      <c r="CQ20" s="1328"/>
      <c r="CR20" s="1328"/>
      <c r="CS20" s="1328"/>
      <c r="CT20" s="1328"/>
      <c r="CU20" s="1328"/>
      <c r="CV20" s="1328"/>
      <c r="CW20" s="1328"/>
      <c r="CX20" s="1328"/>
      <c r="CY20" s="1328"/>
      <c r="CZ20" s="1328"/>
      <c r="DA20" s="1328"/>
      <c r="DB20" s="1328"/>
      <c r="DC20" s="1328"/>
      <c r="DD20" s="1328"/>
      <c r="DE20" s="1328"/>
      <c r="DF20" s="1328"/>
    </row>
    <row r="21" spans="1:110" s="776" customFormat="1" ht="14.1" customHeight="1" x14ac:dyDescent="0.25">
      <c r="A21" s="586">
        <v>12</v>
      </c>
      <c r="B21" s="1166" t="s">
        <v>5254</v>
      </c>
      <c r="C21" s="1166"/>
      <c r="D21" s="1167"/>
      <c r="E21" s="1167"/>
      <c r="F21" s="1166"/>
      <c r="G21" s="1324" t="s">
        <v>5255</v>
      </c>
      <c r="H21" s="1335" t="s">
        <v>1574</v>
      </c>
      <c r="I21" s="1324" t="s">
        <v>5256</v>
      </c>
      <c r="J21" s="1336">
        <v>22000</v>
      </c>
      <c r="K21" s="1165">
        <f t="shared" ref="K21:K26" si="4">J21/100*7.09</f>
        <v>1559.8</v>
      </c>
      <c r="L21" s="1165">
        <v>16500</v>
      </c>
      <c r="M21" s="1165"/>
      <c r="N21" s="1326"/>
      <c r="O21" s="1165">
        <f t="shared" ref="O21:O26" si="5">+J21/100*3.04</f>
        <v>668.8</v>
      </c>
      <c r="P21" s="1165">
        <f t="shared" ref="P21:P26" si="6">+J21/100*2.87</f>
        <v>631.4</v>
      </c>
      <c r="Q21" s="1165"/>
      <c r="R21" s="1165"/>
      <c r="S21" s="1165"/>
      <c r="T21" s="1165">
        <f>N21+O21+P21+Q21</f>
        <v>1300.1999999999998</v>
      </c>
      <c r="U21" s="1165">
        <f>J21-T21</f>
        <v>20699.8</v>
      </c>
      <c r="V21" s="1320">
        <v>100010330028774</v>
      </c>
      <c r="W21" s="1337">
        <v>200019600745369</v>
      </c>
      <c r="X21" s="1338">
        <f t="shared" ref="X21:X26" si="7">+U21</f>
        <v>20699.8</v>
      </c>
      <c r="Y21" s="1339">
        <v>40223325560</v>
      </c>
      <c r="AL21" s="1328"/>
      <c r="AM21" s="1328"/>
      <c r="AN21" s="1328"/>
      <c r="AO21" s="1328"/>
      <c r="AP21" s="1328"/>
      <c r="AQ21" s="1328"/>
      <c r="AR21" s="1328"/>
      <c r="AS21" s="1328"/>
      <c r="AT21" s="1328"/>
      <c r="AU21" s="1328"/>
      <c r="AV21" s="1328"/>
      <c r="AW21" s="1328"/>
      <c r="AX21" s="1328"/>
      <c r="AY21" s="1328"/>
      <c r="AZ21" s="1328"/>
      <c r="BA21" s="1328"/>
      <c r="BB21" s="1328"/>
      <c r="BC21" s="1328"/>
      <c r="BD21" s="1328"/>
      <c r="BE21" s="1328"/>
      <c r="BF21" s="1328"/>
      <c r="BG21" s="1328"/>
      <c r="BH21" s="1328"/>
      <c r="BI21" s="1328"/>
      <c r="BJ21" s="1328"/>
      <c r="BK21" s="1328"/>
      <c r="BL21" s="1328"/>
      <c r="BM21" s="1328"/>
      <c r="BN21" s="1328"/>
      <c r="BO21" s="1328"/>
      <c r="BP21" s="1328"/>
      <c r="BQ21" s="1328"/>
      <c r="BR21" s="1328"/>
      <c r="BS21" s="1328"/>
      <c r="BT21" s="1328"/>
      <c r="BU21" s="1328"/>
      <c r="BV21" s="1328"/>
      <c r="BW21" s="1328"/>
      <c r="BX21" s="1328"/>
      <c r="BY21" s="1328"/>
      <c r="BZ21" s="1328"/>
      <c r="CA21" s="1328"/>
      <c r="CB21" s="1328"/>
      <c r="CC21" s="1328"/>
      <c r="CD21" s="1328"/>
      <c r="CE21" s="1328"/>
      <c r="CF21" s="1328"/>
      <c r="CG21" s="1328"/>
      <c r="CH21" s="1328"/>
      <c r="CI21" s="1328"/>
      <c r="CJ21" s="1328"/>
      <c r="CK21" s="1328"/>
      <c r="CL21" s="1328"/>
      <c r="CM21" s="1328"/>
      <c r="CN21" s="1328"/>
      <c r="CO21" s="1328"/>
      <c r="CP21" s="1328"/>
      <c r="CQ21" s="1328"/>
      <c r="CR21" s="1328"/>
      <c r="CS21" s="1328"/>
      <c r="CT21" s="1328"/>
      <c r="CU21" s="1328"/>
      <c r="CV21" s="1328"/>
      <c r="CW21" s="1328"/>
      <c r="CX21" s="1328"/>
      <c r="CY21" s="1328"/>
      <c r="CZ21" s="1328"/>
      <c r="DA21" s="1328"/>
      <c r="DB21" s="1328"/>
      <c r="DC21" s="1328"/>
      <c r="DD21" s="1328"/>
      <c r="DE21" s="1328"/>
      <c r="DF21" s="1328"/>
    </row>
    <row r="22" spans="1:110" s="776" customFormat="1" ht="14.1" customHeight="1" x14ac:dyDescent="0.25">
      <c r="A22" s="586">
        <v>7</v>
      </c>
      <c r="B22" s="1166" t="s">
        <v>4985</v>
      </c>
      <c r="C22" s="1166"/>
      <c r="D22" s="1167"/>
      <c r="E22" s="1167"/>
      <c r="F22" s="1166"/>
      <c r="G22" s="1324" t="s">
        <v>4986</v>
      </c>
      <c r="H22" s="1335" t="s">
        <v>1574</v>
      </c>
      <c r="I22" s="1324" t="s">
        <v>1668</v>
      </c>
      <c r="J22" s="1336">
        <v>16500</v>
      </c>
      <c r="K22" s="1165">
        <f t="shared" si="4"/>
        <v>1169.8499999999999</v>
      </c>
      <c r="L22" s="1165">
        <v>16500</v>
      </c>
      <c r="M22" s="1165"/>
      <c r="N22" s="1326"/>
      <c r="O22" s="1165">
        <f t="shared" si="5"/>
        <v>501.6</v>
      </c>
      <c r="P22" s="1165">
        <f t="shared" si="6"/>
        <v>473.55</v>
      </c>
      <c r="Q22" s="1165"/>
      <c r="R22" s="1165"/>
      <c r="S22" s="1165"/>
      <c r="T22" s="1165">
        <f t="shared" ref="T22:T27" si="8">N22+O22+P22+Q22</f>
        <v>975.15000000000009</v>
      </c>
      <c r="U22" s="1165">
        <f t="shared" ref="U22:U27" si="9">J22-T22</f>
        <v>15524.85</v>
      </c>
      <c r="V22" s="1320">
        <v>100010330028774</v>
      </c>
      <c r="W22" s="1337">
        <v>200010330950150</v>
      </c>
      <c r="X22" s="1338">
        <f t="shared" si="7"/>
        <v>15524.85</v>
      </c>
      <c r="Y22" s="1339">
        <v>22500474626</v>
      </c>
      <c r="AL22" s="1328"/>
      <c r="AM22" s="1328"/>
      <c r="AN22" s="1328"/>
      <c r="AO22" s="1328"/>
      <c r="AP22" s="1328"/>
      <c r="AQ22" s="1328"/>
      <c r="AR22" s="1328"/>
      <c r="AS22" s="1328"/>
      <c r="AT22" s="1328"/>
      <c r="AU22" s="1328"/>
      <c r="AV22" s="1328"/>
      <c r="AW22" s="1328"/>
      <c r="AX22" s="1328"/>
      <c r="AY22" s="1328"/>
      <c r="AZ22" s="1328"/>
      <c r="BA22" s="1328"/>
      <c r="BB22" s="1328"/>
      <c r="BC22" s="1328"/>
      <c r="BD22" s="1328"/>
      <c r="BE22" s="1328"/>
      <c r="BF22" s="1328"/>
      <c r="BG22" s="1328"/>
      <c r="BH22" s="1328"/>
      <c r="BI22" s="1328"/>
      <c r="BJ22" s="1328"/>
      <c r="BK22" s="1328"/>
      <c r="BL22" s="1328"/>
      <c r="BM22" s="1328"/>
      <c r="BN22" s="1328"/>
      <c r="BO22" s="1328"/>
      <c r="BP22" s="1328"/>
      <c r="BQ22" s="1328"/>
      <c r="BR22" s="1328"/>
      <c r="BS22" s="1328"/>
      <c r="BT22" s="1328"/>
      <c r="BU22" s="1328"/>
      <c r="BV22" s="1328"/>
      <c r="BW22" s="1328"/>
      <c r="BX22" s="1328"/>
      <c r="BY22" s="1328"/>
      <c r="BZ22" s="1328"/>
      <c r="CA22" s="1328"/>
      <c r="CB22" s="1328"/>
      <c r="CC22" s="1328"/>
      <c r="CD22" s="1328"/>
      <c r="CE22" s="1328"/>
      <c r="CF22" s="1328"/>
      <c r="CG22" s="1328"/>
      <c r="CH22" s="1328"/>
      <c r="CI22" s="1328"/>
      <c r="CJ22" s="1328"/>
      <c r="CK22" s="1328"/>
      <c r="CL22" s="1328"/>
      <c r="CM22" s="1328"/>
      <c r="CN22" s="1328"/>
      <c r="CO22" s="1328"/>
      <c r="CP22" s="1328"/>
      <c r="CQ22" s="1328"/>
      <c r="CR22" s="1328"/>
      <c r="CS22" s="1328"/>
      <c r="CT22" s="1328"/>
      <c r="CU22" s="1328"/>
      <c r="CV22" s="1328"/>
      <c r="CW22" s="1328"/>
      <c r="CX22" s="1328"/>
      <c r="CY22" s="1328"/>
      <c r="CZ22" s="1328"/>
      <c r="DA22" s="1328"/>
      <c r="DB22" s="1328"/>
      <c r="DC22" s="1328"/>
      <c r="DD22" s="1328"/>
      <c r="DE22" s="1328"/>
      <c r="DF22" s="1328"/>
    </row>
    <row r="23" spans="1:110" s="776" customFormat="1" ht="14.1" customHeight="1" x14ac:dyDescent="0.25">
      <c r="A23" s="586">
        <v>8</v>
      </c>
      <c r="B23" s="1166" t="s">
        <v>5064</v>
      </c>
      <c r="C23" s="1166"/>
      <c r="D23" s="1167"/>
      <c r="E23" s="1167"/>
      <c r="F23" s="1166"/>
      <c r="G23" s="1324" t="s">
        <v>5065</v>
      </c>
      <c r="H23" s="1335" t="s">
        <v>1574</v>
      </c>
      <c r="I23" s="1324" t="s">
        <v>1668</v>
      </c>
      <c r="J23" s="1336">
        <v>16500</v>
      </c>
      <c r="K23" s="1165">
        <f t="shared" si="4"/>
        <v>1169.8499999999999</v>
      </c>
      <c r="L23" s="1165">
        <v>16500</v>
      </c>
      <c r="M23" s="1165"/>
      <c r="N23" s="1326"/>
      <c r="O23" s="1165">
        <f t="shared" si="5"/>
        <v>501.6</v>
      </c>
      <c r="P23" s="1165">
        <f t="shared" si="6"/>
        <v>473.55</v>
      </c>
      <c r="Q23" s="1165"/>
      <c r="R23" s="1165"/>
      <c r="S23" s="1165"/>
      <c r="T23" s="1165">
        <f t="shared" si="8"/>
        <v>975.15000000000009</v>
      </c>
      <c r="U23" s="1165">
        <f t="shared" si="9"/>
        <v>15524.85</v>
      </c>
      <c r="V23" s="1320">
        <v>100010330028774</v>
      </c>
      <c r="W23" s="1337">
        <v>200019600053282</v>
      </c>
      <c r="X23" s="1338">
        <f t="shared" si="7"/>
        <v>15524.85</v>
      </c>
      <c r="Y23" s="1339">
        <v>22500183102</v>
      </c>
      <c r="AL23" s="1328"/>
      <c r="AM23" s="1328"/>
      <c r="AN23" s="1328"/>
      <c r="AO23" s="1328"/>
      <c r="AP23" s="1328"/>
      <c r="AQ23" s="1328"/>
      <c r="AR23" s="1328"/>
      <c r="AS23" s="1328"/>
      <c r="AT23" s="1328"/>
      <c r="AU23" s="1328"/>
      <c r="AV23" s="1328"/>
      <c r="AW23" s="1328"/>
      <c r="AX23" s="1328"/>
      <c r="AY23" s="1328"/>
      <c r="AZ23" s="1328"/>
      <c r="BA23" s="1328"/>
      <c r="BB23" s="1328"/>
      <c r="BC23" s="1328"/>
      <c r="BD23" s="1328"/>
      <c r="BE23" s="1328"/>
      <c r="BF23" s="1328"/>
      <c r="BG23" s="1328"/>
      <c r="BH23" s="1328"/>
      <c r="BI23" s="1328"/>
      <c r="BJ23" s="1328"/>
      <c r="BK23" s="1328"/>
      <c r="BL23" s="1328"/>
      <c r="BM23" s="1328"/>
      <c r="BN23" s="1328"/>
      <c r="BO23" s="1328"/>
      <c r="BP23" s="1328"/>
      <c r="BQ23" s="1328"/>
      <c r="BR23" s="1328"/>
      <c r="BS23" s="1328"/>
      <c r="BT23" s="1328"/>
      <c r="BU23" s="1328"/>
      <c r="BV23" s="1328"/>
      <c r="BW23" s="1328"/>
      <c r="BX23" s="1328"/>
      <c r="BY23" s="1328"/>
      <c r="BZ23" s="1328"/>
      <c r="CA23" s="1328"/>
      <c r="CB23" s="1328"/>
      <c r="CC23" s="1328"/>
      <c r="CD23" s="1328"/>
      <c r="CE23" s="1328"/>
      <c r="CF23" s="1328"/>
      <c r="CG23" s="1328"/>
      <c r="CH23" s="1328"/>
      <c r="CI23" s="1328"/>
      <c r="CJ23" s="1328"/>
      <c r="CK23" s="1328"/>
      <c r="CL23" s="1328"/>
      <c r="CM23" s="1328"/>
      <c r="CN23" s="1328"/>
      <c r="CO23" s="1328"/>
      <c r="CP23" s="1328"/>
      <c r="CQ23" s="1328"/>
      <c r="CR23" s="1328"/>
      <c r="CS23" s="1328"/>
      <c r="CT23" s="1328"/>
      <c r="CU23" s="1328"/>
      <c r="CV23" s="1328"/>
      <c r="CW23" s="1328"/>
      <c r="CX23" s="1328"/>
      <c r="CY23" s="1328"/>
      <c r="CZ23" s="1328"/>
      <c r="DA23" s="1328"/>
      <c r="DB23" s="1328"/>
      <c r="DC23" s="1328"/>
      <c r="DD23" s="1328"/>
      <c r="DE23" s="1328"/>
      <c r="DF23" s="1328"/>
    </row>
    <row r="24" spans="1:110" s="776" customFormat="1" ht="14.1" customHeight="1" x14ac:dyDescent="0.25">
      <c r="A24" s="586">
        <v>9</v>
      </c>
      <c r="B24" s="1166" t="s">
        <v>5077</v>
      </c>
      <c r="C24" s="1166"/>
      <c r="D24" s="1167"/>
      <c r="E24" s="1167"/>
      <c r="F24" s="1166"/>
      <c r="G24" s="1324" t="s">
        <v>5078</v>
      </c>
      <c r="H24" s="1335" t="s">
        <v>1574</v>
      </c>
      <c r="I24" s="1324" t="s">
        <v>1668</v>
      </c>
      <c r="J24" s="1336">
        <v>16500</v>
      </c>
      <c r="K24" s="1165">
        <f t="shared" si="4"/>
        <v>1169.8499999999999</v>
      </c>
      <c r="L24" s="1165">
        <v>16500</v>
      </c>
      <c r="M24" s="1165"/>
      <c r="N24" s="1326"/>
      <c r="O24" s="1165">
        <f t="shared" si="5"/>
        <v>501.6</v>
      </c>
      <c r="P24" s="1165">
        <f t="shared" si="6"/>
        <v>473.55</v>
      </c>
      <c r="Q24" s="1165"/>
      <c r="R24" s="1165"/>
      <c r="S24" s="1165"/>
      <c r="T24" s="1165">
        <f t="shared" si="8"/>
        <v>975.15000000000009</v>
      </c>
      <c r="U24" s="1165">
        <f t="shared" si="9"/>
        <v>15524.85</v>
      </c>
      <c r="V24" s="1320">
        <v>100010330028774</v>
      </c>
      <c r="W24" s="1337">
        <v>200019600101836</v>
      </c>
      <c r="X24" s="1338">
        <f t="shared" si="7"/>
        <v>15524.85</v>
      </c>
      <c r="Y24" s="1339">
        <v>40222559946</v>
      </c>
      <c r="AL24" s="1328"/>
      <c r="AM24" s="1328"/>
      <c r="AN24" s="1328"/>
      <c r="AO24" s="1328"/>
      <c r="AP24" s="1328"/>
      <c r="AQ24" s="1328"/>
      <c r="AR24" s="1328"/>
      <c r="AS24" s="1328"/>
      <c r="AT24" s="1328"/>
      <c r="AU24" s="1328"/>
      <c r="AV24" s="1328"/>
      <c r="AW24" s="1328"/>
      <c r="AX24" s="1328"/>
      <c r="AY24" s="1328"/>
      <c r="AZ24" s="1328"/>
      <c r="BA24" s="1328"/>
      <c r="BB24" s="1328"/>
      <c r="BC24" s="1328"/>
      <c r="BD24" s="1328"/>
      <c r="BE24" s="1328"/>
      <c r="BF24" s="1328"/>
      <c r="BG24" s="1328"/>
      <c r="BH24" s="1328"/>
      <c r="BI24" s="1328"/>
      <c r="BJ24" s="1328"/>
      <c r="BK24" s="1328"/>
      <c r="BL24" s="1328"/>
      <c r="BM24" s="1328"/>
      <c r="BN24" s="1328"/>
      <c r="BO24" s="1328"/>
      <c r="BP24" s="1328"/>
      <c r="BQ24" s="1328"/>
      <c r="BR24" s="1328"/>
      <c r="BS24" s="1328"/>
      <c r="BT24" s="1328"/>
      <c r="BU24" s="1328"/>
      <c r="BV24" s="1328"/>
      <c r="BW24" s="1328"/>
      <c r="BX24" s="1328"/>
      <c r="BY24" s="1328"/>
      <c r="BZ24" s="1328"/>
      <c r="CA24" s="1328"/>
      <c r="CB24" s="1328"/>
      <c r="CC24" s="1328"/>
      <c r="CD24" s="1328"/>
      <c r="CE24" s="1328"/>
      <c r="CF24" s="1328"/>
      <c r="CG24" s="1328"/>
      <c r="CH24" s="1328"/>
      <c r="CI24" s="1328"/>
      <c r="CJ24" s="1328"/>
      <c r="CK24" s="1328"/>
      <c r="CL24" s="1328"/>
      <c r="CM24" s="1328"/>
      <c r="CN24" s="1328"/>
      <c r="CO24" s="1328"/>
      <c r="CP24" s="1328"/>
      <c r="CQ24" s="1328"/>
      <c r="CR24" s="1328"/>
      <c r="CS24" s="1328"/>
      <c r="CT24" s="1328"/>
      <c r="CU24" s="1328"/>
      <c r="CV24" s="1328"/>
      <c r="CW24" s="1328"/>
      <c r="CX24" s="1328"/>
      <c r="CY24" s="1328"/>
      <c r="CZ24" s="1328"/>
      <c r="DA24" s="1328"/>
      <c r="DB24" s="1328"/>
      <c r="DC24" s="1328"/>
      <c r="DD24" s="1328"/>
      <c r="DE24" s="1328"/>
      <c r="DF24" s="1328"/>
    </row>
    <row r="25" spans="1:110" s="776" customFormat="1" ht="14.1" customHeight="1" x14ac:dyDescent="0.25">
      <c r="A25" s="586">
        <v>10</v>
      </c>
      <c r="B25" s="1166" t="s">
        <v>5140</v>
      </c>
      <c r="C25" s="1166"/>
      <c r="D25" s="1167"/>
      <c r="E25" s="1167"/>
      <c r="F25" s="1166"/>
      <c r="G25" s="1324" t="s">
        <v>5141</v>
      </c>
      <c r="H25" s="1335" t="s">
        <v>1574</v>
      </c>
      <c r="I25" s="1324" t="s">
        <v>1668</v>
      </c>
      <c r="J25" s="1336">
        <v>16500</v>
      </c>
      <c r="K25" s="1165">
        <f t="shared" si="4"/>
        <v>1169.8499999999999</v>
      </c>
      <c r="L25" s="1165">
        <v>16500</v>
      </c>
      <c r="M25" s="1165"/>
      <c r="N25" s="1326"/>
      <c r="O25" s="1165">
        <f t="shared" si="5"/>
        <v>501.6</v>
      </c>
      <c r="P25" s="1165">
        <f t="shared" si="6"/>
        <v>473.55</v>
      </c>
      <c r="Q25" s="1165"/>
      <c r="R25" s="1165"/>
      <c r="S25" s="1165"/>
      <c r="T25" s="1165">
        <f t="shared" si="8"/>
        <v>975.15000000000009</v>
      </c>
      <c r="U25" s="1165">
        <f t="shared" si="9"/>
        <v>15524.85</v>
      </c>
      <c r="V25" s="1320">
        <v>100010330028774</v>
      </c>
      <c r="W25" s="1337">
        <v>200019600505448</v>
      </c>
      <c r="X25" s="1338">
        <f t="shared" si="7"/>
        <v>15524.85</v>
      </c>
      <c r="Y25" s="1339">
        <v>40223102035</v>
      </c>
      <c r="AL25" s="1328"/>
      <c r="AM25" s="1328"/>
      <c r="AN25" s="1328"/>
      <c r="AO25" s="1328"/>
      <c r="AP25" s="1328"/>
      <c r="AQ25" s="1328"/>
      <c r="AR25" s="1328"/>
      <c r="AS25" s="1328"/>
      <c r="AT25" s="1328"/>
      <c r="AU25" s="1328"/>
      <c r="AV25" s="1328"/>
      <c r="AW25" s="1328"/>
      <c r="AX25" s="1328"/>
      <c r="AY25" s="1328"/>
      <c r="AZ25" s="1328"/>
      <c r="BA25" s="1328"/>
      <c r="BB25" s="1328"/>
      <c r="BC25" s="1328"/>
      <c r="BD25" s="1328"/>
      <c r="BE25" s="1328"/>
      <c r="BF25" s="1328"/>
      <c r="BG25" s="1328"/>
      <c r="BH25" s="1328"/>
      <c r="BI25" s="1328"/>
      <c r="BJ25" s="1328"/>
      <c r="BK25" s="1328"/>
      <c r="BL25" s="1328"/>
      <c r="BM25" s="1328"/>
      <c r="BN25" s="1328"/>
      <c r="BO25" s="1328"/>
      <c r="BP25" s="1328"/>
      <c r="BQ25" s="1328"/>
      <c r="BR25" s="1328"/>
      <c r="BS25" s="1328"/>
      <c r="BT25" s="1328"/>
      <c r="BU25" s="1328"/>
      <c r="BV25" s="1328"/>
      <c r="BW25" s="1328"/>
      <c r="BX25" s="1328"/>
      <c r="BY25" s="1328"/>
      <c r="BZ25" s="1328"/>
      <c r="CA25" s="1328"/>
      <c r="CB25" s="1328"/>
      <c r="CC25" s="1328"/>
      <c r="CD25" s="1328"/>
      <c r="CE25" s="1328"/>
      <c r="CF25" s="1328"/>
      <c r="CG25" s="1328"/>
      <c r="CH25" s="1328"/>
      <c r="CI25" s="1328"/>
      <c r="CJ25" s="1328"/>
      <c r="CK25" s="1328"/>
      <c r="CL25" s="1328"/>
      <c r="CM25" s="1328"/>
      <c r="CN25" s="1328"/>
      <c r="CO25" s="1328"/>
      <c r="CP25" s="1328"/>
      <c r="CQ25" s="1328"/>
      <c r="CR25" s="1328"/>
      <c r="CS25" s="1328"/>
      <c r="CT25" s="1328"/>
      <c r="CU25" s="1328"/>
      <c r="CV25" s="1328"/>
      <c r="CW25" s="1328"/>
      <c r="CX25" s="1328"/>
      <c r="CY25" s="1328"/>
      <c r="CZ25" s="1328"/>
      <c r="DA25" s="1328"/>
      <c r="DB25" s="1328"/>
      <c r="DC25" s="1328"/>
      <c r="DD25" s="1328"/>
      <c r="DE25" s="1328"/>
      <c r="DF25" s="1328"/>
    </row>
    <row r="26" spans="1:110" s="776" customFormat="1" ht="14.1" customHeight="1" x14ac:dyDescent="0.25">
      <c r="A26" s="586">
        <v>11</v>
      </c>
      <c r="B26" s="1166" t="s">
        <v>5191</v>
      </c>
      <c r="C26" s="1166"/>
      <c r="D26" s="1167"/>
      <c r="E26" s="1167"/>
      <c r="F26" s="1166"/>
      <c r="G26" s="1324" t="s">
        <v>5190</v>
      </c>
      <c r="H26" s="1335" t="s">
        <v>1574</v>
      </c>
      <c r="I26" s="1324" t="s">
        <v>1668</v>
      </c>
      <c r="J26" s="1336">
        <v>16500</v>
      </c>
      <c r="K26" s="1165">
        <f t="shared" si="4"/>
        <v>1169.8499999999999</v>
      </c>
      <c r="L26" s="1165">
        <v>16500</v>
      </c>
      <c r="M26" s="1165"/>
      <c r="N26" s="1326"/>
      <c r="O26" s="1165">
        <f t="shared" si="5"/>
        <v>501.6</v>
      </c>
      <c r="P26" s="1165">
        <f t="shared" si="6"/>
        <v>473.55</v>
      </c>
      <c r="Q26" s="1165"/>
      <c r="R26" s="1165"/>
      <c r="S26" s="1165"/>
      <c r="T26" s="1165">
        <f t="shared" si="8"/>
        <v>975.15000000000009</v>
      </c>
      <c r="U26" s="1165">
        <f t="shared" si="9"/>
        <v>15524.85</v>
      </c>
      <c r="V26" s="1320">
        <v>100010330028774</v>
      </c>
      <c r="W26" s="1337">
        <v>200019600745369</v>
      </c>
      <c r="X26" s="1338">
        <f t="shared" si="7"/>
        <v>15524.85</v>
      </c>
      <c r="Y26" s="1339">
        <v>40223325560</v>
      </c>
      <c r="AL26" s="1328"/>
      <c r="AM26" s="1328"/>
      <c r="AN26" s="1328"/>
      <c r="AO26" s="1328"/>
      <c r="AP26" s="1328"/>
      <c r="AQ26" s="1328"/>
      <c r="AR26" s="1328"/>
      <c r="AS26" s="1328"/>
      <c r="AT26" s="1328"/>
      <c r="AU26" s="1328"/>
      <c r="AV26" s="1328"/>
      <c r="AW26" s="1328"/>
      <c r="AX26" s="1328"/>
      <c r="AY26" s="1328"/>
      <c r="AZ26" s="1328"/>
      <c r="BA26" s="1328"/>
      <c r="BB26" s="1328"/>
      <c r="BC26" s="1328"/>
      <c r="BD26" s="1328"/>
      <c r="BE26" s="1328"/>
      <c r="BF26" s="1328"/>
      <c r="BG26" s="1328"/>
      <c r="BH26" s="1328"/>
      <c r="BI26" s="1328"/>
      <c r="BJ26" s="1328"/>
      <c r="BK26" s="1328"/>
      <c r="BL26" s="1328"/>
      <c r="BM26" s="1328"/>
      <c r="BN26" s="1328"/>
      <c r="BO26" s="1328"/>
      <c r="BP26" s="1328"/>
      <c r="BQ26" s="1328"/>
      <c r="BR26" s="1328"/>
      <c r="BS26" s="1328"/>
      <c r="BT26" s="1328"/>
      <c r="BU26" s="1328"/>
      <c r="BV26" s="1328"/>
      <c r="BW26" s="1328"/>
      <c r="BX26" s="1328"/>
      <c r="BY26" s="1328"/>
      <c r="BZ26" s="1328"/>
      <c r="CA26" s="1328"/>
      <c r="CB26" s="1328"/>
      <c r="CC26" s="1328"/>
      <c r="CD26" s="1328"/>
      <c r="CE26" s="1328"/>
      <c r="CF26" s="1328"/>
      <c r="CG26" s="1328"/>
      <c r="CH26" s="1328"/>
      <c r="CI26" s="1328"/>
      <c r="CJ26" s="1328"/>
      <c r="CK26" s="1328"/>
      <c r="CL26" s="1328"/>
      <c r="CM26" s="1328"/>
      <c r="CN26" s="1328"/>
      <c r="CO26" s="1328"/>
      <c r="CP26" s="1328"/>
      <c r="CQ26" s="1328"/>
      <c r="CR26" s="1328"/>
      <c r="CS26" s="1328"/>
      <c r="CT26" s="1328"/>
      <c r="CU26" s="1328"/>
      <c r="CV26" s="1328"/>
      <c r="CW26" s="1328"/>
      <c r="CX26" s="1328"/>
      <c r="CY26" s="1328"/>
      <c r="CZ26" s="1328"/>
      <c r="DA26" s="1328"/>
      <c r="DB26" s="1328"/>
      <c r="DC26" s="1328"/>
      <c r="DD26" s="1328"/>
      <c r="DE26" s="1328"/>
      <c r="DF26" s="1328"/>
    </row>
    <row r="27" spans="1:110" s="776" customFormat="1" ht="14.1" customHeight="1" x14ac:dyDescent="0.25">
      <c r="A27" s="1799" t="s">
        <v>3656</v>
      </c>
      <c r="B27" s="1799"/>
      <c r="C27" s="1799"/>
      <c r="D27" s="1799"/>
      <c r="E27" s="1799"/>
      <c r="F27" s="1799"/>
      <c r="G27" s="1799"/>
      <c r="H27" s="1799"/>
      <c r="I27" s="1799"/>
      <c r="J27" s="1354">
        <f>SUM(J21:J26)</f>
        <v>104500</v>
      </c>
      <c r="K27" s="1165">
        <f>SUM(K22:K24)</f>
        <v>3509.5499999999997</v>
      </c>
      <c r="L27" s="1165">
        <v>96808</v>
      </c>
      <c r="M27" s="1165"/>
      <c r="N27" s="1317"/>
      <c r="O27" s="1316">
        <f>+O22+O23+O24+O25+O26</f>
        <v>2508</v>
      </c>
      <c r="P27" s="1316">
        <f>+P22+P23+P24+P25+P26</f>
        <v>2367.75</v>
      </c>
      <c r="Q27" s="1316" t="e">
        <f>+#REF!</f>
        <v>#REF!</v>
      </c>
      <c r="R27" s="1316"/>
      <c r="S27" s="1316"/>
      <c r="T27" s="1316" t="e">
        <f t="shared" si="8"/>
        <v>#REF!</v>
      </c>
      <c r="U27" s="1316" t="e">
        <f t="shared" si="9"/>
        <v>#REF!</v>
      </c>
      <c r="V27" s="1320"/>
      <c r="W27" s="1337"/>
      <c r="X27" s="1333"/>
      <c r="Y27" s="1355"/>
      <c r="AL27" s="1328"/>
      <c r="AM27" s="1328"/>
      <c r="AN27" s="1328"/>
      <c r="AO27" s="1328"/>
      <c r="AP27" s="1328"/>
      <c r="AQ27" s="1328"/>
      <c r="AR27" s="1328"/>
      <c r="AS27" s="1328"/>
      <c r="AT27" s="1328"/>
      <c r="AU27" s="1328"/>
      <c r="AV27" s="1328"/>
      <c r="AW27" s="1328"/>
      <c r="AX27" s="1328"/>
      <c r="AY27" s="1328"/>
      <c r="AZ27" s="1328"/>
      <c r="BA27" s="1328"/>
      <c r="BB27" s="1328"/>
      <c r="BC27" s="1328"/>
      <c r="BD27" s="1328"/>
      <c r="BE27" s="1328"/>
      <c r="BF27" s="1328"/>
      <c r="BG27" s="1328"/>
      <c r="BH27" s="1328"/>
      <c r="BI27" s="1328"/>
      <c r="BJ27" s="1328"/>
      <c r="BK27" s="1328"/>
      <c r="BL27" s="1328"/>
      <c r="BM27" s="1328"/>
      <c r="BN27" s="1328"/>
      <c r="BO27" s="1328"/>
      <c r="BP27" s="1328"/>
      <c r="BQ27" s="1328"/>
      <c r="BR27" s="1328"/>
      <c r="BS27" s="1328"/>
      <c r="BT27" s="1328"/>
      <c r="BU27" s="1328"/>
      <c r="BV27" s="1328"/>
      <c r="BW27" s="1328"/>
      <c r="BX27" s="1328"/>
      <c r="BY27" s="1328"/>
      <c r="BZ27" s="1328"/>
      <c r="CA27" s="1328"/>
      <c r="CB27" s="1328"/>
      <c r="CC27" s="1328"/>
      <c r="CD27" s="1328"/>
      <c r="CE27" s="1328"/>
      <c r="CF27" s="1328"/>
      <c r="CG27" s="1328"/>
      <c r="CH27" s="1328"/>
      <c r="CI27" s="1328"/>
      <c r="CJ27" s="1328"/>
      <c r="CK27" s="1328"/>
      <c r="CL27" s="1328"/>
      <c r="CM27" s="1328"/>
      <c r="CN27" s="1328"/>
      <c r="CO27" s="1328"/>
      <c r="CP27" s="1328"/>
      <c r="CQ27" s="1328"/>
      <c r="CR27" s="1328"/>
      <c r="CS27" s="1328"/>
      <c r="CT27" s="1328"/>
      <c r="CU27" s="1328"/>
      <c r="CV27" s="1328"/>
      <c r="CW27" s="1328"/>
      <c r="CX27" s="1328"/>
      <c r="CY27" s="1328"/>
      <c r="CZ27" s="1328"/>
      <c r="DA27" s="1328"/>
      <c r="DB27" s="1328"/>
      <c r="DC27" s="1328"/>
      <c r="DD27" s="1328"/>
      <c r="DE27" s="1328"/>
      <c r="DF27" s="1328"/>
    </row>
    <row r="28" spans="1:110" s="776" customFormat="1" ht="14.1" customHeight="1" x14ac:dyDescent="0.25">
      <c r="A28" s="1796" t="s">
        <v>5352</v>
      </c>
      <c r="B28" s="1797"/>
      <c r="C28" s="1797"/>
      <c r="D28" s="1797"/>
      <c r="E28" s="1797"/>
      <c r="F28" s="1797"/>
      <c r="G28" s="1797"/>
      <c r="H28" s="1797"/>
      <c r="I28" s="1798"/>
      <c r="J28" s="1316"/>
      <c r="K28" s="1165"/>
      <c r="L28" s="1165"/>
      <c r="M28" s="1165"/>
      <c r="N28" s="1317"/>
      <c r="O28" s="1318"/>
      <c r="P28" s="1316"/>
      <c r="Q28" s="1316"/>
      <c r="R28" s="1319"/>
      <c r="S28" s="1319"/>
      <c r="T28" s="1319"/>
      <c r="U28" s="1316"/>
      <c r="V28" s="1320"/>
      <c r="W28" s="1356"/>
      <c r="X28" s="1333"/>
      <c r="Y28" s="1355"/>
      <c r="AL28" s="1328"/>
      <c r="AM28" s="1328"/>
      <c r="AN28" s="1328"/>
      <c r="AO28" s="1328"/>
      <c r="AP28" s="1328"/>
      <c r="AQ28" s="1328"/>
      <c r="AR28" s="1328"/>
      <c r="AS28" s="1328"/>
      <c r="AT28" s="1328"/>
      <c r="AU28" s="1328"/>
      <c r="AV28" s="1328"/>
      <c r="AW28" s="1328"/>
      <c r="AX28" s="1328"/>
      <c r="AY28" s="1328"/>
      <c r="AZ28" s="1328"/>
      <c r="BA28" s="1328"/>
      <c r="BB28" s="1328"/>
      <c r="BC28" s="1328"/>
      <c r="BD28" s="1328"/>
      <c r="BE28" s="1328"/>
      <c r="BF28" s="1328"/>
      <c r="BG28" s="1328"/>
      <c r="BH28" s="1328"/>
      <c r="BI28" s="1328"/>
      <c r="BJ28" s="1328"/>
      <c r="BK28" s="1328"/>
      <c r="BL28" s="1328"/>
      <c r="BM28" s="1328"/>
      <c r="BN28" s="1328"/>
      <c r="BO28" s="1328"/>
      <c r="BP28" s="1328"/>
      <c r="BQ28" s="1328"/>
      <c r="BR28" s="1328"/>
      <c r="BS28" s="1328"/>
      <c r="BT28" s="1328"/>
      <c r="BU28" s="1328"/>
      <c r="BV28" s="1328"/>
      <c r="BW28" s="1328"/>
      <c r="BX28" s="1328"/>
      <c r="BY28" s="1328"/>
      <c r="BZ28" s="1328"/>
      <c r="CA28" s="1328"/>
      <c r="CB28" s="1328"/>
      <c r="CC28" s="1328"/>
      <c r="CD28" s="1328"/>
      <c r="CE28" s="1328"/>
      <c r="CF28" s="1328"/>
      <c r="CG28" s="1328"/>
      <c r="CH28" s="1328"/>
      <c r="CI28" s="1328"/>
      <c r="CJ28" s="1328"/>
      <c r="CK28" s="1328"/>
      <c r="CL28" s="1328"/>
      <c r="CM28" s="1328"/>
      <c r="CN28" s="1328"/>
      <c r="CO28" s="1328"/>
      <c r="CP28" s="1328"/>
      <c r="CQ28" s="1328"/>
      <c r="CR28" s="1328"/>
      <c r="CS28" s="1328"/>
      <c r="CT28" s="1328"/>
      <c r="CU28" s="1328"/>
      <c r="CV28" s="1328"/>
      <c r="CW28" s="1328"/>
      <c r="CX28" s="1328"/>
      <c r="CY28" s="1328"/>
      <c r="CZ28" s="1328"/>
      <c r="DA28" s="1328"/>
      <c r="DB28" s="1328"/>
      <c r="DC28" s="1328"/>
      <c r="DD28" s="1328"/>
      <c r="DE28" s="1328"/>
      <c r="DF28" s="1328"/>
    </row>
    <row r="29" spans="1:110" s="776" customFormat="1" ht="14.1" customHeight="1" x14ac:dyDescent="0.25">
      <c r="A29" s="1357">
        <v>13</v>
      </c>
      <c r="B29" s="1358" t="s">
        <v>5169</v>
      </c>
      <c r="C29" s="1166" t="s">
        <v>3763</v>
      </c>
      <c r="D29" s="1168"/>
      <c r="E29" s="1169"/>
      <c r="F29" s="1170"/>
      <c r="G29" s="1168" t="s">
        <v>5163</v>
      </c>
      <c r="H29" s="1335" t="s">
        <v>5171</v>
      </c>
      <c r="I29" s="1324" t="s">
        <v>3726</v>
      </c>
      <c r="J29" s="1171">
        <v>16500</v>
      </c>
      <c r="K29" s="1165">
        <f>J29/100*7.09</f>
        <v>1169.8499999999999</v>
      </c>
      <c r="L29" s="1165">
        <v>47308</v>
      </c>
      <c r="M29" s="1326"/>
      <c r="N29" s="1326"/>
      <c r="O29" s="1359">
        <f>+J29/100*3.04</f>
        <v>501.6</v>
      </c>
      <c r="P29" s="1359">
        <f>+J29/100*2.87</f>
        <v>473.55</v>
      </c>
      <c r="Q29" s="1165"/>
      <c r="R29" s="1360"/>
      <c r="T29" s="1165">
        <f>N29+O29+P29+Q29</f>
        <v>975.15000000000009</v>
      </c>
      <c r="U29" s="1165">
        <f>+J29-T29</f>
        <v>15524.85</v>
      </c>
      <c r="V29" s="1320">
        <v>100010330028774</v>
      </c>
      <c r="W29" s="1361" t="s">
        <v>5175</v>
      </c>
      <c r="X29" s="1338">
        <f>+U29</f>
        <v>15524.85</v>
      </c>
      <c r="Y29" s="1362" t="s">
        <v>5176</v>
      </c>
      <c r="Z29" s="1324"/>
      <c r="AA29" s="1326"/>
      <c r="AB29" s="1326"/>
      <c r="AC29" s="1165"/>
      <c r="AD29" s="1165"/>
      <c r="AE29" s="1363"/>
      <c r="AF29" s="1326"/>
      <c r="AG29" s="1165"/>
      <c r="AH29" s="1326"/>
      <c r="AI29" s="1327"/>
    </row>
    <row r="30" spans="1:110" s="776" customFormat="1" ht="14.1" customHeight="1" x14ac:dyDescent="0.25">
      <c r="A30" s="1800" t="s">
        <v>3656</v>
      </c>
      <c r="B30" s="1801"/>
      <c r="C30" s="1801"/>
      <c r="D30" s="1801"/>
      <c r="E30" s="1801"/>
      <c r="F30" s="1801"/>
      <c r="G30" s="1801"/>
      <c r="H30" s="1801"/>
      <c r="I30" s="1802"/>
      <c r="J30" s="1364">
        <f>SUM(J28:J29)</f>
        <v>16500</v>
      </c>
      <c r="K30" s="1165">
        <f>J30/100*7.09</f>
        <v>1169.8499999999999</v>
      </c>
      <c r="L30" s="1165">
        <f>J30</f>
        <v>16500</v>
      </c>
      <c r="M30" s="1165"/>
      <c r="N30" s="1317"/>
      <c r="O30" s="1318">
        <f>+J30/100*3.04</f>
        <v>501.6</v>
      </c>
      <c r="P30" s="1316">
        <f>+J30/100*2.87</f>
        <v>473.55</v>
      </c>
      <c r="Q30" s="1316">
        <f>SUM(Q78:Q79)</f>
        <v>0</v>
      </c>
      <c r="R30" s="1316"/>
      <c r="S30" s="1319"/>
      <c r="T30" s="1319">
        <f>N30+O30+P30+Q30+R30+S30</f>
        <v>975.15000000000009</v>
      </c>
      <c r="U30" s="1316">
        <f>+J30-T30</f>
        <v>15524.85</v>
      </c>
      <c r="V30" s="1320"/>
      <c r="W30" s="1337"/>
      <c r="X30" s="1333"/>
      <c r="Y30" s="1355"/>
      <c r="AL30" s="1328"/>
      <c r="AM30" s="1328"/>
      <c r="AN30" s="1328"/>
      <c r="AO30" s="1328"/>
      <c r="AP30" s="1328"/>
      <c r="AQ30" s="1328"/>
      <c r="AR30" s="1328"/>
      <c r="AS30" s="1328"/>
      <c r="AT30" s="1328"/>
      <c r="AU30" s="1328"/>
      <c r="AV30" s="1328"/>
      <c r="AW30" s="1328"/>
      <c r="AX30" s="1328"/>
      <c r="AY30" s="1328"/>
      <c r="AZ30" s="1328"/>
      <c r="BA30" s="1328"/>
      <c r="BB30" s="1328"/>
      <c r="BC30" s="1328"/>
      <c r="BD30" s="1328"/>
      <c r="BE30" s="1328"/>
      <c r="BF30" s="1328"/>
      <c r="BG30" s="1328"/>
      <c r="BH30" s="1328"/>
      <c r="BI30" s="1328"/>
      <c r="BJ30" s="1328"/>
      <c r="BK30" s="1328"/>
      <c r="BL30" s="1328"/>
      <c r="BM30" s="1328"/>
      <c r="BN30" s="1328"/>
      <c r="BO30" s="1328"/>
      <c r="BP30" s="1328"/>
      <c r="BQ30" s="1328"/>
      <c r="BR30" s="1328"/>
      <c r="BS30" s="1328"/>
      <c r="BT30" s="1328"/>
      <c r="BU30" s="1328"/>
      <c r="BV30" s="1328"/>
      <c r="BW30" s="1328"/>
      <c r="BX30" s="1328"/>
      <c r="BY30" s="1328"/>
      <c r="BZ30" s="1328"/>
      <c r="CA30" s="1328"/>
      <c r="CB30" s="1328"/>
      <c r="CC30" s="1328"/>
      <c r="CD30" s="1328"/>
      <c r="CE30" s="1328"/>
      <c r="CF30" s="1328"/>
      <c r="CG30" s="1328"/>
      <c r="CH30" s="1328"/>
      <c r="CI30" s="1328"/>
      <c r="CJ30" s="1328"/>
      <c r="CK30" s="1328"/>
      <c r="CL30" s="1328"/>
      <c r="CM30" s="1328"/>
      <c r="CN30" s="1328"/>
      <c r="CO30" s="1328"/>
      <c r="CP30" s="1328"/>
      <c r="CQ30" s="1328"/>
      <c r="CR30" s="1328"/>
      <c r="CS30" s="1328"/>
      <c r="CT30" s="1328"/>
      <c r="CU30" s="1328"/>
      <c r="CV30" s="1328"/>
      <c r="CW30" s="1328"/>
      <c r="CX30" s="1328"/>
      <c r="CY30" s="1328"/>
      <c r="CZ30" s="1328"/>
      <c r="DA30" s="1328"/>
      <c r="DB30" s="1328"/>
      <c r="DC30" s="1328"/>
      <c r="DD30" s="1328"/>
      <c r="DE30" s="1328"/>
      <c r="DF30" s="1328"/>
    </row>
    <row r="31" spans="1:110" s="1365" customFormat="1" ht="14.1" customHeight="1" x14ac:dyDescent="0.25">
      <c r="A31" s="1803" t="s">
        <v>5015</v>
      </c>
      <c r="B31" s="1803"/>
      <c r="C31" s="1803"/>
      <c r="D31" s="1803"/>
      <c r="E31" s="1803"/>
      <c r="F31" s="1803"/>
      <c r="G31" s="1803"/>
      <c r="H31" s="1803"/>
      <c r="I31" s="1803"/>
      <c r="J31" s="1316"/>
      <c r="K31" s="1165"/>
      <c r="L31" s="1165"/>
      <c r="M31" s="1165"/>
      <c r="N31" s="1317"/>
      <c r="O31" s="1316"/>
      <c r="P31" s="1316"/>
      <c r="Q31" s="1316"/>
      <c r="R31" s="1316"/>
      <c r="S31" s="1316"/>
      <c r="T31" s="1316"/>
      <c r="U31" s="1316"/>
      <c r="V31" s="1320"/>
      <c r="W31" s="1356"/>
      <c r="X31" s="1333"/>
      <c r="Y31" s="1355"/>
      <c r="AL31" s="1328"/>
      <c r="AM31" s="1328"/>
      <c r="AN31" s="1328"/>
      <c r="AO31" s="1328"/>
      <c r="AP31" s="1328"/>
      <c r="AQ31" s="1328"/>
      <c r="AR31" s="1328"/>
      <c r="AS31" s="1328"/>
      <c r="AT31" s="1328"/>
      <c r="AU31" s="1328"/>
      <c r="AV31" s="1328"/>
      <c r="AW31" s="1328"/>
      <c r="AX31" s="1328"/>
      <c r="AY31" s="1328"/>
      <c r="AZ31" s="1328"/>
      <c r="BA31" s="1328"/>
      <c r="BB31" s="1328"/>
      <c r="BC31" s="1328"/>
      <c r="BD31" s="1328"/>
      <c r="BE31" s="1328"/>
      <c r="BF31" s="1328"/>
      <c r="BG31" s="1328"/>
      <c r="BH31" s="1328"/>
      <c r="BI31" s="1328"/>
      <c r="BJ31" s="1328"/>
      <c r="BK31" s="1328"/>
      <c r="BL31" s="1328"/>
      <c r="BM31" s="1328"/>
      <c r="BN31" s="1328"/>
      <c r="BO31" s="1328"/>
      <c r="BP31" s="1328"/>
      <c r="BQ31" s="1328"/>
      <c r="BR31" s="1328"/>
      <c r="BS31" s="1328"/>
      <c r="BT31" s="1328"/>
      <c r="BU31" s="1328"/>
      <c r="BV31" s="1328"/>
      <c r="BW31" s="1328"/>
      <c r="BX31" s="1328"/>
      <c r="BY31" s="1328"/>
      <c r="BZ31" s="1328"/>
      <c r="CA31" s="1328"/>
      <c r="CB31" s="1328"/>
      <c r="CC31" s="1328"/>
      <c r="CD31" s="1328"/>
      <c r="CE31" s="1328"/>
      <c r="CF31" s="1328"/>
      <c r="CG31" s="1328"/>
      <c r="CH31" s="1328"/>
      <c r="CI31" s="1328"/>
      <c r="CJ31" s="1328"/>
      <c r="CK31" s="1328"/>
      <c r="CL31" s="1328"/>
      <c r="CM31" s="1328"/>
      <c r="CN31" s="1328"/>
      <c r="CO31" s="1328"/>
      <c r="CP31" s="1328"/>
      <c r="CQ31" s="1328"/>
      <c r="CR31" s="1328"/>
      <c r="CS31" s="1328"/>
      <c r="CT31" s="1328"/>
      <c r="CU31" s="1328"/>
      <c r="CV31" s="1328"/>
      <c r="CW31" s="1328"/>
      <c r="CX31" s="1328"/>
      <c r="CY31" s="1328"/>
      <c r="CZ31" s="1328"/>
      <c r="DA31" s="1328"/>
      <c r="DB31" s="1328"/>
      <c r="DC31" s="1328"/>
      <c r="DD31" s="1328"/>
      <c r="DE31" s="1328"/>
      <c r="DF31" s="1328"/>
    </row>
    <row r="32" spans="1:110" s="776" customFormat="1" ht="14.1" customHeight="1" x14ac:dyDescent="0.25">
      <c r="A32" s="586">
        <v>15</v>
      </c>
      <c r="B32" s="1166" t="s">
        <v>5100</v>
      </c>
      <c r="C32" s="1166"/>
      <c r="D32" s="1167"/>
      <c r="E32" s="1167"/>
      <c r="F32" s="1166"/>
      <c r="G32" s="1324" t="s">
        <v>5099</v>
      </c>
      <c r="H32" s="1335" t="s">
        <v>1941</v>
      </c>
      <c r="I32" s="1324" t="s">
        <v>4755</v>
      </c>
      <c r="J32" s="1165">
        <v>33000</v>
      </c>
      <c r="K32" s="1369">
        <f>J32/100*7.09</f>
        <v>2339.6999999999998</v>
      </c>
      <c r="L32" s="1369">
        <v>33000</v>
      </c>
      <c r="M32" s="1369"/>
      <c r="N32" s="1370"/>
      <c r="O32" s="1165">
        <f>+J32/100*3.04</f>
        <v>1003.2</v>
      </c>
      <c r="P32" s="1165">
        <f>+J32/100*2.87</f>
        <v>947.1</v>
      </c>
      <c r="Q32" s="1369">
        <v>1031.6199999999999</v>
      </c>
      <c r="R32" s="1371"/>
      <c r="S32" s="1371"/>
      <c r="T32" s="1371">
        <f>N32+O32+P32+Q32</f>
        <v>2981.92</v>
      </c>
      <c r="U32" s="1369">
        <f>J32-T32</f>
        <v>30018.080000000002</v>
      </c>
      <c r="V32" s="1372">
        <v>100010330028774</v>
      </c>
      <c r="W32" s="1373">
        <v>200019600156167</v>
      </c>
      <c r="X32" s="1374">
        <f>+U32</f>
        <v>30018.080000000002</v>
      </c>
      <c r="Y32" s="1375">
        <v>111551479</v>
      </c>
      <c r="AL32" s="1328"/>
      <c r="AM32" s="1328"/>
      <c r="AN32" s="1328"/>
      <c r="AO32" s="1328"/>
      <c r="AP32" s="1328"/>
      <c r="AQ32" s="1328"/>
      <c r="AR32" s="1328"/>
      <c r="AS32" s="1328"/>
      <c r="AT32" s="1328"/>
      <c r="AU32" s="1328"/>
      <c r="AV32" s="1328"/>
      <c r="AW32" s="1328"/>
      <c r="AX32" s="1328"/>
      <c r="AY32" s="1328"/>
      <c r="AZ32" s="1328"/>
      <c r="BA32" s="1328"/>
      <c r="BB32" s="1328"/>
      <c r="BC32" s="1328"/>
      <c r="BD32" s="1328"/>
      <c r="BE32" s="1328"/>
      <c r="BF32" s="1328"/>
      <c r="BG32" s="1328"/>
      <c r="BH32" s="1328"/>
      <c r="BI32" s="1328"/>
      <c r="BJ32" s="1328"/>
      <c r="BK32" s="1328"/>
      <c r="BL32" s="1328"/>
      <c r="BM32" s="1328"/>
      <c r="BN32" s="1328"/>
      <c r="BO32" s="1328"/>
      <c r="BP32" s="1328"/>
      <c r="BQ32" s="1328"/>
      <c r="BR32" s="1328"/>
      <c r="BS32" s="1328"/>
      <c r="BT32" s="1328"/>
      <c r="BU32" s="1328"/>
      <c r="BV32" s="1328"/>
      <c r="BW32" s="1328"/>
      <c r="BX32" s="1328"/>
      <c r="BY32" s="1328"/>
      <c r="BZ32" s="1328"/>
      <c r="CA32" s="1328"/>
      <c r="CB32" s="1328"/>
      <c r="CC32" s="1328"/>
      <c r="CD32" s="1328"/>
      <c r="CE32" s="1328"/>
      <c r="CF32" s="1328"/>
      <c r="CG32" s="1328"/>
      <c r="CH32" s="1328"/>
      <c r="CI32" s="1328"/>
      <c r="CJ32" s="1328"/>
      <c r="CK32" s="1328"/>
      <c r="CL32" s="1328"/>
      <c r="CM32" s="1328"/>
      <c r="CN32" s="1328"/>
      <c r="CO32" s="1328"/>
      <c r="CP32" s="1328"/>
      <c r="CQ32" s="1328"/>
      <c r="CR32" s="1328"/>
      <c r="CS32" s="1328"/>
      <c r="CT32" s="1328"/>
      <c r="CU32" s="1328"/>
      <c r="CV32" s="1328"/>
      <c r="CW32" s="1328"/>
      <c r="CX32" s="1328"/>
      <c r="CY32" s="1328"/>
      <c r="CZ32" s="1328"/>
      <c r="DA32" s="1328"/>
      <c r="DB32" s="1328"/>
      <c r="DC32" s="1328"/>
      <c r="DD32" s="1328"/>
      <c r="DE32" s="1328"/>
      <c r="DF32" s="1328"/>
    </row>
    <row r="33" spans="1:110" s="776" customFormat="1" ht="14.1" customHeight="1" x14ac:dyDescent="0.25">
      <c r="A33" s="586">
        <v>16</v>
      </c>
      <c r="B33" s="1166" t="s">
        <v>5173</v>
      </c>
      <c r="C33" s="1166" t="s">
        <v>3764</v>
      </c>
      <c r="D33" s="1167">
        <v>28742</v>
      </c>
      <c r="E33" s="1167">
        <v>41897</v>
      </c>
      <c r="F33" s="1166">
        <f>DATEDIF(D33,E33,"Y")</f>
        <v>36</v>
      </c>
      <c r="G33" s="1324" t="s">
        <v>5172</v>
      </c>
      <c r="H33" s="1335" t="s">
        <v>1941</v>
      </c>
      <c r="I33" s="1376" t="s">
        <v>4889</v>
      </c>
      <c r="J33" s="1165">
        <v>16500</v>
      </c>
      <c r="K33" s="1165">
        <f>J33/100*7.09</f>
        <v>1169.8499999999999</v>
      </c>
      <c r="L33" s="1165">
        <f>J33</f>
        <v>16500</v>
      </c>
      <c r="M33" s="1326"/>
      <c r="N33" s="1359"/>
      <c r="O33" s="1165">
        <f>J33/100*3.04</f>
        <v>501.6</v>
      </c>
      <c r="P33" s="1165">
        <f>J33/100*2.87</f>
        <v>473.55</v>
      </c>
      <c r="Q33" s="1359"/>
      <c r="R33" s="1165"/>
      <c r="S33" s="1360"/>
      <c r="T33" s="1360">
        <f>+N33+O33+P33+R33+S33</f>
        <v>975.15000000000009</v>
      </c>
      <c r="U33" s="1377">
        <f>+J33-T33</f>
        <v>15524.85</v>
      </c>
      <c r="V33" s="1320">
        <v>100010330028774</v>
      </c>
      <c r="W33" s="1378">
        <v>200019600667204</v>
      </c>
      <c r="X33" s="1338">
        <f>+U33</f>
        <v>15524.85</v>
      </c>
      <c r="Y33" s="1322" t="s">
        <v>5174</v>
      </c>
      <c r="Z33" s="1323"/>
      <c r="AA33" s="1324">
        <v>0</v>
      </c>
      <c r="AB33" s="1325">
        <v>0</v>
      </c>
      <c r="AC33" s="1326">
        <f>O33+P33+Q33</f>
        <v>975.15000000000009</v>
      </c>
      <c r="AD33" s="1326">
        <f>K33-AC33</f>
        <v>194.69999999999982</v>
      </c>
      <c r="AE33" s="1165"/>
      <c r="AF33" s="1324"/>
      <c r="AG33" s="1324"/>
      <c r="AH33" s="1326">
        <f>AF33*15%</f>
        <v>0</v>
      </c>
      <c r="AI33" s="1165"/>
      <c r="AJ33" s="1326">
        <f>AH33+AI33</f>
        <v>0</v>
      </c>
      <c r="AK33" s="1327">
        <f>AJ33-N33</f>
        <v>0</v>
      </c>
      <c r="AM33" s="1328"/>
      <c r="AN33" s="1328"/>
      <c r="AO33" s="1328"/>
      <c r="AP33" s="1328"/>
    </row>
    <row r="34" spans="1:110" s="327" customFormat="1" ht="14.1" customHeight="1" x14ac:dyDescent="0.25">
      <c r="A34" s="1799" t="s">
        <v>3656</v>
      </c>
      <c r="B34" s="1799"/>
      <c r="C34" s="1799"/>
      <c r="D34" s="1799"/>
      <c r="E34" s="1799"/>
      <c r="F34" s="1799"/>
      <c r="G34" s="1799"/>
      <c r="H34" s="1799"/>
      <c r="I34" s="1799"/>
      <c r="J34" s="1329">
        <f>SUM(J32:J33)</f>
        <v>49500</v>
      </c>
      <c r="K34" s="1165">
        <f>SUM(K32:K32)</f>
        <v>2339.6999999999998</v>
      </c>
      <c r="L34" s="1369" t="e">
        <f>+#REF!+L32</f>
        <v>#REF!</v>
      </c>
      <c r="M34" s="1165"/>
      <c r="N34" s="1317"/>
      <c r="O34" s="1316">
        <f>J34/100*3.04</f>
        <v>1504.8</v>
      </c>
      <c r="P34" s="1316">
        <f>J34/100*2.87</f>
        <v>1420.65</v>
      </c>
      <c r="Q34" s="1379" t="e">
        <f>+Q32+#REF!</f>
        <v>#REF!</v>
      </c>
      <c r="R34" s="1317"/>
      <c r="S34" s="1317"/>
      <c r="T34" s="1316" t="e">
        <f>N34+O34+P34+Q34</f>
        <v>#REF!</v>
      </c>
      <c r="U34" s="1316" t="e">
        <f>J34-T34</f>
        <v>#REF!</v>
      </c>
      <c r="V34" s="1320"/>
      <c r="W34" s="1380"/>
      <c r="X34" s="1333"/>
      <c r="Y34" s="1334"/>
      <c r="Z34" s="1323"/>
      <c r="AA34" s="1324"/>
      <c r="AB34" s="1325"/>
      <c r="AC34" s="1326"/>
      <c r="AD34" s="1326"/>
      <c r="AE34" s="1165"/>
      <c r="AF34" s="1165"/>
      <c r="AG34" s="1381"/>
      <c r="AH34" s="1326"/>
      <c r="AI34" s="1165"/>
      <c r="AJ34" s="1326"/>
      <c r="AK34" s="1382"/>
      <c r="AL34" s="1328"/>
      <c r="AM34" s="1328"/>
      <c r="AN34" s="1328"/>
      <c r="AO34" s="1328"/>
      <c r="AP34" s="1328"/>
      <c r="AQ34" s="1328"/>
      <c r="AR34" s="1328"/>
      <c r="AS34" s="1328"/>
      <c r="AT34" s="1328"/>
      <c r="AU34" s="1328"/>
      <c r="AV34" s="1328"/>
      <c r="AW34" s="1328"/>
      <c r="AX34" s="1328"/>
      <c r="AY34" s="1328"/>
      <c r="AZ34" s="1328"/>
      <c r="BA34" s="1328"/>
      <c r="BB34" s="1328"/>
      <c r="BC34" s="1328"/>
      <c r="BD34" s="1328"/>
      <c r="BE34" s="1383"/>
    </row>
    <row r="35" spans="1:110" s="776" customFormat="1" ht="14.1" customHeight="1" x14ac:dyDescent="0.25">
      <c r="A35" s="1796" t="s">
        <v>3662</v>
      </c>
      <c r="B35" s="1797"/>
      <c r="C35" s="1797"/>
      <c r="D35" s="1797"/>
      <c r="E35" s="1797"/>
      <c r="F35" s="1797"/>
      <c r="G35" s="1797"/>
      <c r="H35" s="1797"/>
      <c r="I35" s="1798"/>
      <c r="J35" s="1316"/>
      <c r="K35" s="1165"/>
      <c r="L35" s="1165"/>
      <c r="M35" s="1165"/>
      <c r="N35" s="1317"/>
      <c r="O35" s="1318"/>
      <c r="P35" s="1316"/>
      <c r="Q35" s="1316"/>
      <c r="R35" s="1319"/>
      <c r="S35" s="1319"/>
      <c r="T35" s="1319"/>
      <c r="U35" s="1316"/>
      <c r="V35" s="1320"/>
      <c r="W35" s="1356"/>
      <c r="X35" s="1333"/>
      <c r="Y35" s="1355"/>
      <c r="AL35" s="1328"/>
      <c r="AM35" s="1328"/>
      <c r="AN35" s="1328"/>
      <c r="AO35" s="1328"/>
      <c r="AP35" s="1328"/>
      <c r="AQ35" s="1328"/>
      <c r="AR35" s="1328"/>
      <c r="AS35" s="1328"/>
      <c r="AT35" s="1328"/>
      <c r="AU35" s="1328"/>
      <c r="AV35" s="1328"/>
      <c r="AW35" s="1328"/>
      <c r="AX35" s="1328"/>
      <c r="AY35" s="1328"/>
      <c r="AZ35" s="1328"/>
      <c r="BA35" s="1328"/>
      <c r="BB35" s="1328"/>
      <c r="BC35" s="1328"/>
      <c r="BD35" s="1328"/>
      <c r="BE35" s="1328"/>
      <c r="BF35" s="1328"/>
      <c r="BG35" s="1328"/>
      <c r="BH35" s="1328"/>
      <c r="BI35" s="1328"/>
      <c r="BJ35" s="1328"/>
      <c r="BK35" s="1328"/>
      <c r="BL35" s="1328"/>
      <c r="BM35" s="1328"/>
      <c r="BN35" s="1328"/>
      <c r="BO35" s="1328"/>
      <c r="BP35" s="1328"/>
      <c r="BQ35" s="1328"/>
      <c r="BR35" s="1328"/>
      <c r="BS35" s="1328"/>
      <c r="BT35" s="1328"/>
      <c r="BU35" s="1328"/>
      <c r="BV35" s="1328"/>
      <c r="BW35" s="1328"/>
      <c r="BX35" s="1328"/>
      <c r="BY35" s="1328"/>
      <c r="BZ35" s="1328"/>
      <c r="CA35" s="1328"/>
      <c r="CB35" s="1328"/>
      <c r="CC35" s="1328"/>
      <c r="CD35" s="1328"/>
      <c r="CE35" s="1328"/>
      <c r="CF35" s="1328"/>
      <c r="CG35" s="1328"/>
      <c r="CH35" s="1328"/>
      <c r="CI35" s="1328"/>
      <c r="CJ35" s="1328"/>
      <c r="CK35" s="1328"/>
      <c r="CL35" s="1328"/>
      <c r="CM35" s="1328"/>
      <c r="CN35" s="1328"/>
      <c r="CO35" s="1328"/>
      <c r="CP35" s="1328"/>
      <c r="CQ35" s="1328"/>
      <c r="CR35" s="1328"/>
      <c r="CS35" s="1328"/>
      <c r="CT35" s="1328"/>
      <c r="CU35" s="1328"/>
      <c r="CV35" s="1328"/>
      <c r="CW35" s="1328"/>
      <c r="CX35" s="1328"/>
      <c r="CY35" s="1328"/>
      <c r="CZ35" s="1328"/>
      <c r="DA35" s="1328"/>
      <c r="DB35" s="1328"/>
      <c r="DC35" s="1328"/>
      <c r="DD35" s="1328"/>
      <c r="DE35" s="1328"/>
      <c r="DF35" s="1328"/>
    </row>
    <row r="36" spans="1:110" s="776" customFormat="1" ht="14.1" customHeight="1" x14ac:dyDescent="0.25">
      <c r="A36" s="586">
        <v>17</v>
      </c>
      <c r="B36" s="586" t="s">
        <v>4823</v>
      </c>
      <c r="C36" s="1166"/>
      <c r="D36" s="1167"/>
      <c r="E36" s="1167"/>
      <c r="F36" s="1166"/>
      <c r="G36" s="1384" t="s">
        <v>4822</v>
      </c>
      <c r="H36" s="1335" t="s">
        <v>1588</v>
      </c>
      <c r="I36" s="1335" t="s">
        <v>4311</v>
      </c>
      <c r="J36" s="1336">
        <v>30000</v>
      </c>
      <c r="K36" s="1165">
        <f>J36/100*7.09</f>
        <v>2127</v>
      </c>
      <c r="L36" s="1165">
        <v>16500</v>
      </c>
      <c r="M36" s="1165"/>
      <c r="N36" s="1326"/>
      <c r="O36" s="1165">
        <f>+J36/100*3.04</f>
        <v>912</v>
      </c>
      <c r="P36" s="1165">
        <f>+J36/100*2.87</f>
        <v>861</v>
      </c>
      <c r="Q36" s="1165"/>
      <c r="R36" s="1165"/>
      <c r="S36" s="1165"/>
      <c r="T36" s="1165">
        <f>+N36+O36+P36+S36</f>
        <v>1773</v>
      </c>
      <c r="U36" s="1165">
        <f>J36-T36</f>
        <v>28227</v>
      </c>
      <c r="V36" s="1320">
        <v>100010330028774</v>
      </c>
      <c r="W36" s="1337"/>
      <c r="X36" s="1338">
        <f>+U36</f>
        <v>28227</v>
      </c>
      <c r="Y36" s="1339"/>
      <c r="AL36" s="1328"/>
      <c r="AM36" s="1328"/>
      <c r="AN36" s="1328"/>
      <c r="AO36" s="1328"/>
      <c r="AP36" s="1328"/>
      <c r="AQ36" s="1328"/>
      <c r="AR36" s="1328"/>
      <c r="AS36" s="1328"/>
      <c r="AT36" s="1328"/>
      <c r="AU36" s="1328"/>
      <c r="AV36" s="1328"/>
      <c r="AW36" s="1328"/>
      <c r="AX36" s="1328"/>
      <c r="AY36" s="1328"/>
      <c r="AZ36" s="1328"/>
      <c r="BA36" s="1328"/>
      <c r="BB36" s="1328"/>
      <c r="BC36" s="1328"/>
      <c r="BD36" s="1328"/>
      <c r="BE36" s="1328"/>
      <c r="BF36" s="1328"/>
      <c r="BG36" s="1328"/>
      <c r="BH36" s="1328"/>
      <c r="BI36" s="1328"/>
      <c r="BJ36" s="1328"/>
      <c r="BK36" s="1328"/>
      <c r="BL36" s="1328"/>
      <c r="BM36" s="1328"/>
      <c r="BN36" s="1328"/>
      <c r="BO36" s="1328"/>
      <c r="BP36" s="1328"/>
      <c r="BQ36" s="1328"/>
      <c r="BR36" s="1328"/>
      <c r="BS36" s="1328"/>
      <c r="BT36" s="1328"/>
      <c r="BU36" s="1328"/>
      <c r="BV36" s="1328"/>
      <c r="BW36" s="1328"/>
      <c r="BX36" s="1328"/>
      <c r="BY36" s="1328"/>
      <c r="BZ36" s="1328"/>
      <c r="CA36" s="1328"/>
      <c r="CB36" s="1328"/>
      <c r="CC36" s="1328"/>
      <c r="CD36" s="1328"/>
      <c r="CE36" s="1328"/>
      <c r="CF36" s="1328"/>
      <c r="CG36" s="1328"/>
      <c r="CH36" s="1328"/>
      <c r="CI36" s="1328"/>
      <c r="CJ36" s="1328"/>
      <c r="CK36" s="1328"/>
      <c r="CL36" s="1328"/>
      <c r="CM36" s="1328"/>
      <c r="CN36" s="1328"/>
      <c r="CO36" s="1328"/>
      <c r="CP36" s="1328"/>
      <c r="CQ36" s="1328"/>
      <c r="CR36" s="1328"/>
      <c r="CS36" s="1328"/>
      <c r="CT36" s="1328"/>
      <c r="CU36" s="1328"/>
      <c r="CV36" s="1328"/>
      <c r="CW36" s="1328"/>
      <c r="CX36" s="1328"/>
      <c r="CY36" s="1328"/>
      <c r="CZ36" s="1328"/>
      <c r="DA36" s="1328"/>
      <c r="DB36" s="1328"/>
      <c r="DC36" s="1328"/>
      <c r="DD36" s="1328"/>
      <c r="DE36" s="1328"/>
      <c r="DF36" s="1328"/>
    </row>
    <row r="37" spans="1:110" s="776" customFormat="1" ht="14.1" customHeight="1" x14ac:dyDescent="0.25">
      <c r="A37" s="1799" t="s">
        <v>3656</v>
      </c>
      <c r="B37" s="1799"/>
      <c r="C37" s="1799"/>
      <c r="D37" s="1799"/>
      <c r="E37" s="1799"/>
      <c r="F37" s="1799"/>
      <c r="G37" s="1799"/>
      <c r="H37" s="1799"/>
      <c r="I37" s="1799"/>
      <c r="J37" s="1354">
        <f>+J36</f>
        <v>30000</v>
      </c>
      <c r="K37" s="1165">
        <f>SUM(K28:K35)</f>
        <v>8188.95</v>
      </c>
      <c r="L37" s="1165">
        <v>96808</v>
      </c>
      <c r="M37" s="1165"/>
      <c r="N37" s="1317">
        <f>+N36</f>
        <v>0</v>
      </c>
      <c r="O37" s="1316">
        <f>+O36</f>
        <v>912</v>
      </c>
      <c r="P37" s="1316">
        <f>+P36</f>
        <v>861</v>
      </c>
      <c r="Q37" s="1316"/>
      <c r="R37" s="1316"/>
      <c r="S37" s="1316"/>
      <c r="T37" s="1316">
        <f>+T36</f>
        <v>1773</v>
      </c>
      <c r="U37" s="1316">
        <f>J37-T37</f>
        <v>28227</v>
      </c>
      <c r="V37" s="1320"/>
      <c r="W37" s="1337"/>
      <c r="X37" s="1333"/>
      <c r="Y37" s="1355"/>
      <c r="AL37" s="1328"/>
      <c r="AM37" s="1328"/>
      <c r="AN37" s="1328"/>
      <c r="AO37" s="1328"/>
      <c r="AP37" s="1328"/>
      <c r="AQ37" s="1328"/>
      <c r="AR37" s="1328"/>
      <c r="AS37" s="1328"/>
      <c r="AT37" s="1328"/>
      <c r="AU37" s="1328"/>
      <c r="AV37" s="1328"/>
      <c r="AW37" s="1328"/>
      <c r="AX37" s="1328"/>
      <c r="AY37" s="1328"/>
      <c r="AZ37" s="1328"/>
      <c r="BA37" s="1328"/>
      <c r="BB37" s="1328"/>
      <c r="BC37" s="1328"/>
      <c r="BD37" s="1328"/>
      <c r="BE37" s="1328"/>
      <c r="BF37" s="1328"/>
      <c r="BG37" s="1328"/>
      <c r="BH37" s="1328"/>
      <c r="BI37" s="1328"/>
      <c r="BJ37" s="1328"/>
      <c r="BK37" s="1328"/>
      <c r="BL37" s="1328"/>
      <c r="BM37" s="1328"/>
      <c r="BN37" s="1328"/>
      <c r="BO37" s="1328"/>
      <c r="BP37" s="1328"/>
      <c r="BQ37" s="1328"/>
      <c r="BR37" s="1328"/>
      <c r="BS37" s="1328"/>
      <c r="BT37" s="1328"/>
      <c r="BU37" s="1328"/>
      <c r="BV37" s="1328"/>
      <c r="BW37" s="1328"/>
      <c r="BX37" s="1328"/>
      <c r="BY37" s="1328"/>
      <c r="BZ37" s="1328"/>
      <c r="CA37" s="1328"/>
      <c r="CB37" s="1328"/>
      <c r="CC37" s="1328"/>
      <c r="CD37" s="1328"/>
      <c r="CE37" s="1328"/>
      <c r="CF37" s="1328"/>
      <c r="CG37" s="1328"/>
      <c r="CH37" s="1328"/>
      <c r="CI37" s="1328"/>
      <c r="CJ37" s="1328"/>
      <c r="CK37" s="1328"/>
      <c r="CL37" s="1328"/>
      <c r="CM37" s="1328"/>
      <c r="CN37" s="1328"/>
      <c r="CO37" s="1328"/>
      <c r="CP37" s="1328"/>
      <c r="CQ37" s="1328"/>
      <c r="CR37" s="1328"/>
      <c r="CS37" s="1328"/>
      <c r="CT37" s="1328"/>
      <c r="CU37" s="1328"/>
      <c r="CV37" s="1328"/>
      <c r="CW37" s="1328"/>
      <c r="CX37" s="1328"/>
      <c r="CY37" s="1328"/>
      <c r="CZ37" s="1328"/>
      <c r="DA37" s="1328"/>
      <c r="DB37" s="1328"/>
      <c r="DC37" s="1328"/>
      <c r="DD37" s="1328"/>
      <c r="DE37" s="1328"/>
      <c r="DF37" s="1328"/>
    </row>
    <row r="38" spans="1:110" s="776" customFormat="1" ht="14.1" customHeight="1" x14ac:dyDescent="0.25">
      <c r="A38" s="1796" t="s">
        <v>5003</v>
      </c>
      <c r="B38" s="1797"/>
      <c r="C38" s="1797"/>
      <c r="D38" s="1797"/>
      <c r="E38" s="1797"/>
      <c r="F38" s="1797"/>
      <c r="G38" s="1797"/>
      <c r="H38" s="1797"/>
      <c r="I38" s="1798"/>
      <c r="J38" s="1316"/>
      <c r="K38" s="1165"/>
      <c r="L38" s="1165"/>
      <c r="M38" s="1165"/>
      <c r="N38" s="1317"/>
      <c r="O38" s="1318"/>
      <c r="P38" s="1316"/>
      <c r="Q38" s="1316"/>
      <c r="R38" s="1319"/>
      <c r="S38" s="1319"/>
      <c r="T38" s="1319"/>
      <c r="U38" s="1316"/>
      <c r="V38" s="1320"/>
      <c r="W38" s="1356"/>
      <c r="X38" s="1333"/>
      <c r="Y38" s="1355"/>
      <c r="AL38" s="1328"/>
      <c r="AM38" s="1328"/>
      <c r="AN38" s="1328"/>
      <c r="AO38" s="1328"/>
      <c r="AP38" s="1328"/>
      <c r="AQ38" s="1328"/>
      <c r="AR38" s="1328"/>
      <c r="AS38" s="1328"/>
      <c r="AT38" s="1328"/>
      <c r="AU38" s="1328"/>
      <c r="AV38" s="1328"/>
      <c r="AW38" s="1328"/>
      <c r="AX38" s="1328"/>
      <c r="AY38" s="1328"/>
      <c r="AZ38" s="1328"/>
      <c r="BA38" s="1328"/>
      <c r="BB38" s="1328"/>
      <c r="BC38" s="1328"/>
      <c r="BD38" s="1328"/>
      <c r="BE38" s="1328"/>
      <c r="BF38" s="1328"/>
      <c r="BG38" s="1328"/>
      <c r="BH38" s="1328"/>
      <c r="BI38" s="1328"/>
      <c r="BJ38" s="1328"/>
      <c r="BK38" s="1328"/>
      <c r="BL38" s="1328"/>
      <c r="BM38" s="1328"/>
      <c r="BN38" s="1328"/>
      <c r="BO38" s="1328"/>
      <c r="BP38" s="1328"/>
      <c r="BQ38" s="1328"/>
      <c r="BR38" s="1328"/>
      <c r="BS38" s="1328"/>
      <c r="BT38" s="1328"/>
      <c r="BU38" s="1328"/>
      <c r="BV38" s="1328"/>
      <c r="BW38" s="1328"/>
      <c r="BX38" s="1328"/>
      <c r="BY38" s="1328"/>
      <c r="BZ38" s="1328"/>
      <c r="CA38" s="1328"/>
      <c r="CB38" s="1328"/>
      <c r="CC38" s="1328"/>
      <c r="CD38" s="1328"/>
      <c r="CE38" s="1328"/>
      <c r="CF38" s="1328"/>
      <c r="CG38" s="1328"/>
      <c r="CH38" s="1328"/>
      <c r="CI38" s="1328"/>
      <c r="CJ38" s="1328"/>
      <c r="CK38" s="1328"/>
      <c r="CL38" s="1328"/>
      <c r="CM38" s="1328"/>
      <c r="CN38" s="1328"/>
      <c r="CO38" s="1328"/>
      <c r="CP38" s="1328"/>
      <c r="CQ38" s="1328"/>
      <c r="CR38" s="1328"/>
      <c r="CS38" s="1328"/>
      <c r="CT38" s="1328"/>
      <c r="CU38" s="1328"/>
      <c r="CV38" s="1328"/>
      <c r="CW38" s="1328"/>
      <c r="CX38" s="1328"/>
      <c r="CY38" s="1328"/>
      <c r="CZ38" s="1328"/>
      <c r="DA38" s="1328"/>
      <c r="DB38" s="1328"/>
      <c r="DC38" s="1328"/>
      <c r="DD38" s="1328"/>
      <c r="DE38" s="1328"/>
      <c r="DF38" s="1328"/>
    </row>
    <row r="39" spans="1:110" s="776" customFormat="1" ht="14.1" customHeight="1" x14ac:dyDescent="0.25">
      <c r="A39" s="1796" t="s">
        <v>3668</v>
      </c>
      <c r="B39" s="1797"/>
      <c r="C39" s="1797"/>
      <c r="D39" s="1797"/>
      <c r="E39" s="1797"/>
      <c r="F39" s="1797"/>
      <c r="G39" s="1797"/>
      <c r="H39" s="1797"/>
      <c r="I39" s="1798"/>
      <c r="J39" s="1316"/>
      <c r="K39" s="1165"/>
      <c r="L39" s="1165"/>
      <c r="M39" s="1165"/>
      <c r="N39" s="1317"/>
      <c r="O39" s="1318"/>
      <c r="P39" s="1316"/>
      <c r="Q39" s="1316"/>
      <c r="R39" s="1319"/>
      <c r="S39" s="1319"/>
      <c r="T39" s="1319"/>
      <c r="U39" s="1316"/>
      <c r="V39" s="1320"/>
      <c r="W39" s="1356"/>
      <c r="X39" s="1333"/>
      <c r="Y39" s="1355"/>
      <c r="AL39" s="1328"/>
      <c r="AM39" s="1328"/>
      <c r="AN39" s="1328"/>
      <c r="AO39" s="1328"/>
      <c r="AP39" s="1328"/>
      <c r="AQ39" s="1328"/>
      <c r="AR39" s="1328"/>
      <c r="AS39" s="1328"/>
      <c r="AT39" s="1328"/>
      <c r="AU39" s="1328"/>
      <c r="AV39" s="1328"/>
      <c r="AW39" s="1328"/>
      <c r="AX39" s="1328"/>
      <c r="AY39" s="1328"/>
      <c r="AZ39" s="1328"/>
      <c r="BA39" s="1328"/>
      <c r="BB39" s="1328"/>
      <c r="BC39" s="1328"/>
      <c r="BD39" s="1328"/>
      <c r="BE39" s="1328"/>
      <c r="BF39" s="1328"/>
      <c r="BG39" s="1328"/>
      <c r="BH39" s="1328"/>
      <c r="BI39" s="1328"/>
      <c r="BJ39" s="1328"/>
      <c r="BK39" s="1328"/>
      <c r="BL39" s="1328"/>
      <c r="BM39" s="1328"/>
      <c r="BN39" s="1328"/>
      <c r="BO39" s="1328"/>
      <c r="BP39" s="1328"/>
      <c r="BQ39" s="1328"/>
      <c r="BR39" s="1328"/>
      <c r="BS39" s="1328"/>
      <c r="BT39" s="1328"/>
      <c r="BU39" s="1328"/>
      <c r="BV39" s="1328"/>
      <c r="BW39" s="1328"/>
      <c r="BX39" s="1328"/>
      <c r="BY39" s="1328"/>
      <c r="BZ39" s="1328"/>
      <c r="CA39" s="1328"/>
      <c r="CB39" s="1328"/>
      <c r="CC39" s="1328"/>
      <c r="CD39" s="1328"/>
      <c r="CE39" s="1328"/>
      <c r="CF39" s="1328"/>
      <c r="CG39" s="1328"/>
      <c r="CH39" s="1328"/>
      <c r="CI39" s="1328"/>
      <c r="CJ39" s="1328"/>
      <c r="CK39" s="1328"/>
      <c r="CL39" s="1328"/>
      <c r="CM39" s="1328"/>
      <c r="CN39" s="1328"/>
      <c r="CO39" s="1328"/>
      <c r="CP39" s="1328"/>
      <c r="CQ39" s="1328"/>
      <c r="CR39" s="1328"/>
      <c r="CS39" s="1328"/>
      <c r="CT39" s="1328"/>
      <c r="CU39" s="1328"/>
      <c r="CV39" s="1328"/>
      <c r="CW39" s="1328"/>
      <c r="CX39" s="1328"/>
      <c r="CY39" s="1328"/>
      <c r="CZ39" s="1328"/>
      <c r="DA39" s="1328"/>
      <c r="DB39" s="1328"/>
      <c r="DC39" s="1328"/>
      <c r="DD39" s="1328"/>
      <c r="DE39" s="1328"/>
      <c r="DF39" s="1328"/>
    </row>
    <row r="40" spans="1:110" s="776" customFormat="1" ht="14.1" customHeight="1" x14ac:dyDescent="0.25">
      <c r="A40" s="1166">
        <v>18</v>
      </c>
      <c r="B40" s="1166" t="s">
        <v>4437</v>
      </c>
      <c r="C40" s="1166" t="s">
        <v>3764</v>
      </c>
      <c r="D40" s="1366">
        <v>26858</v>
      </c>
      <c r="E40" s="1167">
        <v>41897</v>
      </c>
      <c r="F40" s="1367">
        <f>DATEDIF(D40,E40,"Y")</f>
        <v>41</v>
      </c>
      <c r="G40" s="1324" t="s">
        <v>4438</v>
      </c>
      <c r="H40" s="1335" t="s">
        <v>1777</v>
      </c>
      <c r="I40" s="1324" t="s">
        <v>1891</v>
      </c>
      <c r="J40" s="1336">
        <v>16500</v>
      </c>
      <c r="K40" s="1165">
        <f t="shared" ref="K40:K46" si="10">J40/100*7.09</f>
        <v>1169.8499999999999</v>
      </c>
      <c r="L40" s="1165">
        <f>J40</f>
        <v>16500</v>
      </c>
      <c r="M40" s="1165"/>
      <c r="N40" s="1326"/>
      <c r="O40" s="1359">
        <f t="shared" ref="O40:O54" si="11">J40/100*3.04</f>
        <v>501.6</v>
      </c>
      <c r="P40" s="1165">
        <f t="shared" ref="P40:P54" si="12">J40/100*2.87</f>
        <v>473.55</v>
      </c>
      <c r="Q40" s="1165"/>
      <c r="R40" s="1360"/>
      <c r="S40" s="1360"/>
      <c r="T40" s="1360">
        <f>N40+O40+P40+Q40</f>
        <v>975.15000000000009</v>
      </c>
      <c r="U40" s="1165">
        <f t="shared" ref="U40:U54" si="13">J40-T40</f>
        <v>15524.85</v>
      </c>
      <c r="V40" s="1320">
        <v>100010330028774</v>
      </c>
      <c r="W40" s="1385">
        <v>200010330778950</v>
      </c>
      <c r="X40" s="1338">
        <f t="shared" ref="X40:X46" si="14">+U40</f>
        <v>15524.85</v>
      </c>
      <c r="Y40" s="1334" t="s">
        <v>4439</v>
      </c>
      <c r="AL40" s="1328"/>
      <c r="AM40" s="1328"/>
      <c r="AN40" s="1328"/>
      <c r="AO40" s="1328"/>
      <c r="AP40" s="1328"/>
      <c r="AQ40" s="1328"/>
      <c r="AR40" s="1328"/>
      <c r="AS40" s="1328"/>
      <c r="AT40" s="1328"/>
      <c r="AU40" s="1328"/>
      <c r="AV40" s="1328"/>
      <c r="AW40" s="1328"/>
      <c r="AX40" s="1328"/>
      <c r="AY40" s="1328"/>
      <c r="AZ40" s="1328"/>
      <c r="BA40" s="1328"/>
      <c r="BB40" s="1328"/>
      <c r="BC40" s="1328"/>
      <c r="BD40" s="1328"/>
      <c r="BE40" s="1328"/>
      <c r="BF40" s="1328"/>
      <c r="BG40" s="1328"/>
      <c r="BH40" s="1328"/>
      <c r="BI40" s="1328"/>
      <c r="BJ40" s="1328"/>
      <c r="BK40" s="1328"/>
      <c r="BL40" s="1328"/>
      <c r="BM40" s="1328"/>
      <c r="BN40" s="1328"/>
      <c r="BO40" s="1328"/>
      <c r="BP40" s="1328"/>
      <c r="BQ40" s="1328"/>
      <c r="BR40" s="1328"/>
      <c r="BS40" s="1328"/>
      <c r="BT40" s="1328"/>
      <c r="BU40" s="1328"/>
      <c r="BV40" s="1328"/>
      <c r="BW40" s="1328"/>
      <c r="BX40" s="1328"/>
      <c r="BY40" s="1328"/>
      <c r="BZ40" s="1328"/>
      <c r="CA40" s="1328"/>
      <c r="CB40" s="1328"/>
      <c r="CC40" s="1328"/>
      <c r="CD40" s="1328"/>
      <c r="CE40" s="1328"/>
      <c r="CF40" s="1328"/>
      <c r="CG40" s="1328"/>
      <c r="CH40" s="1328"/>
      <c r="CI40" s="1328"/>
      <c r="CJ40" s="1328"/>
      <c r="CK40" s="1328"/>
      <c r="CL40" s="1328"/>
      <c r="CM40" s="1328"/>
      <c r="CN40" s="1328"/>
      <c r="CO40" s="1328"/>
      <c r="CP40" s="1328"/>
      <c r="CQ40" s="1328"/>
      <c r="CR40" s="1328"/>
      <c r="CS40" s="1328"/>
      <c r="CT40" s="1328"/>
      <c r="CU40" s="1328"/>
      <c r="CV40" s="1328"/>
      <c r="CW40" s="1328"/>
      <c r="CX40" s="1328"/>
      <c r="CY40" s="1328"/>
      <c r="CZ40" s="1328"/>
      <c r="DA40" s="1328"/>
      <c r="DB40" s="1328"/>
      <c r="DC40" s="1328"/>
      <c r="DD40" s="1328"/>
      <c r="DE40" s="1328"/>
      <c r="DF40" s="1328"/>
    </row>
    <row r="41" spans="1:110" s="776" customFormat="1" ht="14.1" customHeight="1" x14ac:dyDescent="0.25">
      <c r="A41" s="1166">
        <v>19</v>
      </c>
      <c r="B41" s="586" t="s">
        <v>4990</v>
      </c>
      <c r="C41" s="586"/>
      <c r="D41" s="1386"/>
      <c r="E41" s="1167"/>
      <c r="F41" s="1367"/>
      <c r="G41" s="509" t="s">
        <v>4991</v>
      </c>
      <c r="H41" s="1387" t="s">
        <v>1777</v>
      </c>
      <c r="I41" s="1324" t="s">
        <v>1891</v>
      </c>
      <c r="J41" s="1165">
        <v>16500</v>
      </c>
      <c r="K41" s="1165">
        <f t="shared" si="10"/>
        <v>1169.8499999999999</v>
      </c>
      <c r="L41" s="1165">
        <f t="shared" ref="L41:L46" si="15">+J41</f>
        <v>16500</v>
      </c>
      <c r="M41" s="1165"/>
      <c r="N41" s="1326"/>
      <c r="O41" s="1359">
        <f t="shared" si="11"/>
        <v>501.6</v>
      </c>
      <c r="P41" s="1165">
        <f t="shared" si="12"/>
        <v>473.55</v>
      </c>
      <c r="Q41" s="1165"/>
      <c r="R41" s="1360"/>
      <c r="S41" s="1360"/>
      <c r="T41" s="1360">
        <f t="shared" ref="T41:T46" si="16">N41+O41+P41+Q41+R41</f>
        <v>975.15000000000009</v>
      </c>
      <c r="U41" s="1165">
        <f t="shared" si="13"/>
        <v>15524.85</v>
      </c>
      <c r="V41" s="1320">
        <v>100010330028774</v>
      </c>
      <c r="W41" s="1337">
        <v>200010330951654</v>
      </c>
      <c r="X41" s="1338">
        <f t="shared" si="14"/>
        <v>15524.85</v>
      </c>
      <c r="Y41" s="1339">
        <v>22300750209</v>
      </c>
      <c r="Z41" s="1323"/>
      <c r="AA41" s="1324"/>
      <c r="AB41" s="1325"/>
      <c r="AC41" s="1326">
        <f t="shared" ref="AC41:AC46" si="17">O41+P41+Q41</f>
        <v>975.15000000000009</v>
      </c>
      <c r="AD41" s="1326">
        <f t="shared" ref="AD41:AD46" si="18">J41-AC41</f>
        <v>15524.85</v>
      </c>
      <c r="AE41" s="1165"/>
      <c r="AF41" s="1165"/>
      <c r="AG41" s="1381"/>
      <c r="AH41" s="1326"/>
      <c r="AI41" s="1165"/>
      <c r="AJ41" s="1326"/>
      <c r="AK41" s="1327"/>
      <c r="AL41" s="1328"/>
      <c r="AM41" s="1328"/>
      <c r="AN41" s="1328"/>
      <c r="AO41" s="1328"/>
      <c r="AP41" s="1328"/>
      <c r="AQ41" s="1328"/>
      <c r="AR41" s="1328"/>
      <c r="AS41" s="1328"/>
      <c r="AT41" s="1328"/>
      <c r="AU41" s="1328"/>
      <c r="AV41" s="1328"/>
      <c r="AW41" s="1328"/>
      <c r="AX41" s="1328"/>
      <c r="AY41" s="1328"/>
      <c r="AZ41" s="1328"/>
      <c r="BA41" s="1328"/>
      <c r="BB41" s="1328"/>
      <c r="BC41" s="1328"/>
      <c r="BD41" s="1328"/>
      <c r="BE41" s="1328"/>
      <c r="BF41" s="1328"/>
      <c r="BG41" s="1328"/>
      <c r="BH41" s="1328"/>
      <c r="BI41" s="1328"/>
      <c r="BJ41" s="1328"/>
      <c r="BK41" s="1328"/>
      <c r="BL41" s="1328"/>
      <c r="BM41" s="1328"/>
      <c r="BN41" s="1328"/>
      <c r="BO41" s="1328"/>
      <c r="BP41" s="1328"/>
      <c r="BQ41" s="1328"/>
      <c r="BR41" s="1328"/>
      <c r="BS41" s="1328"/>
      <c r="BT41" s="1328"/>
      <c r="BU41" s="1328"/>
      <c r="BV41" s="1328"/>
      <c r="BW41" s="1328"/>
      <c r="BX41" s="1328"/>
      <c r="BY41" s="1328"/>
      <c r="BZ41" s="1328"/>
      <c r="CA41" s="1328"/>
      <c r="CB41" s="1328"/>
      <c r="CC41" s="1328"/>
      <c r="CD41" s="1328"/>
      <c r="CE41" s="1328"/>
      <c r="CF41" s="1328"/>
      <c r="CG41" s="1328"/>
      <c r="CH41" s="1328"/>
      <c r="CI41" s="1328"/>
      <c r="CJ41" s="1328"/>
      <c r="CK41" s="1328"/>
      <c r="CL41" s="1328"/>
      <c r="CM41" s="1328"/>
      <c r="CN41" s="1328"/>
      <c r="CO41" s="1328"/>
      <c r="CP41" s="1328"/>
      <c r="CQ41" s="1328"/>
      <c r="CR41" s="1328"/>
      <c r="CS41" s="1328"/>
      <c r="CT41" s="1328"/>
      <c r="CU41" s="1328"/>
      <c r="CV41" s="1328"/>
      <c r="CW41" s="1328"/>
      <c r="CX41" s="1328"/>
      <c r="CY41" s="1328"/>
      <c r="CZ41" s="1328"/>
      <c r="DA41" s="1328"/>
      <c r="DB41" s="1328"/>
      <c r="DC41" s="1328"/>
      <c r="DD41" s="1328"/>
      <c r="DE41" s="1328"/>
      <c r="DF41" s="1328"/>
    </row>
    <row r="42" spans="1:110" s="776" customFormat="1" ht="14.1" customHeight="1" x14ac:dyDescent="0.25">
      <c r="A42" s="1166">
        <v>20</v>
      </c>
      <c r="B42" s="586" t="s">
        <v>5047</v>
      </c>
      <c r="C42" s="586"/>
      <c r="D42" s="1386"/>
      <c r="E42" s="1167"/>
      <c r="F42" s="1367"/>
      <c r="G42" s="509" t="s">
        <v>5048</v>
      </c>
      <c r="H42" s="1387" t="s">
        <v>1777</v>
      </c>
      <c r="I42" s="1324" t="s">
        <v>1891</v>
      </c>
      <c r="J42" s="1165">
        <v>16500</v>
      </c>
      <c r="K42" s="1165">
        <f t="shared" si="10"/>
        <v>1169.8499999999999</v>
      </c>
      <c r="L42" s="1165">
        <f t="shared" si="15"/>
        <v>16500</v>
      </c>
      <c r="M42" s="1165"/>
      <c r="N42" s="1326"/>
      <c r="O42" s="1359">
        <f t="shared" si="11"/>
        <v>501.6</v>
      </c>
      <c r="P42" s="1165">
        <f t="shared" si="12"/>
        <v>473.55</v>
      </c>
      <c r="Q42" s="1165"/>
      <c r="R42" s="1360"/>
      <c r="S42" s="1360"/>
      <c r="T42" s="1360">
        <f t="shared" si="16"/>
        <v>975.15000000000009</v>
      </c>
      <c r="U42" s="1165">
        <f t="shared" si="13"/>
        <v>15524.85</v>
      </c>
      <c r="V42" s="1320">
        <v>100010330028774</v>
      </c>
      <c r="W42" s="1337">
        <v>200019600013675</v>
      </c>
      <c r="X42" s="1338">
        <f t="shared" si="14"/>
        <v>15524.85</v>
      </c>
      <c r="Y42" s="1339">
        <v>116238577</v>
      </c>
      <c r="Z42" s="1323"/>
      <c r="AA42" s="1324"/>
      <c r="AB42" s="1325"/>
      <c r="AC42" s="1326">
        <f t="shared" si="17"/>
        <v>975.15000000000009</v>
      </c>
      <c r="AD42" s="1326">
        <f t="shared" si="18"/>
        <v>15524.85</v>
      </c>
      <c r="AE42" s="1165"/>
      <c r="AF42" s="1165"/>
      <c r="AG42" s="1381"/>
      <c r="AH42" s="1326"/>
      <c r="AI42" s="1165"/>
      <c r="AJ42" s="1326"/>
      <c r="AK42" s="1327"/>
      <c r="AL42" s="1328"/>
      <c r="AM42" s="1328"/>
      <c r="AN42" s="1328"/>
      <c r="AO42" s="1328"/>
      <c r="AP42" s="1328"/>
      <c r="AQ42" s="1328"/>
      <c r="AR42" s="1328"/>
      <c r="AS42" s="1328"/>
      <c r="AT42" s="1328"/>
      <c r="AU42" s="1328"/>
      <c r="AV42" s="1328"/>
      <c r="AW42" s="1328"/>
      <c r="AX42" s="1328"/>
      <c r="AY42" s="1328"/>
      <c r="AZ42" s="1328"/>
      <c r="BA42" s="1328"/>
      <c r="BB42" s="1328"/>
      <c r="BC42" s="1328"/>
      <c r="BD42" s="1328"/>
      <c r="BE42" s="1328"/>
      <c r="BF42" s="1328"/>
      <c r="BG42" s="1328"/>
      <c r="BH42" s="1328"/>
      <c r="BI42" s="1328"/>
      <c r="BJ42" s="1328"/>
      <c r="BK42" s="1328"/>
      <c r="BL42" s="1328"/>
      <c r="BM42" s="1328"/>
      <c r="BN42" s="1328"/>
      <c r="BO42" s="1328"/>
      <c r="BP42" s="1328"/>
      <c r="BQ42" s="1328"/>
      <c r="BR42" s="1328"/>
      <c r="BS42" s="1328"/>
      <c r="BT42" s="1328"/>
      <c r="BU42" s="1328"/>
      <c r="BV42" s="1328"/>
      <c r="BW42" s="1328"/>
      <c r="BX42" s="1328"/>
      <c r="BY42" s="1328"/>
      <c r="BZ42" s="1328"/>
      <c r="CA42" s="1328"/>
      <c r="CB42" s="1328"/>
      <c r="CC42" s="1328"/>
      <c r="CD42" s="1328"/>
      <c r="CE42" s="1328"/>
      <c r="CF42" s="1328"/>
      <c r="CG42" s="1328"/>
      <c r="CH42" s="1328"/>
      <c r="CI42" s="1328"/>
      <c r="CJ42" s="1328"/>
      <c r="CK42" s="1328"/>
      <c r="CL42" s="1328"/>
      <c r="CM42" s="1328"/>
      <c r="CN42" s="1328"/>
      <c r="CO42" s="1328"/>
      <c r="CP42" s="1328"/>
      <c r="CQ42" s="1328"/>
      <c r="CR42" s="1328"/>
      <c r="CS42" s="1328"/>
      <c r="CT42" s="1328"/>
      <c r="CU42" s="1328"/>
      <c r="CV42" s="1328"/>
      <c r="CW42" s="1328"/>
      <c r="CX42" s="1328"/>
      <c r="CY42" s="1328"/>
      <c r="CZ42" s="1328"/>
      <c r="DA42" s="1328"/>
      <c r="DB42" s="1328"/>
      <c r="DC42" s="1328"/>
      <c r="DD42" s="1328"/>
      <c r="DE42" s="1328"/>
      <c r="DF42" s="1328"/>
    </row>
    <row r="43" spans="1:110" s="776" customFormat="1" ht="14.1" customHeight="1" x14ac:dyDescent="0.25">
      <c r="A43" s="1166">
        <v>21</v>
      </c>
      <c r="B43" s="586" t="s">
        <v>5056</v>
      </c>
      <c r="C43" s="586"/>
      <c r="D43" s="1386"/>
      <c r="E43" s="1167"/>
      <c r="F43" s="1367"/>
      <c r="G43" s="509" t="s">
        <v>5353</v>
      </c>
      <c r="H43" s="1387" t="s">
        <v>1777</v>
      </c>
      <c r="I43" s="1324" t="s">
        <v>1891</v>
      </c>
      <c r="J43" s="1165">
        <v>16500</v>
      </c>
      <c r="K43" s="1165">
        <f t="shared" si="10"/>
        <v>1169.8499999999999</v>
      </c>
      <c r="L43" s="1165">
        <f t="shared" si="15"/>
        <v>16500</v>
      </c>
      <c r="M43" s="1165"/>
      <c r="N43" s="1326"/>
      <c r="O43" s="1359">
        <f t="shared" si="11"/>
        <v>501.6</v>
      </c>
      <c r="P43" s="1165">
        <f t="shared" si="12"/>
        <v>473.55</v>
      </c>
      <c r="Q43" s="1165"/>
      <c r="R43" s="1360"/>
      <c r="S43" s="1360"/>
      <c r="T43" s="1360">
        <f t="shared" si="16"/>
        <v>975.15000000000009</v>
      </c>
      <c r="U43" s="1165">
        <f t="shared" si="13"/>
        <v>15524.85</v>
      </c>
      <c r="V43" s="1320">
        <v>100010330028774</v>
      </c>
      <c r="W43" s="1337">
        <v>200019600009168</v>
      </c>
      <c r="X43" s="1338">
        <f t="shared" si="14"/>
        <v>15524.85</v>
      </c>
      <c r="Y43" s="1339">
        <v>40222266781</v>
      </c>
      <c r="Z43" s="1323"/>
      <c r="AA43" s="1324"/>
      <c r="AB43" s="1325"/>
      <c r="AC43" s="1326">
        <f t="shared" si="17"/>
        <v>975.15000000000009</v>
      </c>
      <c r="AD43" s="1326">
        <f t="shared" si="18"/>
        <v>15524.85</v>
      </c>
      <c r="AE43" s="1165"/>
      <c r="AF43" s="1165"/>
      <c r="AG43" s="1381"/>
      <c r="AH43" s="1326"/>
      <c r="AI43" s="1165"/>
      <c r="AJ43" s="1326"/>
      <c r="AK43" s="1327"/>
      <c r="AL43" s="1328"/>
      <c r="AM43" s="1328"/>
      <c r="AN43" s="1328"/>
      <c r="AO43" s="1328"/>
      <c r="AP43" s="1328"/>
      <c r="AQ43" s="1328"/>
      <c r="AR43" s="1328"/>
      <c r="AS43" s="1328"/>
      <c r="AT43" s="1328"/>
      <c r="AU43" s="1328"/>
      <c r="AV43" s="1328"/>
      <c r="AW43" s="1328"/>
      <c r="AX43" s="1328"/>
      <c r="AY43" s="1328"/>
      <c r="AZ43" s="1328"/>
      <c r="BA43" s="1328"/>
      <c r="BB43" s="1328"/>
      <c r="BC43" s="1328"/>
      <c r="BD43" s="1328"/>
      <c r="BE43" s="1328"/>
      <c r="BF43" s="1328"/>
      <c r="BG43" s="1328"/>
      <c r="BH43" s="1328"/>
      <c r="BI43" s="1328"/>
      <c r="BJ43" s="1328"/>
      <c r="BK43" s="1328"/>
      <c r="BL43" s="1328"/>
      <c r="BM43" s="1328"/>
      <c r="BN43" s="1328"/>
      <c r="BO43" s="1328"/>
      <c r="BP43" s="1328"/>
      <c r="BQ43" s="1328"/>
      <c r="BR43" s="1328"/>
      <c r="BS43" s="1328"/>
      <c r="BT43" s="1328"/>
      <c r="BU43" s="1328"/>
      <c r="BV43" s="1328"/>
      <c r="BW43" s="1328"/>
      <c r="BX43" s="1328"/>
      <c r="BY43" s="1328"/>
      <c r="BZ43" s="1328"/>
      <c r="CA43" s="1328"/>
      <c r="CB43" s="1328"/>
      <c r="CC43" s="1328"/>
      <c r="CD43" s="1328"/>
      <c r="CE43" s="1328"/>
      <c r="CF43" s="1328"/>
      <c r="CG43" s="1328"/>
      <c r="CH43" s="1328"/>
      <c r="CI43" s="1328"/>
      <c r="CJ43" s="1328"/>
      <c r="CK43" s="1328"/>
      <c r="CL43" s="1328"/>
      <c r="CM43" s="1328"/>
      <c r="CN43" s="1328"/>
      <c r="CO43" s="1328"/>
      <c r="CP43" s="1328"/>
      <c r="CQ43" s="1328"/>
      <c r="CR43" s="1328"/>
      <c r="CS43" s="1328"/>
      <c r="CT43" s="1328"/>
      <c r="CU43" s="1328"/>
      <c r="CV43" s="1328"/>
      <c r="CW43" s="1328"/>
      <c r="CX43" s="1328"/>
      <c r="CY43" s="1328"/>
      <c r="CZ43" s="1328"/>
      <c r="DA43" s="1328"/>
      <c r="DB43" s="1328"/>
      <c r="DC43" s="1328"/>
      <c r="DD43" s="1328"/>
      <c r="DE43" s="1328"/>
      <c r="DF43" s="1328"/>
    </row>
    <row r="44" spans="1:110" s="776" customFormat="1" ht="14.1" customHeight="1" x14ac:dyDescent="0.25">
      <c r="A44" s="1166">
        <v>22</v>
      </c>
      <c r="B44" s="586" t="s">
        <v>5107</v>
      </c>
      <c r="C44" s="586"/>
      <c r="D44" s="1386"/>
      <c r="E44" s="1167"/>
      <c r="F44" s="1367"/>
      <c r="G44" s="509" t="s">
        <v>5108</v>
      </c>
      <c r="H44" s="1387" t="s">
        <v>1777</v>
      </c>
      <c r="I44" s="1324" t="s">
        <v>1891</v>
      </c>
      <c r="J44" s="1165">
        <v>16500</v>
      </c>
      <c r="K44" s="1165">
        <f t="shared" si="10"/>
        <v>1169.8499999999999</v>
      </c>
      <c r="L44" s="1165">
        <f t="shared" si="15"/>
        <v>16500</v>
      </c>
      <c r="M44" s="1165"/>
      <c r="N44" s="1326"/>
      <c r="O44" s="1359">
        <f t="shared" si="11"/>
        <v>501.6</v>
      </c>
      <c r="P44" s="1165">
        <f t="shared" si="12"/>
        <v>473.55</v>
      </c>
      <c r="Q44" s="1165"/>
      <c r="R44" s="1360"/>
      <c r="S44" s="1360"/>
      <c r="T44" s="1360">
        <f t="shared" si="16"/>
        <v>975.15000000000009</v>
      </c>
      <c r="U44" s="1165">
        <f t="shared" si="13"/>
        <v>15524.85</v>
      </c>
      <c r="V44" s="1320">
        <v>100010330028774</v>
      </c>
      <c r="W44" s="1337">
        <v>200019600252314</v>
      </c>
      <c r="X44" s="1338">
        <f t="shared" si="14"/>
        <v>15524.85</v>
      </c>
      <c r="Y44" s="586">
        <v>40224858726</v>
      </c>
      <c r="Z44" s="1323"/>
      <c r="AA44" s="1324"/>
      <c r="AB44" s="1325"/>
      <c r="AC44" s="1326">
        <f t="shared" si="17"/>
        <v>975.15000000000009</v>
      </c>
      <c r="AD44" s="1326">
        <f t="shared" si="18"/>
        <v>15524.85</v>
      </c>
      <c r="AE44" s="1165"/>
      <c r="AF44" s="1165"/>
      <c r="AG44" s="1381"/>
      <c r="AH44" s="1326"/>
      <c r="AI44" s="1165"/>
      <c r="AJ44" s="1326"/>
      <c r="AK44" s="1327"/>
      <c r="AL44" s="1328"/>
      <c r="AM44" s="1328"/>
      <c r="AN44" s="1328"/>
      <c r="AO44" s="1328"/>
      <c r="AP44" s="1328"/>
      <c r="AQ44" s="1328"/>
      <c r="AR44" s="1328"/>
      <c r="AS44" s="1328"/>
      <c r="AT44" s="1328"/>
      <c r="AU44" s="1328"/>
      <c r="AV44" s="1328"/>
      <c r="AW44" s="1328"/>
      <c r="AX44" s="1328"/>
      <c r="AY44" s="1328"/>
      <c r="AZ44" s="1328"/>
      <c r="BA44" s="1328"/>
      <c r="BB44" s="1328"/>
      <c r="BC44" s="1328"/>
      <c r="BD44" s="1328"/>
      <c r="BE44" s="1328"/>
      <c r="BF44" s="1328"/>
      <c r="BG44" s="1328"/>
      <c r="BH44" s="1328"/>
      <c r="BI44" s="1328"/>
      <c r="BJ44" s="1328"/>
      <c r="BK44" s="1328"/>
      <c r="BL44" s="1328"/>
      <c r="BM44" s="1328"/>
      <c r="BN44" s="1328"/>
      <c r="BO44" s="1328"/>
      <c r="BP44" s="1328"/>
      <c r="BQ44" s="1328"/>
      <c r="BR44" s="1328"/>
      <c r="BS44" s="1328"/>
      <c r="BT44" s="1328"/>
      <c r="BU44" s="1328"/>
      <c r="BV44" s="1328"/>
      <c r="BW44" s="1328"/>
      <c r="BX44" s="1328"/>
      <c r="BY44" s="1328"/>
      <c r="BZ44" s="1328"/>
      <c r="CA44" s="1328"/>
      <c r="CB44" s="1328"/>
      <c r="CC44" s="1328"/>
      <c r="CD44" s="1328"/>
      <c r="CE44" s="1328"/>
      <c r="CF44" s="1328"/>
      <c r="CG44" s="1328"/>
      <c r="CH44" s="1328"/>
      <c r="CI44" s="1328"/>
      <c r="CJ44" s="1328"/>
      <c r="CK44" s="1328"/>
      <c r="CL44" s="1328"/>
      <c r="CM44" s="1328"/>
      <c r="CN44" s="1328"/>
      <c r="CO44" s="1328"/>
      <c r="CP44" s="1328"/>
      <c r="CQ44" s="1328"/>
      <c r="CR44" s="1328"/>
      <c r="CS44" s="1328"/>
      <c r="CT44" s="1328"/>
      <c r="CU44" s="1328"/>
      <c r="CV44" s="1328"/>
      <c r="CW44" s="1328"/>
      <c r="CX44" s="1328"/>
      <c r="CY44" s="1328"/>
      <c r="CZ44" s="1328"/>
      <c r="DA44" s="1328"/>
      <c r="DB44" s="1328"/>
      <c r="DC44" s="1328"/>
      <c r="DD44" s="1328"/>
      <c r="DE44" s="1328"/>
      <c r="DF44" s="1328"/>
    </row>
    <row r="45" spans="1:110" s="776" customFormat="1" ht="14.1" customHeight="1" x14ac:dyDescent="0.25">
      <c r="A45" s="1166">
        <v>23</v>
      </c>
      <c r="B45" s="586" t="s">
        <v>5124</v>
      </c>
      <c r="C45" s="586"/>
      <c r="D45" s="1386"/>
      <c r="E45" s="1167"/>
      <c r="F45" s="1367"/>
      <c r="G45" s="509" t="s">
        <v>5125</v>
      </c>
      <c r="H45" s="1387" t="s">
        <v>1777</v>
      </c>
      <c r="I45" s="1324" t="s">
        <v>1891</v>
      </c>
      <c r="J45" s="1165">
        <v>16500</v>
      </c>
      <c r="K45" s="1165">
        <f t="shared" si="10"/>
        <v>1169.8499999999999</v>
      </c>
      <c r="L45" s="1165">
        <f t="shared" si="15"/>
        <v>16500</v>
      </c>
      <c r="M45" s="1165"/>
      <c r="N45" s="1326"/>
      <c r="O45" s="1359">
        <f t="shared" si="11"/>
        <v>501.6</v>
      </c>
      <c r="P45" s="1165">
        <f t="shared" si="12"/>
        <v>473.55</v>
      </c>
      <c r="Q45" s="1165"/>
      <c r="R45" s="1360"/>
      <c r="S45" s="1360"/>
      <c r="T45" s="1360">
        <f t="shared" si="16"/>
        <v>975.15000000000009</v>
      </c>
      <c r="U45" s="1165">
        <f t="shared" si="13"/>
        <v>15524.85</v>
      </c>
      <c r="V45" s="1320">
        <v>100010330028774</v>
      </c>
      <c r="W45" s="1337">
        <v>200019600486137</v>
      </c>
      <c r="X45" s="1338">
        <f t="shared" si="14"/>
        <v>15524.85</v>
      </c>
      <c r="Y45" s="1339">
        <v>22301394577</v>
      </c>
      <c r="Z45" s="1323"/>
      <c r="AA45" s="1324"/>
      <c r="AB45" s="1325"/>
      <c r="AC45" s="1326">
        <f t="shared" si="17"/>
        <v>975.15000000000009</v>
      </c>
      <c r="AD45" s="1326">
        <f t="shared" si="18"/>
        <v>15524.85</v>
      </c>
      <c r="AE45" s="1165"/>
      <c r="AF45" s="1165"/>
      <c r="AG45" s="1381"/>
      <c r="AH45" s="1326"/>
      <c r="AI45" s="1165"/>
      <c r="AJ45" s="1326"/>
      <c r="AK45" s="1327"/>
      <c r="AL45" s="1328"/>
      <c r="AM45" s="1328"/>
      <c r="AN45" s="1328"/>
      <c r="AO45" s="1328"/>
      <c r="AP45" s="1328"/>
      <c r="AQ45" s="1328"/>
      <c r="AR45" s="1328"/>
      <c r="AS45" s="1328"/>
      <c r="AT45" s="1328"/>
      <c r="AU45" s="1328"/>
      <c r="AV45" s="1328"/>
      <c r="AW45" s="1328"/>
      <c r="AX45" s="1328"/>
      <c r="AY45" s="1328"/>
      <c r="AZ45" s="1328"/>
      <c r="BA45" s="1328"/>
      <c r="BB45" s="1328"/>
      <c r="BC45" s="1328"/>
      <c r="BD45" s="1328"/>
      <c r="BE45" s="1328"/>
      <c r="BF45" s="1328"/>
      <c r="BG45" s="1328"/>
      <c r="BH45" s="1328"/>
      <c r="BI45" s="1328"/>
      <c r="BJ45" s="1328"/>
      <c r="BK45" s="1328"/>
      <c r="BL45" s="1328"/>
      <c r="BM45" s="1328"/>
      <c r="BN45" s="1328"/>
      <c r="BO45" s="1328"/>
      <c r="BP45" s="1328"/>
      <c r="BQ45" s="1328"/>
      <c r="BR45" s="1328"/>
      <c r="BS45" s="1328"/>
      <c r="BT45" s="1328"/>
      <c r="BU45" s="1328"/>
      <c r="BV45" s="1328"/>
      <c r="BW45" s="1328"/>
      <c r="BX45" s="1328"/>
      <c r="BY45" s="1328"/>
      <c r="BZ45" s="1328"/>
      <c r="CA45" s="1328"/>
      <c r="CB45" s="1328"/>
      <c r="CC45" s="1328"/>
      <c r="CD45" s="1328"/>
      <c r="CE45" s="1328"/>
      <c r="CF45" s="1328"/>
      <c r="CG45" s="1328"/>
      <c r="CH45" s="1328"/>
      <c r="CI45" s="1328"/>
      <c r="CJ45" s="1328"/>
      <c r="CK45" s="1328"/>
      <c r="CL45" s="1328"/>
      <c r="CM45" s="1328"/>
      <c r="CN45" s="1328"/>
      <c r="CO45" s="1328"/>
      <c r="CP45" s="1328"/>
      <c r="CQ45" s="1328"/>
      <c r="CR45" s="1328"/>
      <c r="CS45" s="1328"/>
      <c r="CT45" s="1328"/>
      <c r="CU45" s="1328"/>
      <c r="CV45" s="1328"/>
      <c r="CW45" s="1328"/>
      <c r="CX45" s="1328"/>
      <c r="CY45" s="1328"/>
      <c r="CZ45" s="1328"/>
      <c r="DA45" s="1328"/>
      <c r="DB45" s="1328"/>
      <c r="DC45" s="1328"/>
      <c r="DD45" s="1328"/>
      <c r="DE45" s="1328"/>
      <c r="DF45" s="1328"/>
    </row>
    <row r="46" spans="1:110" s="776" customFormat="1" ht="14.1" customHeight="1" x14ac:dyDescent="0.25">
      <c r="A46" s="1166">
        <v>24</v>
      </c>
      <c r="B46" s="586" t="s">
        <v>5126</v>
      </c>
      <c r="C46" s="586"/>
      <c r="D46" s="1386"/>
      <c r="E46" s="1167"/>
      <c r="F46" s="1367"/>
      <c r="G46" s="509" t="s">
        <v>5127</v>
      </c>
      <c r="H46" s="1387" t="s">
        <v>1777</v>
      </c>
      <c r="I46" s="1324" t="s">
        <v>1891</v>
      </c>
      <c r="J46" s="1165">
        <v>16500</v>
      </c>
      <c r="K46" s="1165">
        <f t="shared" si="10"/>
        <v>1169.8499999999999</v>
      </c>
      <c r="L46" s="1165">
        <f t="shared" si="15"/>
        <v>16500</v>
      </c>
      <c r="M46" s="1165"/>
      <c r="N46" s="1326"/>
      <c r="O46" s="1359">
        <f t="shared" si="11"/>
        <v>501.6</v>
      </c>
      <c r="P46" s="1165">
        <f t="shared" si="12"/>
        <v>473.55</v>
      </c>
      <c r="Q46" s="1165"/>
      <c r="R46" s="1360"/>
      <c r="S46" s="1360"/>
      <c r="T46" s="1360">
        <f t="shared" si="16"/>
        <v>975.15000000000009</v>
      </c>
      <c r="U46" s="1165">
        <f t="shared" si="13"/>
        <v>15524.85</v>
      </c>
      <c r="V46" s="1320">
        <v>100010330028774</v>
      </c>
      <c r="W46" s="1337">
        <v>200019600486136</v>
      </c>
      <c r="X46" s="1338">
        <f t="shared" si="14"/>
        <v>15524.85</v>
      </c>
      <c r="Y46" s="586">
        <v>40223576477</v>
      </c>
      <c r="Z46" s="1323"/>
      <c r="AA46" s="1324"/>
      <c r="AB46" s="1325"/>
      <c r="AC46" s="1326">
        <f t="shared" si="17"/>
        <v>975.15000000000009</v>
      </c>
      <c r="AD46" s="1326">
        <f t="shared" si="18"/>
        <v>15524.85</v>
      </c>
      <c r="AE46" s="1165"/>
      <c r="AF46" s="1165"/>
      <c r="AG46" s="1381"/>
      <c r="AH46" s="1326"/>
      <c r="AI46" s="1165"/>
      <c r="AJ46" s="1326"/>
      <c r="AK46" s="1327"/>
      <c r="AL46" s="1328"/>
      <c r="AM46" s="1328"/>
      <c r="AN46" s="1328"/>
      <c r="AO46" s="1328"/>
      <c r="AP46" s="1328"/>
      <c r="AQ46" s="1328"/>
      <c r="AR46" s="1328"/>
      <c r="AS46" s="1328"/>
      <c r="AT46" s="1328"/>
      <c r="AU46" s="1328"/>
      <c r="AV46" s="1328"/>
      <c r="AW46" s="1328"/>
      <c r="AX46" s="1328"/>
      <c r="AY46" s="1328"/>
      <c r="AZ46" s="1328"/>
      <c r="BA46" s="1328"/>
      <c r="BB46" s="1328"/>
      <c r="BC46" s="1328"/>
      <c r="BD46" s="1328"/>
      <c r="BE46" s="1328"/>
      <c r="BF46" s="1328"/>
      <c r="BG46" s="1328"/>
      <c r="BH46" s="1328"/>
      <c r="BI46" s="1328"/>
      <c r="BJ46" s="1328"/>
      <c r="BK46" s="1328"/>
      <c r="BL46" s="1328"/>
      <c r="BM46" s="1328"/>
      <c r="BN46" s="1328"/>
      <c r="BO46" s="1328"/>
      <c r="BP46" s="1328"/>
      <c r="BQ46" s="1328"/>
      <c r="BR46" s="1328"/>
      <c r="BS46" s="1328"/>
      <c r="BT46" s="1328"/>
      <c r="BU46" s="1328"/>
      <c r="BV46" s="1328"/>
      <c r="BW46" s="1328"/>
      <c r="BX46" s="1328"/>
      <c r="BY46" s="1328"/>
      <c r="BZ46" s="1328"/>
      <c r="CA46" s="1328"/>
      <c r="CB46" s="1328"/>
      <c r="CC46" s="1328"/>
      <c r="CD46" s="1328"/>
      <c r="CE46" s="1328"/>
      <c r="CF46" s="1328"/>
      <c r="CG46" s="1328"/>
      <c r="CH46" s="1328"/>
      <c r="CI46" s="1328"/>
      <c r="CJ46" s="1328"/>
      <c r="CK46" s="1328"/>
      <c r="CL46" s="1328"/>
      <c r="CM46" s="1328"/>
      <c r="CN46" s="1328"/>
      <c r="CO46" s="1328"/>
      <c r="CP46" s="1328"/>
      <c r="CQ46" s="1328"/>
      <c r="CR46" s="1328"/>
      <c r="CS46" s="1328"/>
      <c r="CT46" s="1328"/>
      <c r="CU46" s="1328"/>
      <c r="CV46" s="1328"/>
      <c r="CW46" s="1328"/>
      <c r="CX46" s="1328"/>
      <c r="CY46" s="1328"/>
      <c r="CZ46" s="1328"/>
      <c r="DA46" s="1328"/>
      <c r="DB46" s="1328"/>
      <c r="DC46" s="1328"/>
      <c r="DD46" s="1328"/>
      <c r="DE46" s="1328"/>
      <c r="DF46" s="1328"/>
    </row>
    <row r="47" spans="1:110" s="776" customFormat="1" ht="14.1" customHeight="1" x14ac:dyDescent="0.25">
      <c r="A47" s="1166">
        <v>25</v>
      </c>
      <c r="B47" s="586" t="s">
        <v>5196</v>
      </c>
      <c r="C47" s="586"/>
      <c r="D47" s="1386"/>
      <c r="E47" s="1167"/>
      <c r="F47" s="1367"/>
      <c r="G47" s="509" t="s">
        <v>5195</v>
      </c>
      <c r="H47" s="1387" t="s">
        <v>1777</v>
      </c>
      <c r="I47" s="1324" t="s">
        <v>1891</v>
      </c>
      <c r="J47" s="1165">
        <v>16500</v>
      </c>
      <c r="K47" s="1165">
        <f t="shared" ref="K47:K53" si="19">J47/100*7.09</f>
        <v>1169.8499999999999</v>
      </c>
      <c r="L47" s="1165">
        <f t="shared" ref="L47:L53" si="20">+J47</f>
        <v>16500</v>
      </c>
      <c r="M47" s="1165"/>
      <c r="N47" s="1326"/>
      <c r="O47" s="1359">
        <f t="shared" si="11"/>
        <v>501.6</v>
      </c>
      <c r="P47" s="1165">
        <f t="shared" si="12"/>
        <v>473.55</v>
      </c>
      <c r="Q47" s="1165"/>
      <c r="R47" s="1360"/>
      <c r="S47" s="1360"/>
      <c r="T47" s="1360">
        <f t="shared" ref="T47:T53" si="21">N47+O47+P47+Q47+R47</f>
        <v>975.15000000000009</v>
      </c>
      <c r="U47" s="1165">
        <f t="shared" ref="U47:U53" si="22">J47-T47</f>
        <v>15524.85</v>
      </c>
      <c r="V47" s="1320">
        <v>100010330028774</v>
      </c>
      <c r="W47" s="1337">
        <v>200019600855103</v>
      </c>
      <c r="X47" s="1338">
        <f t="shared" ref="X47:X53" si="23">+U47</f>
        <v>15524.85</v>
      </c>
      <c r="Y47" s="586">
        <v>40236262677</v>
      </c>
      <c r="Z47" s="1323"/>
      <c r="AA47" s="1324"/>
      <c r="AB47" s="1325"/>
      <c r="AC47" s="1326">
        <f t="shared" ref="AC47:AC53" si="24">O47+P47+Q47</f>
        <v>975.15000000000009</v>
      </c>
      <c r="AD47" s="1326">
        <f t="shared" ref="AD47:AD53" si="25">J47-AC47</f>
        <v>15524.85</v>
      </c>
      <c r="AE47" s="1165"/>
      <c r="AF47" s="1165"/>
      <c r="AG47" s="1381"/>
      <c r="AH47" s="1326"/>
      <c r="AI47" s="1165"/>
      <c r="AJ47" s="1326"/>
      <c r="AK47" s="1327"/>
      <c r="AL47" s="1328"/>
      <c r="AM47" s="1328"/>
      <c r="AN47" s="1328"/>
      <c r="AO47" s="1328"/>
      <c r="AP47" s="1328"/>
      <c r="AQ47" s="1328"/>
      <c r="AR47" s="1328"/>
      <c r="AS47" s="1328"/>
      <c r="AT47" s="1328"/>
      <c r="AU47" s="1328"/>
      <c r="AV47" s="1328"/>
      <c r="AW47" s="1328"/>
      <c r="AX47" s="1328"/>
      <c r="AY47" s="1328"/>
      <c r="AZ47" s="1328"/>
      <c r="BA47" s="1328"/>
      <c r="BB47" s="1328"/>
      <c r="BC47" s="1328"/>
      <c r="BD47" s="1328"/>
      <c r="BE47" s="1328"/>
      <c r="BF47" s="1328"/>
      <c r="BG47" s="1328"/>
      <c r="BH47" s="1328"/>
      <c r="BI47" s="1328"/>
      <c r="BJ47" s="1328"/>
      <c r="BK47" s="1328"/>
      <c r="BL47" s="1328"/>
      <c r="BM47" s="1328"/>
      <c r="BN47" s="1328"/>
      <c r="BO47" s="1328"/>
      <c r="BP47" s="1328"/>
      <c r="BQ47" s="1328"/>
      <c r="BR47" s="1328"/>
      <c r="BS47" s="1328"/>
      <c r="BT47" s="1328"/>
      <c r="BU47" s="1328"/>
      <c r="BV47" s="1328"/>
      <c r="BW47" s="1328"/>
      <c r="BX47" s="1328"/>
      <c r="BY47" s="1328"/>
      <c r="BZ47" s="1328"/>
      <c r="CA47" s="1328"/>
      <c r="CB47" s="1328"/>
      <c r="CC47" s="1328"/>
      <c r="CD47" s="1328"/>
      <c r="CE47" s="1328"/>
      <c r="CF47" s="1328"/>
      <c r="CG47" s="1328"/>
      <c r="CH47" s="1328"/>
      <c r="CI47" s="1328"/>
      <c r="CJ47" s="1328"/>
      <c r="CK47" s="1328"/>
      <c r="CL47" s="1328"/>
      <c r="CM47" s="1328"/>
      <c r="CN47" s="1328"/>
      <c r="CO47" s="1328"/>
      <c r="CP47" s="1328"/>
      <c r="CQ47" s="1328"/>
      <c r="CR47" s="1328"/>
      <c r="CS47" s="1328"/>
      <c r="CT47" s="1328"/>
      <c r="CU47" s="1328"/>
      <c r="CV47" s="1328"/>
      <c r="CW47" s="1328"/>
      <c r="CX47" s="1328"/>
      <c r="CY47" s="1328"/>
      <c r="CZ47" s="1328"/>
      <c r="DA47" s="1328"/>
      <c r="DB47" s="1328"/>
      <c r="DC47" s="1328"/>
      <c r="DD47" s="1328"/>
      <c r="DE47" s="1328"/>
      <c r="DF47" s="1328"/>
    </row>
    <row r="48" spans="1:110" s="776" customFormat="1" ht="14.1" customHeight="1" x14ac:dyDescent="0.25">
      <c r="A48" s="1166">
        <v>26</v>
      </c>
      <c r="B48" s="586" t="s">
        <v>5205</v>
      </c>
      <c r="C48" s="586"/>
      <c r="D48" s="1386"/>
      <c r="E48" s="1167"/>
      <c r="F48" s="1367"/>
      <c r="G48" s="509" t="s">
        <v>5206</v>
      </c>
      <c r="H48" s="1387" t="s">
        <v>1777</v>
      </c>
      <c r="I48" s="1324" t="s">
        <v>1891</v>
      </c>
      <c r="J48" s="1165">
        <v>16500</v>
      </c>
      <c r="K48" s="1165">
        <f t="shared" si="19"/>
        <v>1169.8499999999999</v>
      </c>
      <c r="L48" s="1165">
        <f t="shared" si="20"/>
        <v>16500</v>
      </c>
      <c r="M48" s="1165"/>
      <c r="N48" s="1326"/>
      <c r="O48" s="1359">
        <f t="shared" si="11"/>
        <v>501.6</v>
      </c>
      <c r="P48" s="1165">
        <f t="shared" si="12"/>
        <v>473.55</v>
      </c>
      <c r="Q48" s="1165"/>
      <c r="R48" s="1360"/>
      <c r="S48" s="1360"/>
      <c r="T48" s="1360">
        <f t="shared" si="21"/>
        <v>975.15000000000009</v>
      </c>
      <c r="U48" s="1165">
        <f t="shared" si="22"/>
        <v>15524.85</v>
      </c>
      <c r="V48" s="1320">
        <v>100010330028774</v>
      </c>
      <c r="W48" s="1337"/>
      <c r="X48" s="1338">
        <f t="shared" si="23"/>
        <v>15524.85</v>
      </c>
      <c r="Y48" s="586"/>
      <c r="Z48" s="1323"/>
      <c r="AA48" s="1324"/>
      <c r="AB48" s="1325"/>
      <c r="AC48" s="1326">
        <f t="shared" si="24"/>
        <v>975.15000000000009</v>
      </c>
      <c r="AD48" s="1326">
        <f t="shared" si="25"/>
        <v>15524.85</v>
      </c>
      <c r="AE48" s="1165"/>
      <c r="AF48" s="1165"/>
      <c r="AG48" s="1381"/>
      <c r="AH48" s="1326"/>
      <c r="AI48" s="1165"/>
      <c r="AJ48" s="1326"/>
      <c r="AK48" s="1327"/>
      <c r="AL48" s="1328"/>
      <c r="AM48" s="1328"/>
      <c r="AN48" s="1328"/>
      <c r="AO48" s="1328"/>
      <c r="AP48" s="1328"/>
      <c r="AQ48" s="1328"/>
      <c r="AR48" s="1328"/>
      <c r="AS48" s="1328"/>
      <c r="AT48" s="1328"/>
      <c r="AU48" s="1328"/>
      <c r="AV48" s="1328"/>
      <c r="AW48" s="1328"/>
      <c r="AX48" s="1328"/>
      <c r="AY48" s="1328"/>
      <c r="AZ48" s="1328"/>
      <c r="BA48" s="1328"/>
      <c r="BB48" s="1328"/>
      <c r="BC48" s="1328"/>
      <c r="BD48" s="1328"/>
      <c r="BE48" s="1328"/>
      <c r="BF48" s="1328"/>
      <c r="BG48" s="1328"/>
      <c r="BH48" s="1328"/>
      <c r="BI48" s="1328"/>
      <c r="BJ48" s="1328"/>
      <c r="BK48" s="1328"/>
      <c r="BL48" s="1328"/>
      <c r="BM48" s="1328"/>
      <c r="BN48" s="1328"/>
      <c r="BO48" s="1328"/>
      <c r="BP48" s="1328"/>
      <c r="BQ48" s="1328"/>
      <c r="BR48" s="1328"/>
      <c r="BS48" s="1328"/>
      <c r="BT48" s="1328"/>
      <c r="BU48" s="1328"/>
      <c r="BV48" s="1328"/>
      <c r="BW48" s="1328"/>
      <c r="BX48" s="1328"/>
      <c r="BY48" s="1328"/>
      <c r="BZ48" s="1328"/>
      <c r="CA48" s="1328"/>
      <c r="CB48" s="1328"/>
      <c r="CC48" s="1328"/>
      <c r="CD48" s="1328"/>
      <c r="CE48" s="1328"/>
      <c r="CF48" s="1328"/>
      <c r="CG48" s="1328"/>
      <c r="CH48" s="1328"/>
      <c r="CI48" s="1328"/>
      <c r="CJ48" s="1328"/>
      <c r="CK48" s="1328"/>
      <c r="CL48" s="1328"/>
      <c r="CM48" s="1328"/>
      <c r="CN48" s="1328"/>
      <c r="CO48" s="1328"/>
      <c r="CP48" s="1328"/>
      <c r="CQ48" s="1328"/>
      <c r="CR48" s="1328"/>
      <c r="CS48" s="1328"/>
      <c r="CT48" s="1328"/>
      <c r="CU48" s="1328"/>
      <c r="CV48" s="1328"/>
      <c r="CW48" s="1328"/>
      <c r="CX48" s="1328"/>
      <c r="CY48" s="1328"/>
      <c r="CZ48" s="1328"/>
      <c r="DA48" s="1328"/>
      <c r="DB48" s="1328"/>
      <c r="DC48" s="1328"/>
      <c r="DD48" s="1328"/>
      <c r="DE48" s="1328"/>
      <c r="DF48" s="1328"/>
    </row>
    <row r="49" spans="1:110" s="776" customFormat="1" ht="14.1" customHeight="1" x14ac:dyDescent="0.25">
      <c r="A49" s="1166">
        <v>27</v>
      </c>
      <c r="B49" s="586" t="s">
        <v>5300</v>
      </c>
      <c r="C49" s="586"/>
      <c r="D49" s="1172"/>
      <c r="E49" s="1167"/>
      <c r="F49" s="1166"/>
      <c r="G49" s="509" t="s">
        <v>5301</v>
      </c>
      <c r="H49" s="1387" t="s">
        <v>1777</v>
      </c>
      <c r="I49" s="1324" t="s">
        <v>1891</v>
      </c>
      <c r="J49" s="1165">
        <v>16500</v>
      </c>
      <c r="K49" s="1165">
        <f t="shared" si="19"/>
        <v>1169.8499999999999</v>
      </c>
      <c r="L49" s="1165">
        <f t="shared" si="20"/>
        <v>16500</v>
      </c>
      <c r="M49" s="1165"/>
      <c r="N49" s="1326"/>
      <c r="O49" s="1165">
        <f t="shared" si="11"/>
        <v>501.6</v>
      </c>
      <c r="P49" s="1165">
        <f t="shared" si="12"/>
        <v>473.55</v>
      </c>
      <c r="Q49" s="1165"/>
      <c r="R49" s="1360"/>
      <c r="S49" s="1360"/>
      <c r="T49" s="1360">
        <f t="shared" si="21"/>
        <v>975.15000000000009</v>
      </c>
      <c r="U49" s="1165">
        <f t="shared" si="22"/>
        <v>15524.85</v>
      </c>
      <c r="V49" s="1320"/>
      <c r="W49" s="1337"/>
      <c r="X49" s="1338">
        <f t="shared" si="23"/>
        <v>15524.85</v>
      </c>
      <c r="Y49" s="586"/>
      <c r="Z49" s="1323"/>
      <c r="AA49" s="1324"/>
      <c r="AB49" s="1325"/>
      <c r="AC49" s="1326">
        <f t="shared" si="24"/>
        <v>975.15000000000009</v>
      </c>
      <c r="AD49" s="1326">
        <f t="shared" si="25"/>
        <v>15524.85</v>
      </c>
      <c r="AE49" s="1165"/>
      <c r="AF49" s="1165"/>
      <c r="AG49" s="1381"/>
      <c r="AH49" s="1326"/>
      <c r="AI49" s="1165"/>
      <c r="AJ49" s="1326"/>
      <c r="AK49" s="1327"/>
      <c r="AL49" s="1328"/>
      <c r="AM49" s="1328"/>
      <c r="AN49" s="1328"/>
      <c r="AO49" s="1328"/>
      <c r="AP49" s="1328"/>
      <c r="AQ49" s="1328"/>
      <c r="AR49" s="1328"/>
      <c r="AS49" s="1328"/>
      <c r="AT49" s="1328"/>
      <c r="AU49" s="1328"/>
      <c r="AV49" s="1328"/>
      <c r="AW49" s="1328"/>
      <c r="AX49" s="1328"/>
      <c r="AY49" s="1328"/>
      <c r="AZ49" s="1328"/>
      <c r="BA49" s="1328"/>
      <c r="BB49" s="1328"/>
      <c r="BC49" s="1328"/>
      <c r="BD49" s="1328"/>
      <c r="BE49" s="1328"/>
      <c r="BF49" s="1328"/>
      <c r="BG49" s="1328"/>
      <c r="BH49" s="1328"/>
      <c r="BI49" s="1328"/>
      <c r="BJ49" s="1328"/>
      <c r="BK49" s="1328"/>
      <c r="BL49" s="1328"/>
      <c r="BM49" s="1328"/>
      <c r="BN49" s="1328"/>
      <c r="BO49" s="1328"/>
      <c r="BP49" s="1328"/>
      <c r="BQ49" s="1328"/>
      <c r="BR49" s="1328"/>
      <c r="BS49" s="1328"/>
      <c r="BT49" s="1328"/>
      <c r="BU49" s="1328"/>
      <c r="BV49" s="1328"/>
      <c r="BW49" s="1328"/>
      <c r="BX49" s="1328"/>
      <c r="BY49" s="1328"/>
      <c r="BZ49" s="1328"/>
      <c r="CA49" s="1328"/>
      <c r="CB49" s="1328"/>
      <c r="CC49" s="1328"/>
      <c r="CD49" s="1328"/>
      <c r="CE49" s="1328"/>
      <c r="CF49" s="1328"/>
      <c r="CG49" s="1328"/>
      <c r="CH49" s="1328"/>
      <c r="CI49" s="1328"/>
      <c r="CJ49" s="1328"/>
      <c r="CK49" s="1328"/>
      <c r="CL49" s="1328"/>
      <c r="CM49" s="1328"/>
      <c r="CN49" s="1328"/>
      <c r="CO49" s="1328"/>
      <c r="CP49" s="1328"/>
      <c r="CQ49" s="1328"/>
      <c r="CR49" s="1328"/>
      <c r="CS49" s="1328"/>
      <c r="CT49" s="1328"/>
      <c r="CU49" s="1328"/>
      <c r="CV49" s="1328"/>
      <c r="CW49" s="1328"/>
      <c r="CX49" s="1328"/>
      <c r="CY49" s="1328"/>
      <c r="CZ49" s="1328"/>
      <c r="DA49" s="1328"/>
      <c r="DB49" s="1328"/>
      <c r="DC49" s="1328"/>
      <c r="DD49" s="1328"/>
      <c r="DE49" s="1328"/>
      <c r="DF49" s="1328"/>
    </row>
    <row r="50" spans="1:110" s="776" customFormat="1" ht="14.1" customHeight="1" x14ac:dyDescent="0.25">
      <c r="A50" s="1166">
        <v>28</v>
      </c>
      <c r="B50" s="586" t="s">
        <v>5302</v>
      </c>
      <c r="C50" s="586"/>
      <c r="D50" s="1172"/>
      <c r="E50" s="1167"/>
      <c r="F50" s="1166"/>
      <c r="G50" s="509" t="s">
        <v>5303</v>
      </c>
      <c r="H50" s="1387" t="s">
        <v>1777</v>
      </c>
      <c r="I50" s="1324" t="s">
        <v>1891</v>
      </c>
      <c r="J50" s="1165">
        <v>16500</v>
      </c>
      <c r="K50" s="1165">
        <f t="shared" si="19"/>
        <v>1169.8499999999999</v>
      </c>
      <c r="L50" s="1165">
        <f t="shared" si="20"/>
        <v>16500</v>
      </c>
      <c r="M50" s="1165"/>
      <c r="N50" s="1326"/>
      <c r="O50" s="1165">
        <f t="shared" si="11"/>
        <v>501.6</v>
      </c>
      <c r="P50" s="1165">
        <f t="shared" si="12"/>
        <v>473.55</v>
      </c>
      <c r="Q50" s="1165"/>
      <c r="R50" s="1360"/>
      <c r="S50" s="1360"/>
      <c r="T50" s="1360">
        <f t="shared" si="21"/>
        <v>975.15000000000009</v>
      </c>
      <c r="U50" s="1165">
        <f t="shared" si="22"/>
        <v>15524.85</v>
      </c>
      <c r="V50" s="1320"/>
      <c r="W50" s="1337"/>
      <c r="X50" s="1338">
        <f t="shared" si="23"/>
        <v>15524.85</v>
      </c>
      <c r="Y50" s="586"/>
      <c r="Z50" s="1323"/>
      <c r="AA50" s="1324"/>
      <c r="AB50" s="1325"/>
      <c r="AC50" s="1326">
        <f t="shared" si="24"/>
        <v>975.15000000000009</v>
      </c>
      <c r="AD50" s="1326">
        <f t="shared" si="25"/>
        <v>15524.85</v>
      </c>
      <c r="AE50" s="1165"/>
      <c r="AF50" s="1165"/>
      <c r="AG50" s="1381"/>
      <c r="AH50" s="1326"/>
      <c r="AI50" s="1165"/>
      <c r="AJ50" s="1326"/>
      <c r="AK50" s="1327"/>
      <c r="AL50" s="1328"/>
      <c r="AM50" s="1328"/>
      <c r="AN50" s="1328"/>
      <c r="AO50" s="1328"/>
      <c r="AP50" s="1328"/>
      <c r="AQ50" s="1328"/>
      <c r="AR50" s="1328"/>
      <c r="AS50" s="1328"/>
      <c r="AT50" s="1328"/>
      <c r="AU50" s="1328"/>
      <c r="AV50" s="1328"/>
      <c r="AW50" s="1328"/>
      <c r="AX50" s="1328"/>
      <c r="AY50" s="1328"/>
      <c r="AZ50" s="1328"/>
      <c r="BA50" s="1328"/>
      <c r="BB50" s="1328"/>
      <c r="BC50" s="1328"/>
      <c r="BD50" s="1328"/>
      <c r="BE50" s="1328"/>
      <c r="BF50" s="1328"/>
      <c r="BG50" s="1328"/>
      <c r="BH50" s="1328"/>
      <c r="BI50" s="1328"/>
      <c r="BJ50" s="1328"/>
      <c r="BK50" s="1328"/>
      <c r="BL50" s="1328"/>
      <c r="BM50" s="1328"/>
      <c r="BN50" s="1328"/>
      <c r="BO50" s="1328"/>
      <c r="BP50" s="1328"/>
      <c r="BQ50" s="1328"/>
      <c r="BR50" s="1328"/>
      <c r="BS50" s="1328"/>
      <c r="BT50" s="1328"/>
      <c r="BU50" s="1328"/>
      <c r="BV50" s="1328"/>
      <c r="BW50" s="1328"/>
      <c r="BX50" s="1328"/>
      <c r="BY50" s="1328"/>
      <c r="BZ50" s="1328"/>
      <c r="CA50" s="1328"/>
      <c r="CB50" s="1328"/>
      <c r="CC50" s="1328"/>
      <c r="CD50" s="1328"/>
      <c r="CE50" s="1328"/>
      <c r="CF50" s="1328"/>
      <c r="CG50" s="1328"/>
      <c r="CH50" s="1328"/>
      <c r="CI50" s="1328"/>
      <c r="CJ50" s="1328"/>
      <c r="CK50" s="1328"/>
      <c r="CL50" s="1328"/>
      <c r="CM50" s="1328"/>
      <c r="CN50" s="1328"/>
      <c r="CO50" s="1328"/>
      <c r="CP50" s="1328"/>
      <c r="CQ50" s="1328"/>
      <c r="CR50" s="1328"/>
      <c r="CS50" s="1328"/>
      <c r="CT50" s="1328"/>
      <c r="CU50" s="1328"/>
      <c r="CV50" s="1328"/>
      <c r="CW50" s="1328"/>
      <c r="CX50" s="1328"/>
      <c r="CY50" s="1328"/>
      <c r="CZ50" s="1328"/>
      <c r="DA50" s="1328"/>
      <c r="DB50" s="1328"/>
      <c r="DC50" s="1328"/>
      <c r="DD50" s="1328"/>
      <c r="DE50" s="1328"/>
      <c r="DF50" s="1328"/>
    </row>
    <row r="51" spans="1:110" s="1352" customFormat="1" ht="14.1" customHeight="1" x14ac:dyDescent="0.25">
      <c r="A51" s="1388"/>
      <c r="B51" s="1340" t="s">
        <v>5317</v>
      </c>
      <c r="C51" s="1389"/>
      <c r="D51" s="1390"/>
      <c r="E51" s="1391"/>
      <c r="F51" s="1392"/>
      <c r="G51" s="1393" t="s">
        <v>5316</v>
      </c>
      <c r="H51" s="1394" t="s">
        <v>1777</v>
      </c>
      <c r="I51" s="1343" t="s">
        <v>1891</v>
      </c>
      <c r="J51" s="1346">
        <v>16500</v>
      </c>
      <c r="K51" s="1346">
        <f t="shared" si="19"/>
        <v>1169.8499999999999</v>
      </c>
      <c r="L51" s="1346">
        <f t="shared" si="20"/>
        <v>16500</v>
      </c>
      <c r="M51" s="1346"/>
      <c r="N51" s="1347"/>
      <c r="O51" s="1395">
        <f t="shared" si="11"/>
        <v>501.6</v>
      </c>
      <c r="P51" s="1346">
        <f t="shared" si="12"/>
        <v>473.55</v>
      </c>
      <c r="Q51" s="1346"/>
      <c r="R51" s="1396"/>
      <c r="S51" s="1396"/>
      <c r="T51" s="1396">
        <f t="shared" si="21"/>
        <v>975.15000000000009</v>
      </c>
      <c r="U51" s="1346">
        <f t="shared" si="22"/>
        <v>15524.85</v>
      </c>
      <c r="V51" s="1348"/>
      <c r="W51" s="1349"/>
      <c r="X51" s="1350">
        <f t="shared" si="23"/>
        <v>15524.85</v>
      </c>
      <c r="Y51" s="1340"/>
      <c r="Z51" s="1397"/>
      <c r="AA51" s="1343"/>
      <c r="AB51" s="1398"/>
      <c r="AC51" s="1347">
        <f t="shared" si="24"/>
        <v>975.15000000000009</v>
      </c>
      <c r="AD51" s="1347">
        <f t="shared" si="25"/>
        <v>15524.85</v>
      </c>
      <c r="AE51" s="1346"/>
      <c r="AF51" s="1346"/>
      <c r="AG51" s="1399"/>
      <c r="AH51" s="1347"/>
      <c r="AI51" s="1346"/>
      <c r="AJ51" s="1347"/>
      <c r="AK51" s="1400"/>
      <c r="AL51" s="1353"/>
      <c r="AM51" s="1353"/>
      <c r="AN51" s="1353"/>
      <c r="AO51" s="1353"/>
      <c r="AP51" s="1353"/>
      <c r="AQ51" s="1353"/>
      <c r="AR51" s="1353"/>
      <c r="AS51" s="1353"/>
      <c r="AT51" s="1353"/>
      <c r="AU51" s="1353"/>
      <c r="AV51" s="1353"/>
      <c r="AW51" s="1353"/>
      <c r="AX51" s="1353"/>
      <c r="AY51" s="1353"/>
      <c r="AZ51" s="1353"/>
      <c r="BA51" s="1353"/>
      <c r="BB51" s="1353"/>
      <c r="BC51" s="1353"/>
      <c r="BD51" s="1353"/>
      <c r="BE51" s="1353"/>
      <c r="BF51" s="1353"/>
      <c r="BG51" s="1353"/>
      <c r="BH51" s="1353"/>
      <c r="BI51" s="1353"/>
      <c r="BJ51" s="1353"/>
      <c r="BK51" s="1353"/>
      <c r="BL51" s="1353"/>
      <c r="BM51" s="1353"/>
      <c r="BN51" s="1353"/>
      <c r="BO51" s="1353"/>
      <c r="BP51" s="1353"/>
      <c r="BQ51" s="1353"/>
      <c r="BR51" s="1353"/>
      <c r="BS51" s="1353"/>
      <c r="BT51" s="1353"/>
      <c r="BU51" s="1353"/>
      <c r="BV51" s="1353"/>
      <c r="BW51" s="1353"/>
      <c r="BX51" s="1353"/>
      <c r="BY51" s="1353"/>
      <c r="BZ51" s="1353"/>
      <c r="CA51" s="1353"/>
      <c r="CB51" s="1353"/>
      <c r="CC51" s="1353"/>
      <c r="CD51" s="1353"/>
      <c r="CE51" s="1353"/>
      <c r="CF51" s="1353"/>
      <c r="CG51" s="1353"/>
      <c r="CH51" s="1353"/>
      <c r="CI51" s="1353"/>
      <c r="CJ51" s="1353"/>
      <c r="CK51" s="1353"/>
      <c r="CL51" s="1353"/>
      <c r="CM51" s="1353"/>
      <c r="CN51" s="1353"/>
      <c r="CO51" s="1353"/>
      <c r="CP51" s="1353"/>
      <c r="CQ51" s="1353"/>
      <c r="CR51" s="1353"/>
      <c r="CS51" s="1353"/>
      <c r="CT51" s="1353"/>
      <c r="CU51" s="1353"/>
      <c r="CV51" s="1353"/>
      <c r="CW51" s="1353"/>
      <c r="CX51" s="1353"/>
      <c r="CY51" s="1353"/>
      <c r="CZ51" s="1353"/>
      <c r="DA51" s="1353"/>
      <c r="DB51" s="1353"/>
      <c r="DC51" s="1353"/>
      <c r="DD51" s="1353"/>
      <c r="DE51" s="1353"/>
      <c r="DF51" s="1353"/>
    </row>
    <row r="52" spans="1:110" s="1665" customFormat="1" ht="14.1" customHeight="1" x14ac:dyDescent="0.25">
      <c r="A52" s="1646"/>
      <c r="B52" s="1647" t="s">
        <v>5396</v>
      </c>
      <c r="C52" s="1648" t="s">
        <v>5397</v>
      </c>
      <c r="D52" s="1649"/>
      <c r="E52" s="1650"/>
      <c r="F52" s="1646"/>
      <c r="G52" s="1651" t="s">
        <v>5397</v>
      </c>
      <c r="H52" s="1652" t="s">
        <v>1777</v>
      </c>
      <c r="I52" s="1653" t="s">
        <v>1891</v>
      </c>
      <c r="J52" s="1654">
        <v>15950</v>
      </c>
      <c r="K52" s="1654">
        <f t="shared" si="19"/>
        <v>1130.855</v>
      </c>
      <c r="L52" s="1654">
        <f t="shared" si="20"/>
        <v>15950</v>
      </c>
      <c r="M52" s="1654"/>
      <c r="N52" s="1655"/>
      <c r="O52" s="1654">
        <f t="shared" si="11"/>
        <v>484.88</v>
      </c>
      <c r="P52" s="1654">
        <f t="shared" si="12"/>
        <v>457.76500000000004</v>
      </c>
      <c r="Q52" s="1654"/>
      <c r="R52" s="1656"/>
      <c r="S52" s="1656"/>
      <c r="T52" s="1656">
        <f t="shared" si="21"/>
        <v>942.64499999999998</v>
      </c>
      <c r="U52" s="1654">
        <f t="shared" si="22"/>
        <v>15007.355</v>
      </c>
      <c r="V52" s="1657"/>
      <c r="W52" s="1658"/>
      <c r="X52" s="1659">
        <f t="shared" si="23"/>
        <v>15007.355</v>
      </c>
      <c r="Y52" s="1647"/>
      <c r="Z52" s="1660"/>
      <c r="AA52" s="1653"/>
      <c r="AB52" s="1661"/>
      <c r="AC52" s="1655">
        <f t="shared" si="24"/>
        <v>942.64499999999998</v>
      </c>
      <c r="AD52" s="1655">
        <f t="shared" si="25"/>
        <v>15007.355</v>
      </c>
      <c r="AE52" s="1654"/>
      <c r="AF52" s="1654"/>
      <c r="AG52" s="1662"/>
      <c r="AH52" s="1655"/>
      <c r="AI52" s="1654"/>
      <c r="AJ52" s="1655"/>
      <c r="AK52" s="1663"/>
      <c r="AL52" s="1664"/>
      <c r="AM52" s="1664"/>
      <c r="AN52" s="1664"/>
      <c r="AO52" s="1664"/>
      <c r="AP52" s="1664"/>
      <c r="AQ52" s="1664"/>
      <c r="AR52" s="1664"/>
      <c r="AS52" s="1664"/>
      <c r="AT52" s="1664"/>
      <c r="AU52" s="1664"/>
      <c r="AV52" s="1664"/>
      <c r="AW52" s="1664"/>
      <c r="AX52" s="1664"/>
      <c r="AY52" s="1664"/>
      <c r="AZ52" s="1664"/>
      <c r="BA52" s="1664"/>
      <c r="BB52" s="1664"/>
      <c r="BC52" s="1664"/>
      <c r="BD52" s="1664"/>
      <c r="BE52" s="1664"/>
      <c r="BF52" s="1664"/>
      <c r="BG52" s="1664"/>
      <c r="BH52" s="1664"/>
      <c r="BI52" s="1664"/>
      <c r="BJ52" s="1664"/>
      <c r="BK52" s="1664"/>
      <c r="BL52" s="1664"/>
      <c r="BM52" s="1664"/>
      <c r="BN52" s="1664"/>
      <c r="BO52" s="1664"/>
      <c r="BP52" s="1664"/>
      <c r="BQ52" s="1664"/>
      <c r="BR52" s="1664"/>
      <c r="BS52" s="1664"/>
      <c r="BT52" s="1664"/>
      <c r="BU52" s="1664"/>
      <c r="BV52" s="1664"/>
      <c r="BW52" s="1664"/>
      <c r="BX52" s="1664"/>
      <c r="BY52" s="1664"/>
      <c r="BZ52" s="1664"/>
      <c r="CA52" s="1664"/>
      <c r="CB52" s="1664"/>
      <c r="CC52" s="1664"/>
      <c r="CD52" s="1664"/>
      <c r="CE52" s="1664"/>
      <c r="CF52" s="1664"/>
      <c r="CG52" s="1664"/>
      <c r="CH52" s="1664"/>
      <c r="CI52" s="1664"/>
      <c r="CJ52" s="1664"/>
      <c r="CK52" s="1664"/>
      <c r="CL52" s="1664"/>
      <c r="CM52" s="1664"/>
      <c r="CN52" s="1664"/>
      <c r="CO52" s="1664"/>
      <c r="CP52" s="1664"/>
      <c r="CQ52" s="1664"/>
      <c r="CR52" s="1664"/>
      <c r="CS52" s="1664"/>
      <c r="CT52" s="1664"/>
      <c r="CU52" s="1664"/>
      <c r="CV52" s="1664"/>
      <c r="CW52" s="1664"/>
      <c r="CX52" s="1664"/>
      <c r="CY52" s="1664"/>
      <c r="CZ52" s="1664"/>
      <c r="DA52" s="1664"/>
      <c r="DB52" s="1664"/>
      <c r="DC52" s="1664"/>
      <c r="DD52" s="1664"/>
      <c r="DE52" s="1664"/>
      <c r="DF52" s="1664"/>
    </row>
    <row r="53" spans="1:110" s="1665" customFormat="1" ht="14.1" customHeight="1" x14ac:dyDescent="0.25">
      <c r="A53" s="1646"/>
      <c r="B53" s="1647" t="s">
        <v>5398</v>
      </c>
      <c r="C53" s="1648" t="s">
        <v>5399</v>
      </c>
      <c r="D53" s="1649"/>
      <c r="E53" s="1650"/>
      <c r="F53" s="1646"/>
      <c r="G53" s="1651" t="s">
        <v>5399</v>
      </c>
      <c r="H53" s="1652" t="s">
        <v>1777</v>
      </c>
      <c r="I53" s="1653" t="s">
        <v>1891</v>
      </c>
      <c r="J53" s="1654">
        <v>13750</v>
      </c>
      <c r="K53" s="1654">
        <f t="shared" si="19"/>
        <v>974.875</v>
      </c>
      <c r="L53" s="1654">
        <f t="shared" si="20"/>
        <v>13750</v>
      </c>
      <c r="M53" s="1654"/>
      <c r="N53" s="1655"/>
      <c r="O53" s="1654">
        <f t="shared" si="11"/>
        <v>418</v>
      </c>
      <c r="P53" s="1654">
        <f t="shared" si="12"/>
        <v>394.625</v>
      </c>
      <c r="Q53" s="1654"/>
      <c r="R53" s="1656"/>
      <c r="S53" s="1656"/>
      <c r="T53" s="1656">
        <f t="shared" si="21"/>
        <v>812.625</v>
      </c>
      <c r="U53" s="1654">
        <f t="shared" si="22"/>
        <v>12937.375</v>
      </c>
      <c r="V53" s="1657"/>
      <c r="W53" s="1658"/>
      <c r="X53" s="1659">
        <f t="shared" si="23"/>
        <v>12937.375</v>
      </c>
      <c r="Y53" s="1647"/>
      <c r="Z53" s="1660"/>
      <c r="AA53" s="1653"/>
      <c r="AB53" s="1661"/>
      <c r="AC53" s="1655">
        <f t="shared" si="24"/>
        <v>812.625</v>
      </c>
      <c r="AD53" s="1655">
        <f t="shared" si="25"/>
        <v>12937.375</v>
      </c>
      <c r="AE53" s="1654"/>
      <c r="AF53" s="1654"/>
      <c r="AG53" s="1662"/>
      <c r="AH53" s="1655"/>
      <c r="AI53" s="1654"/>
      <c r="AJ53" s="1655"/>
      <c r="AK53" s="1663"/>
      <c r="AL53" s="1664"/>
      <c r="AM53" s="1664"/>
      <c r="AN53" s="1664"/>
      <c r="AO53" s="1664"/>
      <c r="AP53" s="1664"/>
      <c r="AQ53" s="1664"/>
      <c r="AR53" s="1664"/>
      <c r="AS53" s="1664"/>
      <c r="AT53" s="1664"/>
      <c r="AU53" s="1664"/>
      <c r="AV53" s="1664"/>
      <c r="AW53" s="1664"/>
      <c r="AX53" s="1664"/>
      <c r="AY53" s="1664"/>
      <c r="AZ53" s="1664"/>
      <c r="BA53" s="1664"/>
      <c r="BB53" s="1664"/>
      <c r="BC53" s="1664"/>
      <c r="BD53" s="1664"/>
      <c r="BE53" s="1664"/>
      <c r="BF53" s="1664"/>
      <c r="BG53" s="1664"/>
      <c r="BH53" s="1664"/>
      <c r="BI53" s="1664"/>
      <c r="BJ53" s="1664"/>
      <c r="BK53" s="1664"/>
      <c r="BL53" s="1664"/>
      <c r="BM53" s="1664"/>
      <c r="BN53" s="1664"/>
      <c r="BO53" s="1664"/>
      <c r="BP53" s="1664"/>
      <c r="BQ53" s="1664"/>
      <c r="BR53" s="1664"/>
      <c r="BS53" s="1664"/>
      <c r="BT53" s="1664"/>
      <c r="BU53" s="1664"/>
      <c r="BV53" s="1664"/>
      <c r="BW53" s="1664"/>
      <c r="BX53" s="1664"/>
      <c r="BY53" s="1664"/>
      <c r="BZ53" s="1664"/>
      <c r="CA53" s="1664"/>
      <c r="CB53" s="1664"/>
      <c r="CC53" s="1664"/>
      <c r="CD53" s="1664"/>
      <c r="CE53" s="1664"/>
      <c r="CF53" s="1664"/>
      <c r="CG53" s="1664"/>
      <c r="CH53" s="1664"/>
      <c r="CI53" s="1664"/>
      <c r="CJ53" s="1664"/>
      <c r="CK53" s="1664"/>
      <c r="CL53" s="1664"/>
      <c r="CM53" s="1664"/>
      <c r="CN53" s="1664"/>
      <c r="CO53" s="1664"/>
      <c r="CP53" s="1664"/>
      <c r="CQ53" s="1664"/>
      <c r="CR53" s="1664"/>
      <c r="CS53" s="1664"/>
      <c r="CT53" s="1664"/>
      <c r="CU53" s="1664"/>
      <c r="CV53" s="1664"/>
      <c r="CW53" s="1664"/>
      <c r="CX53" s="1664"/>
      <c r="CY53" s="1664"/>
      <c r="CZ53" s="1664"/>
      <c r="DA53" s="1664"/>
      <c r="DB53" s="1664"/>
      <c r="DC53" s="1664"/>
      <c r="DD53" s="1664"/>
      <c r="DE53" s="1664"/>
      <c r="DF53" s="1664"/>
    </row>
    <row r="54" spans="1:110" s="1412" customFormat="1" ht="14.1" customHeight="1" x14ac:dyDescent="0.2">
      <c r="A54" s="1800" t="s">
        <v>3656</v>
      </c>
      <c r="B54" s="1801"/>
      <c r="C54" s="1801"/>
      <c r="D54" s="1801"/>
      <c r="E54" s="1801"/>
      <c r="F54" s="1801"/>
      <c r="G54" s="1801"/>
      <c r="H54" s="1801"/>
      <c r="I54" s="1802"/>
      <c r="J54" s="1317">
        <f>SUM(J40:J53)</f>
        <v>227700</v>
      </c>
      <c r="K54" s="1316">
        <f>SUM(K40:K44)</f>
        <v>5849.25</v>
      </c>
      <c r="L54" s="1316">
        <v>178200</v>
      </c>
      <c r="M54" s="1317"/>
      <c r="N54" s="1317"/>
      <c r="O54" s="1318">
        <f t="shared" si="11"/>
        <v>6922.08</v>
      </c>
      <c r="P54" s="1316">
        <f t="shared" si="12"/>
        <v>6534.9900000000007</v>
      </c>
      <c r="Q54" s="1317"/>
      <c r="R54" s="1401"/>
      <c r="S54" s="1401"/>
      <c r="T54" s="1319">
        <f>N54+O54+P54+Q54</f>
        <v>13457.07</v>
      </c>
      <c r="U54" s="1316">
        <f t="shared" si="13"/>
        <v>214242.93</v>
      </c>
      <c r="V54" s="1402"/>
      <c r="W54" s="1403"/>
      <c r="X54" s="1404"/>
      <c r="Y54" s="1405"/>
      <c r="Z54" s="1406"/>
      <c r="AA54" s="1407"/>
      <c r="AB54" s="1408"/>
      <c r="AC54" s="1317"/>
      <c r="AD54" s="1317"/>
      <c r="AE54" s="1316"/>
      <c r="AF54" s="1316"/>
      <c r="AG54" s="1409"/>
      <c r="AH54" s="1317"/>
      <c r="AI54" s="1316"/>
      <c r="AJ54" s="1317"/>
      <c r="AK54" s="1410"/>
      <c r="AL54" s="1411"/>
      <c r="AM54" s="1411"/>
      <c r="AN54" s="1411"/>
      <c r="AO54" s="1411"/>
      <c r="AP54" s="1411"/>
      <c r="AQ54" s="1411"/>
      <c r="AR54" s="1411"/>
      <c r="AS54" s="1411"/>
      <c r="AT54" s="1411"/>
      <c r="AU54" s="1411"/>
      <c r="AV54" s="1411"/>
      <c r="AW54" s="1411"/>
      <c r="AX54" s="1411"/>
      <c r="AY54" s="1411"/>
      <c r="AZ54" s="1411"/>
      <c r="BA54" s="1411"/>
      <c r="BB54" s="1411"/>
      <c r="BC54" s="1411"/>
      <c r="BD54" s="1411"/>
      <c r="BE54" s="1411"/>
      <c r="BF54" s="1411"/>
      <c r="BG54" s="1411"/>
      <c r="BH54" s="1411"/>
      <c r="BI54" s="1411"/>
      <c r="BJ54" s="1411"/>
      <c r="BK54" s="1411"/>
      <c r="BL54" s="1411"/>
      <c r="BM54" s="1411"/>
      <c r="BN54" s="1411"/>
      <c r="BO54" s="1411"/>
      <c r="BP54" s="1411"/>
      <c r="BQ54" s="1411"/>
      <c r="BR54" s="1411"/>
      <c r="BS54" s="1411"/>
      <c r="BT54" s="1411"/>
      <c r="BU54" s="1411"/>
      <c r="BV54" s="1411"/>
      <c r="BW54" s="1411"/>
      <c r="BX54" s="1411"/>
      <c r="BY54" s="1411"/>
      <c r="BZ54" s="1411"/>
      <c r="CA54" s="1411"/>
      <c r="CB54" s="1411"/>
      <c r="CC54" s="1411"/>
      <c r="CD54" s="1411"/>
      <c r="CE54" s="1411"/>
      <c r="CF54" s="1411"/>
      <c r="CG54" s="1411"/>
      <c r="CH54" s="1411"/>
      <c r="CI54" s="1411"/>
      <c r="CJ54" s="1411"/>
      <c r="CK54" s="1411"/>
      <c r="CL54" s="1411"/>
      <c r="CM54" s="1411"/>
      <c r="CN54" s="1411"/>
      <c r="CO54" s="1411"/>
      <c r="CP54" s="1411"/>
      <c r="CQ54" s="1411"/>
      <c r="CR54" s="1411"/>
      <c r="CS54" s="1411"/>
      <c r="CT54" s="1411"/>
      <c r="CU54" s="1411"/>
      <c r="CV54" s="1411"/>
      <c r="CW54" s="1411"/>
      <c r="CX54" s="1411"/>
      <c r="CY54" s="1411"/>
      <c r="CZ54" s="1411"/>
      <c r="DA54" s="1411"/>
      <c r="DB54" s="1411"/>
      <c r="DC54" s="1411"/>
      <c r="DD54" s="1411"/>
      <c r="DE54" s="1411"/>
      <c r="DF54" s="1411"/>
    </row>
    <row r="55" spans="1:110" s="776" customFormat="1" ht="14.1" customHeight="1" x14ac:dyDescent="0.25">
      <c r="A55" s="1796" t="s">
        <v>3666</v>
      </c>
      <c r="B55" s="1797"/>
      <c r="C55" s="1797"/>
      <c r="D55" s="1797"/>
      <c r="E55" s="1797"/>
      <c r="F55" s="1797"/>
      <c r="G55" s="1797"/>
      <c r="H55" s="1797"/>
      <c r="I55" s="1798"/>
      <c r="J55" s="1316"/>
      <c r="K55" s="1165"/>
      <c r="L55" s="1165"/>
      <c r="M55" s="1165"/>
      <c r="N55" s="1317"/>
      <c r="O55" s="1318"/>
      <c r="P55" s="1316"/>
      <c r="Q55" s="1316"/>
      <c r="R55" s="1319"/>
      <c r="S55" s="1319"/>
      <c r="T55" s="1319"/>
      <c r="U55" s="1316"/>
      <c r="V55" s="1320"/>
      <c r="W55" s="1356"/>
      <c r="X55" s="1333"/>
      <c r="Y55" s="1355"/>
      <c r="AL55" s="1328"/>
      <c r="AM55" s="1328"/>
      <c r="AN55" s="1328"/>
      <c r="AO55" s="1328"/>
      <c r="AP55" s="1328"/>
      <c r="AQ55" s="1328"/>
      <c r="AR55" s="1328"/>
      <c r="AS55" s="1328"/>
      <c r="AT55" s="1328"/>
      <c r="AU55" s="1328"/>
      <c r="AV55" s="1328"/>
      <c r="AW55" s="1328"/>
      <c r="AX55" s="1328"/>
      <c r="AY55" s="1328"/>
      <c r="AZ55" s="1328"/>
      <c r="BA55" s="1328"/>
      <c r="BB55" s="1328"/>
      <c r="BC55" s="1328"/>
      <c r="BD55" s="1328"/>
      <c r="BE55" s="1328"/>
      <c r="BF55" s="1328"/>
      <c r="BG55" s="1328"/>
      <c r="BH55" s="1328"/>
      <c r="BI55" s="1328"/>
      <c r="BJ55" s="1328"/>
      <c r="BK55" s="1328"/>
      <c r="BL55" s="1328"/>
      <c r="BM55" s="1328"/>
      <c r="BN55" s="1328"/>
      <c r="BO55" s="1328"/>
      <c r="BP55" s="1328"/>
      <c r="BQ55" s="1328"/>
      <c r="BR55" s="1328"/>
      <c r="BS55" s="1328"/>
      <c r="BT55" s="1328"/>
      <c r="BU55" s="1328"/>
      <c r="BV55" s="1328"/>
      <c r="BW55" s="1328"/>
      <c r="BX55" s="1328"/>
      <c r="BY55" s="1328"/>
      <c r="BZ55" s="1328"/>
      <c r="CA55" s="1328"/>
      <c r="CB55" s="1328"/>
      <c r="CC55" s="1328"/>
      <c r="CD55" s="1328"/>
      <c r="CE55" s="1328"/>
      <c r="CF55" s="1328"/>
      <c r="CG55" s="1328"/>
      <c r="CH55" s="1328"/>
      <c r="CI55" s="1328"/>
      <c r="CJ55" s="1328"/>
      <c r="CK55" s="1328"/>
      <c r="CL55" s="1328"/>
      <c r="CM55" s="1328"/>
      <c r="CN55" s="1328"/>
      <c r="CO55" s="1328"/>
      <c r="CP55" s="1328"/>
      <c r="CQ55" s="1328"/>
      <c r="CR55" s="1328"/>
      <c r="CS55" s="1328"/>
      <c r="CT55" s="1328"/>
      <c r="CU55" s="1328"/>
      <c r="CV55" s="1328"/>
      <c r="CW55" s="1328"/>
      <c r="CX55" s="1328"/>
      <c r="CY55" s="1328"/>
      <c r="CZ55" s="1328"/>
      <c r="DA55" s="1328"/>
      <c r="DB55" s="1328"/>
      <c r="DC55" s="1328"/>
      <c r="DD55" s="1328"/>
      <c r="DE55" s="1328"/>
      <c r="DF55" s="1328"/>
    </row>
    <row r="56" spans="1:110" s="776" customFormat="1" ht="14.1" customHeight="1" x14ac:dyDescent="0.25">
      <c r="A56" s="1166">
        <v>27</v>
      </c>
      <c r="B56" s="586" t="s">
        <v>4981</v>
      </c>
      <c r="C56" s="586"/>
      <c r="D56" s="1386"/>
      <c r="E56" s="1167"/>
      <c r="F56" s="1367"/>
      <c r="G56" s="509" t="s">
        <v>4980</v>
      </c>
      <c r="H56" s="1387" t="s">
        <v>1777</v>
      </c>
      <c r="I56" s="1413" t="s">
        <v>1822</v>
      </c>
      <c r="J56" s="1165">
        <v>16500</v>
      </c>
      <c r="K56" s="1165">
        <f>J56/100*7.09</f>
        <v>1169.8499999999999</v>
      </c>
      <c r="L56" s="1165">
        <f>+J56</f>
        <v>16500</v>
      </c>
      <c r="M56" s="1165"/>
      <c r="N56" s="1326"/>
      <c r="O56" s="1359">
        <f>J56/100*3.04</f>
        <v>501.6</v>
      </c>
      <c r="P56" s="1165">
        <f>J56/100*2.87</f>
        <v>473.55</v>
      </c>
      <c r="Q56" s="1165"/>
      <c r="R56" s="1360"/>
      <c r="S56" s="1360"/>
      <c r="T56" s="1360">
        <f>N56+O56+P56+Q56+R56</f>
        <v>975.15000000000009</v>
      </c>
      <c r="U56" s="1165">
        <f>J56-T56</f>
        <v>15524.85</v>
      </c>
      <c r="V56" s="1320">
        <v>100010330028774</v>
      </c>
      <c r="W56" s="1337">
        <v>200010330949860</v>
      </c>
      <c r="X56" s="1338">
        <f>+U56</f>
        <v>15524.85</v>
      </c>
      <c r="Y56" s="586">
        <v>40223093440</v>
      </c>
      <c r="Z56" s="1323"/>
      <c r="AA56" s="1324"/>
      <c r="AB56" s="1325"/>
      <c r="AC56" s="1326"/>
      <c r="AD56" s="1326"/>
      <c r="AE56" s="1165"/>
      <c r="AF56" s="1165"/>
      <c r="AG56" s="1381"/>
      <c r="AH56" s="1326"/>
      <c r="AI56" s="1165"/>
      <c r="AJ56" s="1326"/>
      <c r="AK56" s="1327"/>
      <c r="AL56" s="1328"/>
      <c r="AM56" s="1328"/>
      <c r="AN56" s="1328"/>
      <c r="AO56" s="1328"/>
      <c r="AP56" s="1328"/>
      <c r="AQ56" s="1328"/>
      <c r="AR56" s="1328"/>
      <c r="AS56" s="1328"/>
      <c r="AT56" s="1328"/>
      <c r="AU56" s="1328"/>
      <c r="AV56" s="1328"/>
      <c r="AW56" s="1328"/>
      <c r="AX56" s="1328"/>
      <c r="AY56" s="1328"/>
      <c r="AZ56" s="1328"/>
      <c r="BA56" s="1328"/>
      <c r="BB56" s="1328"/>
      <c r="BC56" s="1328"/>
      <c r="BD56" s="1328"/>
      <c r="BE56" s="1328"/>
      <c r="BF56" s="1328"/>
      <c r="BG56" s="1328"/>
      <c r="BH56" s="1328"/>
      <c r="BI56" s="1328"/>
      <c r="BJ56" s="1328"/>
      <c r="BK56" s="1328"/>
      <c r="BL56" s="1328"/>
      <c r="BM56" s="1328"/>
      <c r="BN56" s="1328"/>
      <c r="BO56" s="1328"/>
      <c r="BP56" s="1328"/>
      <c r="BQ56" s="1328"/>
      <c r="BR56" s="1328"/>
      <c r="BS56" s="1328"/>
      <c r="BT56" s="1328"/>
      <c r="BU56" s="1328"/>
      <c r="BV56" s="1328"/>
      <c r="BW56" s="1328"/>
      <c r="BX56" s="1328"/>
      <c r="BY56" s="1328"/>
      <c r="BZ56" s="1328"/>
      <c r="CA56" s="1328"/>
      <c r="CB56" s="1328"/>
      <c r="CC56" s="1328"/>
      <c r="CD56" s="1328"/>
      <c r="CE56" s="1328"/>
      <c r="CF56" s="1328"/>
      <c r="CG56" s="1328"/>
      <c r="CH56" s="1328"/>
      <c r="CI56" s="1328"/>
      <c r="CJ56" s="1328"/>
      <c r="CK56" s="1328"/>
      <c r="CL56" s="1328"/>
      <c r="CM56" s="1328"/>
      <c r="CN56" s="1328"/>
      <c r="CO56" s="1328"/>
      <c r="CP56" s="1328"/>
      <c r="CQ56" s="1328"/>
      <c r="CR56" s="1328"/>
      <c r="CS56" s="1328"/>
      <c r="CT56" s="1328"/>
      <c r="CU56" s="1328"/>
      <c r="CV56" s="1328"/>
      <c r="CW56" s="1328"/>
      <c r="CX56" s="1328"/>
      <c r="CY56" s="1328"/>
      <c r="CZ56" s="1328"/>
      <c r="DA56" s="1328"/>
      <c r="DB56" s="1328"/>
      <c r="DC56" s="1328"/>
      <c r="DD56" s="1328"/>
      <c r="DE56" s="1328"/>
      <c r="DF56" s="1328"/>
    </row>
    <row r="57" spans="1:110" s="776" customFormat="1" ht="14.1" customHeight="1" x14ac:dyDescent="0.25">
      <c r="A57" s="1166">
        <v>28</v>
      </c>
      <c r="B57" s="586" t="s">
        <v>5034</v>
      </c>
      <c r="C57" s="586"/>
      <c r="D57" s="1386"/>
      <c r="E57" s="1167"/>
      <c r="F57" s="1367"/>
      <c r="G57" s="509" t="s">
        <v>5035</v>
      </c>
      <c r="H57" s="1387" t="s">
        <v>1777</v>
      </c>
      <c r="I57" s="1413" t="s">
        <v>1822</v>
      </c>
      <c r="J57" s="1165">
        <v>16500</v>
      </c>
      <c r="K57" s="1165">
        <f>J57/100*7.09</f>
        <v>1169.8499999999999</v>
      </c>
      <c r="L57" s="1165">
        <f>+J57</f>
        <v>16500</v>
      </c>
      <c r="M57" s="1165"/>
      <c r="N57" s="1326"/>
      <c r="O57" s="1359">
        <f>J57/100*3.04</f>
        <v>501.6</v>
      </c>
      <c r="P57" s="1165">
        <f>J57/100*2.87</f>
        <v>473.55</v>
      </c>
      <c r="Q57" s="1165"/>
      <c r="R57" s="1360"/>
      <c r="S57" s="1360"/>
      <c r="T57" s="1360">
        <f>N57+O57+P57+Q57+R57</f>
        <v>975.15000000000009</v>
      </c>
      <c r="U57" s="1165">
        <f>J57-T57</f>
        <v>15524.85</v>
      </c>
      <c r="V57" s="1320">
        <v>100010330028774</v>
      </c>
      <c r="W57" s="1337">
        <v>200010330973771</v>
      </c>
      <c r="X57" s="1338">
        <f>+U57</f>
        <v>15524.85</v>
      </c>
      <c r="Y57" s="1339">
        <v>40221764935</v>
      </c>
      <c r="Z57" s="1323"/>
      <c r="AA57" s="1324"/>
      <c r="AB57" s="1325"/>
      <c r="AC57" s="1326"/>
      <c r="AD57" s="1326"/>
      <c r="AE57" s="1165"/>
      <c r="AF57" s="1165"/>
      <c r="AG57" s="1381"/>
      <c r="AH57" s="1326"/>
      <c r="AI57" s="1165"/>
      <c r="AJ57" s="1326"/>
      <c r="AK57" s="1327"/>
      <c r="AL57" s="1328"/>
      <c r="AM57" s="1328"/>
      <c r="AN57" s="1328"/>
      <c r="AO57" s="1328"/>
      <c r="AP57" s="1328"/>
      <c r="AQ57" s="1328"/>
      <c r="AR57" s="1328"/>
      <c r="AS57" s="1328"/>
      <c r="AT57" s="1328"/>
      <c r="AU57" s="1328"/>
      <c r="AV57" s="1328"/>
      <c r="AW57" s="1328"/>
      <c r="AX57" s="1328"/>
      <c r="AY57" s="1328"/>
      <c r="AZ57" s="1328"/>
      <c r="BA57" s="1328"/>
      <c r="BB57" s="1328"/>
      <c r="BC57" s="1328"/>
      <c r="BD57" s="1328"/>
      <c r="BE57" s="1328"/>
      <c r="BF57" s="1328"/>
      <c r="BG57" s="1328"/>
      <c r="BH57" s="1328"/>
      <c r="BI57" s="1328"/>
      <c r="BJ57" s="1328"/>
      <c r="BK57" s="1328"/>
      <c r="BL57" s="1328"/>
      <c r="BM57" s="1328"/>
      <c r="BN57" s="1328"/>
      <c r="BO57" s="1328"/>
      <c r="BP57" s="1328"/>
      <c r="BQ57" s="1328"/>
      <c r="BR57" s="1328"/>
      <c r="BS57" s="1328"/>
      <c r="BT57" s="1328"/>
      <c r="BU57" s="1328"/>
      <c r="BV57" s="1328"/>
      <c r="BW57" s="1328"/>
      <c r="BX57" s="1328"/>
      <c r="BY57" s="1328"/>
      <c r="BZ57" s="1328"/>
      <c r="CA57" s="1328"/>
      <c r="CB57" s="1328"/>
      <c r="CC57" s="1328"/>
      <c r="CD57" s="1328"/>
      <c r="CE57" s="1328"/>
      <c r="CF57" s="1328"/>
      <c r="CG57" s="1328"/>
      <c r="CH57" s="1328"/>
      <c r="CI57" s="1328"/>
      <c r="CJ57" s="1328"/>
      <c r="CK57" s="1328"/>
      <c r="CL57" s="1328"/>
      <c r="CM57" s="1328"/>
      <c r="CN57" s="1328"/>
      <c r="CO57" s="1328"/>
      <c r="CP57" s="1328"/>
      <c r="CQ57" s="1328"/>
      <c r="CR57" s="1328"/>
      <c r="CS57" s="1328"/>
      <c r="CT57" s="1328"/>
      <c r="CU57" s="1328"/>
      <c r="CV57" s="1328"/>
      <c r="CW57" s="1328"/>
      <c r="CX57" s="1328"/>
      <c r="CY57" s="1328"/>
      <c r="CZ57" s="1328"/>
      <c r="DA57" s="1328"/>
      <c r="DB57" s="1328"/>
      <c r="DC57" s="1328"/>
      <c r="DD57" s="1328"/>
      <c r="DE57" s="1328"/>
      <c r="DF57" s="1328"/>
    </row>
    <row r="58" spans="1:110" s="776" customFormat="1" ht="14.1" customHeight="1" x14ac:dyDescent="0.25">
      <c r="A58" s="1166">
        <v>29</v>
      </c>
      <c r="B58" s="586" t="s">
        <v>5094</v>
      </c>
      <c r="C58" s="586"/>
      <c r="D58" s="1386"/>
      <c r="E58" s="1167"/>
      <c r="F58" s="1367"/>
      <c r="G58" s="509" t="s">
        <v>5095</v>
      </c>
      <c r="H58" s="1387" t="s">
        <v>1777</v>
      </c>
      <c r="I58" s="1413" t="s">
        <v>1822</v>
      </c>
      <c r="J58" s="1165">
        <v>16500</v>
      </c>
      <c r="K58" s="1165">
        <f>J58/100*7.09</f>
        <v>1169.8499999999999</v>
      </c>
      <c r="L58" s="1165">
        <f>+J58</f>
        <v>16500</v>
      </c>
      <c r="M58" s="1165"/>
      <c r="N58" s="1326"/>
      <c r="O58" s="1359">
        <f>J58/100*3.04</f>
        <v>501.6</v>
      </c>
      <c r="P58" s="1165">
        <f>J58/100*2.87</f>
        <v>473.55</v>
      </c>
      <c r="Q58" s="1165"/>
      <c r="R58" s="1360"/>
      <c r="S58" s="1360"/>
      <c r="T58" s="1360">
        <f>N58+O58+P58+Q58+R58</f>
        <v>975.15000000000009</v>
      </c>
      <c r="U58" s="1165">
        <f>J58-T58</f>
        <v>15524.85</v>
      </c>
      <c r="V58" s="1320">
        <v>100010330028774</v>
      </c>
      <c r="W58" s="1337">
        <v>200010330957836</v>
      </c>
      <c r="X58" s="1338">
        <f>+U58</f>
        <v>15524.85</v>
      </c>
      <c r="Y58" s="1339">
        <v>100452242</v>
      </c>
      <c r="Z58" s="1323"/>
      <c r="AA58" s="1324"/>
      <c r="AB58" s="1325"/>
      <c r="AC58" s="1326"/>
      <c r="AD58" s="1326"/>
      <c r="AE58" s="1165"/>
      <c r="AF58" s="1165"/>
      <c r="AG58" s="1381"/>
      <c r="AH58" s="1326"/>
      <c r="AI58" s="1165"/>
      <c r="AJ58" s="1326"/>
      <c r="AK58" s="1327"/>
      <c r="AL58" s="1328"/>
      <c r="AM58" s="1328"/>
      <c r="AN58" s="1328"/>
      <c r="AO58" s="1328"/>
      <c r="AP58" s="1328"/>
      <c r="AQ58" s="1328"/>
      <c r="AR58" s="1328"/>
      <c r="AS58" s="1328"/>
      <c r="AT58" s="1328"/>
      <c r="AU58" s="1328"/>
      <c r="AV58" s="1328"/>
      <c r="AW58" s="1328"/>
      <c r="AX58" s="1328"/>
      <c r="AY58" s="1328"/>
      <c r="AZ58" s="1328"/>
      <c r="BA58" s="1328"/>
      <c r="BB58" s="1328"/>
      <c r="BC58" s="1328"/>
      <c r="BD58" s="1328"/>
      <c r="BE58" s="1328"/>
      <c r="BF58" s="1328"/>
      <c r="BG58" s="1328"/>
      <c r="BH58" s="1328"/>
      <c r="BI58" s="1328"/>
      <c r="BJ58" s="1328"/>
      <c r="BK58" s="1328"/>
      <c r="BL58" s="1328"/>
      <c r="BM58" s="1328"/>
      <c r="BN58" s="1328"/>
      <c r="BO58" s="1328"/>
      <c r="BP58" s="1328"/>
      <c r="BQ58" s="1328"/>
      <c r="BR58" s="1328"/>
      <c r="BS58" s="1328"/>
      <c r="BT58" s="1328"/>
      <c r="BU58" s="1328"/>
      <c r="BV58" s="1328"/>
      <c r="BW58" s="1328"/>
      <c r="BX58" s="1328"/>
      <c r="BY58" s="1328"/>
      <c r="BZ58" s="1328"/>
      <c r="CA58" s="1328"/>
      <c r="CB58" s="1328"/>
      <c r="CC58" s="1328"/>
      <c r="CD58" s="1328"/>
      <c r="CE58" s="1328"/>
      <c r="CF58" s="1328"/>
      <c r="CG58" s="1328"/>
      <c r="CH58" s="1328"/>
      <c r="CI58" s="1328"/>
      <c r="CJ58" s="1328"/>
      <c r="CK58" s="1328"/>
      <c r="CL58" s="1328"/>
      <c r="CM58" s="1328"/>
      <c r="CN58" s="1328"/>
      <c r="CO58" s="1328"/>
      <c r="CP58" s="1328"/>
      <c r="CQ58" s="1328"/>
      <c r="CR58" s="1328"/>
      <c r="CS58" s="1328"/>
      <c r="CT58" s="1328"/>
      <c r="CU58" s="1328"/>
      <c r="CV58" s="1328"/>
      <c r="CW58" s="1328"/>
      <c r="CX58" s="1328"/>
      <c r="CY58" s="1328"/>
      <c r="CZ58" s="1328"/>
      <c r="DA58" s="1328"/>
      <c r="DB58" s="1328"/>
      <c r="DC58" s="1328"/>
      <c r="DD58" s="1328"/>
      <c r="DE58" s="1328"/>
      <c r="DF58" s="1328"/>
    </row>
    <row r="59" spans="1:110" s="776" customFormat="1" ht="14.1" customHeight="1" x14ac:dyDescent="0.25">
      <c r="A59" s="1166">
        <v>30</v>
      </c>
      <c r="B59" s="586" t="s">
        <v>5203</v>
      </c>
      <c r="C59" s="586"/>
      <c r="D59" s="1386"/>
      <c r="E59" s="1167"/>
      <c r="F59" s="1367"/>
      <c r="G59" s="509" t="s">
        <v>5204</v>
      </c>
      <c r="H59" s="1387" t="s">
        <v>1777</v>
      </c>
      <c r="I59" s="1413" t="s">
        <v>1822</v>
      </c>
      <c r="J59" s="1165">
        <v>16500</v>
      </c>
      <c r="K59" s="1165">
        <f>J59/100*7.09</f>
        <v>1169.8499999999999</v>
      </c>
      <c r="L59" s="1165">
        <f>+J59</f>
        <v>16500</v>
      </c>
      <c r="M59" s="1165"/>
      <c r="N59" s="1326"/>
      <c r="O59" s="1359">
        <f>J59/100*3.04</f>
        <v>501.6</v>
      </c>
      <c r="P59" s="1165">
        <f>J59/100*2.87</f>
        <v>473.55</v>
      </c>
      <c r="Q59" s="1165"/>
      <c r="R59" s="1360"/>
      <c r="S59" s="1360"/>
      <c r="T59" s="1360">
        <f>N59+O59+P59+Q59+R59</f>
        <v>975.15000000000009</v>
      </c>
      <c r="U59" s="1165">
        <f>J59-T59</f>
        <v>15524.85</v>
      </c>
      <c r="V59" s="1320">
        <v>100010330028774</v>
      </c>
      <c r="W59" s="1337"/>
      <c r="X59" s="1338">
        <f>+U59</f>
        <v>15524.85</v>
      </c>
      <c r="Y59" s="1339"/>
      <c r="Z59" s="1323"/>
      <c r="AA59" s="1324"/>
      <c r="AB59" s="1325"/>
      <c r="AC59" s="1326"/>
      <c r="AD59" s="1326"/>
      <c r="AE59" s="1165"/>
      <c r="AF59" s="1165"/>
      <c r="AG59" s="1381"/>
      <c r="AH59" s="1326"/>
      <c r="AI59" s="1165"/>
      <c r="AJ59" s="1326"/>
      <c r="AK59" s="1327"/>
      <c r="AL59" s="1328"/>
      <c r="AM59" s="1328"/>
      <c r="AN59" s="1328"/>
      <c r="AO59" s="1328"/>
      <c r="AP59" s="1328"/>
      <c r="AQ59" s="1328"/>
      <c r="AR59" s="1328"/>
      <c r="AS59" s="1328"/>
      <c r="AT59" s="1328"/>
      <c r="AU59" s="1328"/>
      <c r="AV59" s="1328"/>
      <c r="AW59" s="1328"/>
      <c r="AX59" s="1328"/>
      <c r="AY59" s="1328"/>
      <c r="AZ59" s="1328"/>
      <c r="BA59" s="1328"/>
      <c r="BB59" s="1328"/>
      <c r="BC59" s="1328"/>
      <c r="BD59" s="1328"/>
      <c r="BE59" s="1328"/>
      <c r="BF59" s="1328"/>
      <c r="BG59" s="1328"/>
      <c r="BH59" s="1328"/>
      <c r="BI59" s="1328"/>
      <c r="BJ59" s="1328"/>
      <c r="BK59" s="1328"/>
      <c r="BL59" s="1328"/>
      <c r="BM59" s="1328"/>
      <c r="BN59" s="1328"/>
      <c r="BO59" s="1328"/>
      <c r="BP59" s="1328"/>
      <c r="BQ59" s="1328"/>
      <c r="BR59" s="1328"/>
      <c r="BS59" s="1328"/>
      <c r="BT59" s="1328"/>
      <c r="BU59" s="1328"/>
      <c r="BV59" s="1328"/>
      <c r="BW59" s="1328"/>
      <c r="BX59" s="1328"/>
      <c r="BY59" s="1328"/>
      <c r="BZ59" s="1328"/>
      <c r="CA59" s="1328"/>
      <c r="CB59" s="1328"/>
      <c r="CC59" s="1328"/>
      <c r="CD59" s="1328"/>
      <c r="CE59" s="1328"/>
      <c r="CF59" s="1328"/>
      <c r="CG59" s="1328"/>
      <c r="CH59" s="1328"/>
      <c r="CI59" s="1328"/>
      <c r="CJ59" s="1328"/>
      <c r="CK59" s="1328"/>
      <c r="CL59" s="1328"/>
      <c r="CM59" s="1328"/>
      <c r="CN59" s="1328"/>
      <c r="CO59" s="1328"/>
      <c r="CP59" s="1328"/>
      <c r="CQ59" s="1328"/>
      <c r="CR59" s="1328"/>
      <c r="CS59" s="1328"/>
      <c r="CT59" s="1328"/>
      <c r="CU59" s="1328"/>
      <c r="CV59" s="1328"/>
      <c r="CW59" s="1328"/>
      <c r="CX59" s="1328"/>
      <c r="CY59" s="1328"/>
      <c r="CZ59" s="1328"/>
      <c r="DA59" s="1328"/>
      <c r="DB59" s="1328"/>
      <c r="DC59" s="1328"/>
      <c r="DD59" s="1328"/>
      <c r="DE59" s="1328"/>
      <c r="DF59" s="1328"/>
    </row>
    <row r="60" spans="1:110" s="1412" customFormat="1" ht="14.1" customHeight="1" x14ac:dyDescent="0.25">
      <c r="A60" s="1800" t="s">
        <v>3656</v>
      </c>
      <c r="B60" s="1801"/>
      <c r="C60" s="1801"/>
      <c r="D60" s="1801"/>
      <c r="E60" s="1801"/>
      <c r="F60" s="1801"/>
      <c r="G60" s="1801"/>
      <c r="H60" s="1801"/>
      <c r="I60" s="1802"/>
      <c r="J60" s="1316">
        <f>+J56+J57+J58+J59</f>
        <v>66000</v>
      </c>
      <c r="K60" s="1165">
        <f>J60/100*7.09</f>
        <v>4679.3999999999996</v>
      </c>
      <c r="L60" s="1165">
        <f>+J60</f>
        <v>66000</v>
      </c>
      <c r="M60" s="1317"/>
      <c r="N60" s="1317"/>
      <c r="O60" s="1318">
        <f>J60/100*3.04</f>
        <v>2006.4</v>
      </c>
      <c r="P60" s="1316">
        <f>J60/100*2.87</f>
        <v>1894.2</v>
      </c>
      <c r="Q60" s="1317"/>
      <c r="R60" s="1401"/>
      <c r="S60" s="1401"/>
      <c r="T60" s="1319">
        <f>N60+O60+P60+Q60</f>
        <v>3900.6000000000004</v>
      </c>
      <c r="U60" s="1316">
        <f>J60-T60</f>
        <v>62099.4</v>
      </c>
      <c r="V60" s="1402"/>
      <c r="W60" s="1403"/>
      <c r="X60" s="1404"/>
      <c r="Y60" s="1405"/>
      <c r="Z60" s="1406"/>
      <c r="AA60" s="1407"/>
      <c r="AB60" s="1408"/>
      <c r="AC60" s="1317"/>
      <c r="AD60" s="1317"/>
      <c r="AE60" s="1316"/>
      <c r="AF60" s="1316"/>
      <c r="AG60" s="1409"/>
      <c r="AH60" s="1317"/>
      <c r="AI60" s="1316"/>
      <c r="AJ60" s="1317"/>
      <c r="AK60" s="1410"/>
      <c r="AL60" s="1411"/>
      <c r="AM60" s="1411"/>
      <c r="AN60" s="1411"/>
      <c r="AO60" s="1411"/>
      <c r="AP60" s="1411"/>
      <c r="AQ60" s="1411"/>
      <c r="AR60" s="1411"/>
      <c r="AS60" s="1411"/>
      <c r="AT60" s="1411"/>
      <c r="AU60" s="1411"/>
      <c r="AV60" s="1411"/>
      <c r="AW60" s="1411"/>
      <c r="AX60" s="1411"/>
      <c r="AY60" s="1411"/>
      <c r="AZ60" s="1411"/>
      <c r="BA60" s="1411"/>
      <c r="BB60" s="1411"/>
      <c r="BC60" s="1411"/>
      <c r="BD60" s="1411"/>
      <c r="BE60" s="1411"/>
      <c r="BF60" s="1411"/>
      <c r="BG60" s="1411"/>
      <c r="BH60" s="1411"/>
      <c r="BI60" s="1411"/>
      <c r="BJ60" s="1411"/>
      <c r="BK60" s="1411"/>
      <c r="BL60" s="1411"/>
      <c r="BM60" s="1411"/>
      <c r="BN60" s="1411"/>
      <c r="BO60" s="1411"/>
      <c r="BP60" s="1411"/>
      <c r="BQ60" s="1411"/>
      <c r="BR60" s="1411"/>
      <c r="BS60" s="1411"/>
      <c r="BT60" s="1411"/>
      <c r="BU60" s="1411"/>
      <c r="BV60" s="1411"/>
      <c r="BW60" s="1411"/>
      <c r="BX60" s="1411"/>
      <c r="BY60" s="1411"/>
      <c r="BZ60" s="1411"/>
      <c r="CA60" s="1411"/>
      <c r="CB60" s="1411"/>
      <c r="CC60" s="1411"/>
      <c r="CD60" s="1411"/>
      <c r="CE60" s="1411"/>
      <c r="CF60" s="1411"/>
      <c r="CG60" s="1411"/>
      <c r="CH60" s="1411"/>
      <c r="CI60" s="1411"/>
      <c r="CJ60" s="1411"/>
      <c r="CK60" s="1411"/>
      <c r="CL60" s="1411"/>
      <c r="CM60" s="1411"/>
      <c r="CN60" s="1411"/>
      <c r="CO60" s="1411"/>
      <c r="CP60" s="1411"/>
      <c r="CQ60" s="1411"/>
      <c r="CR60" s="1411"/>
      <c r="CS60" s="1411"/>
      <c r="CT60" s="1411"/>
      <c r="CU60" s="1411"/>
      <c r="CV60" s="1411"/>
      <c r="CW60" s="1411"/>
      <c r="CX60" s="1411"/>
      <c r="CY60" s="1411"/>
      <c r="CZ60" s="1411"/>
      <c r="DA60" s="1411"/>
      <c r="DB60" s="1411"/>
      <c r="DC60" s="1411"/>
      <c r="DD60" s="1411"/>
      <c r="DE60" s="1411"/>
      <c r="DF60" s="1411"/>
    </row>
    <row r="61" spans="1:110" s="776" customFormat="1" ht="14.1" customHeight="1" x14ac:dyDescent="0.25">
      <c r="A61" s="1796" t="s">
        <v>3665</v>
      </c>
      <c r="B61" s="1797"/>
      <c r="C61" s="1797"/>
      <c r="D61" s="1797"/>
      <c r="E61" s="1797"/>
      <c r="F61" s="1797"/>
      <c r="G61" s="1797"/>
      <c r="H61" s="1797"/>
      <c r="I61" s="1798"/>
      <c r="J61" s="1316"/>
      <c r="K61" s="1165"/>
      <c r="L61" s="1165"/>
      <c r="M61" s="1165"/>
      <c r="N61" s="1317"/>
      <c r="O61" s="1318"/>
      <c r="P61" s="1316"/>
      <c r="Q61" s="1316"/>
      <c r="R61" s="1319"/>
      <c r="S61" s="1319"/>
      <c r="T61" s="1319"/>
      <c r="U61" s="1316"/>
      <c r="V61" s="1320"/>
      <c r="W61" s="1356"/>
      <c r="X61" s="1333"/>
      <c r="Y61" s="1355"/>
      <c r="AL61" s="1328"/>
      <c r="AM61" s="1328"/>
      <c r="AN61" s="1328"/>
      <c r="AO61" s="1328"/>
      <c r="AP61" s="1328"/>
      <c r="AQ61" s="1328"/>
      <c r="AR61" s="1328"/>
      <c r="AS61" s="1328"/>
      <c r="AT61" s="1328"/>
      <c r="AU61" s="1328"/>
      <c r="AV61" s="1328"/>
      <c r="AW61" s="1328"/>
      <c r="AX61" s="1328"/>
      <c r="AY61" s="1328"/>
      <c r="AZ61" s="1328"/>
      <c r="BA61" s="1328"/>
      <c r="BB61" s="1328"/>
      <c r="BC61" s="1328"/>
      <c r="BD61" s="1328"/>
      <c r="BE61" s="1328"/>
      <c r="BF61" s="1328"/>
      <c r="BG61" s="1328"/>
      <c r="BH61" s="1328"/>
      <c r="BI61" s="1328"/>
      <c r="BJ61" s="1328"/>
      <c r="BK61" s="1328"/>
      <c r="BL61" s="1328"/>
      <c r="BM61" s="1328"/>
      <c r="BN61" s="1328"/>
      <c r="BO61" s="1328"/>
      <c r="BP61" s="1328"/>
      <c r="BQ61" s="1328"/>
      <c r="BR61" s="1328"/>
      <c r="BS61" s="1328"/>
      <c r="BT61" s="1328"/>
      <c r="BU61" s="1328"/>
      <c r="BV61" s="1328"/>
      <c r="BW61" s="1328"/>
      <c r="BX61" s="1328"/>
      <c r="BY61" s="1328"/>
      <c r="BZ61" s="1328"/>
      <c r="CA61" s="1328"/>
      <c r="CB61" s="1328"/>
      <c r="CC61" s="1328"/>
      <c r="CD61" s="1328"/>
      <c r="CE61" s="1328"/>
      <c r="CF61" s="1328"/>
      <c r="CG61" s="1328"/>
      <c r="CH61" s="1328"/>
      <c r="CI61" s="1328"/>
      <c r="CJ61" s="1328"/>
      <c r="CK61" s="1328"/>
      <c r="CL61" s="1328"/>
      <c r="CM61" s="1328"/>
      <c r="CN61" s="1328"/>
      <c r="CO61" s="1328"/>
      <c r="CP61" s="1328"/>
      <c r="CQ61" s="1328"/>
      <c r="CR61" s="1328"/>
      <c r="CS61" s="1328"/>
      <c r="CT61" s="1328"/>
      <c r="CU61" s="1328"/>
      <c r="CV61" s="1328"/>
      <c r="CW61" s="1328"/>
      <c r="CX61" s="1328"/>
      <c r="CY61" s="1328"/>
      <c r="CZ61" s="1328"/>
      <c r="DA61" s="1328"/>
      <c r="DB61" s="1328"/>
      <c r="DC61" s="1328"/>
      <c r="DD61" s="1328"/>
      <c r="DE61" s="1328"/>
      <c r="DF61" s="1328"/>
    </row>
    <row r="62" spans="1:110" s="776" customFormat="1" ht="14.1" customHeight="1" x14ac:dyDescent="0.25">
      <c r="A62" s="1166">
        <v>31</v>
      </c>
      <c r="B62" s="586" t="s">
        <v>5269</v>
      </c>
      <c r="C62" s="586"/>
      <c r="D62" s="1386"/>
      <c r="E62" s="1167"/>
      <c r="F62" s="1367"/>
      <c r="G62" s="509" t="s">
        <v>5354</v>
      </c>
      <c r="H62" s="1387" t="s">
        <v>1777</v>
      </c>
      <c r="I62" s="1413" t="s">
        <v>4957</v>
      </c>
      <c r="J62" s="1165">
        <v>18700</v>
      </c>
      <c r="K62" s="1165">
        <v>1325.83</v>
      </c>
      <c r="L62" s="1165">
        <v>18700</v>
      </c>
      <c r="M62" s="1165"/>
      <c r="N62" s="1326"/>
      <c r="O62" s="1359">
        <f>J62/100*3.04</f>
        <v>568.48</v>
      </c>
      <c r="P62" s="1165">
        <f>J62/100*2.87</f>
        <v>536.69000000000005</v>
      </c>
      <c r="Q62" s="1165"/>
      <c r="R62" s="1360"/>
      <c r="S62" s="1360"/>
      <c r="T62" s="1360">
        <f>N62+O62+P62+Q62+R62</f>
        <v>1105.17</v>
      </c>
      <c r="U62" s="1165">
        <f>J62-T62</f>
        <v>17594.830000000002</v>
      </c>
      <c r="V62" s="1320">
        <v>100010330028774</v>
      </c>
      <c r="W62" s="1337">
        <v>200019600033798</v>
      </c>
      <c r="X62" s="1338">
        <f>+U62</f>
        <v>17594.830000000002</v>
      </c>
      <c r="Y62" s="586">
        <v>22500155191</v>
      </c>
      <c r="Z62" s="1323"/>
      <c r="AA62" s="1324"/>
      <c r="AB62" s="1325"/>
      <c r="AC62" s="1326"/>
      <c r="AD62" s="1326"/>
      <c r="AE62" s="1165"/>
      <c r="AF62" s="1165"/>
      <c r="AG62" s="1381"/>
      <c r="AH62" s="1326"/>
      <c r="AI62" s="1165"/>
      <c r="AJ62" s="1326"/>
      <c r="AK62" s="1327"/>
      <c r="AL62" s="1328"/>
      <c r="AM62" s="1328"/>
      <c r="AN62" s="1328"/>
      <c r="AO62" s="1328"/>
      <c r="AP62" s="1328"/>
      <c r="AQ62" s="1328"/>
      <c r="AR62" s="1328"/>
      <c r="AS62" s="1328"/>
      <c r="AT62" s="1328"/>
      <c r="AU62" s="1328"/>
      <c r="AV62" s="1328"/>
      <c r="AW62" s="1328"/>
      <c r="AX62" s="1328"/>
      <c r="AY62" s="1328"/>
      <c r="AZ62" s="1328"/>
      <c r="BA62" s="1328"/>
      <c r="BB62" s="1328"/>
      <c r="BC62" s="1328"/>
      <c r="BD62" s="1328"/>
      <c r="BE62" s="1328"/>
      <c r="BF62" s="1328"/>
      <c r="BG62" s="1328"/>
      <c r="BH62" s="1328"/>
      <c r="BI62" s="1328"/>
      <c r="BJ62" s="1328"/>
      <c r="BK62" s="1328"/>
      <c r="BL62" s="1328"/>
      <c r="BM62" s="1328"/>
      <c r="BN62" s="1328"/>
      <c r="BO62" s="1328"/>
      <c r="BP62" s="1328"/>
      <c r="BQ62" s="1328"/>
      <c r="BR62" s="1328"/>
      <c r="BS62" s="1328"/>
      <c r="BT62" s="1328"/>
      <c r="BU62" s="1328"/>
      <c r="BV62" s="1328"/>
      <c r="BW62" s="1328"/>
      <c r="BX62" s="1328"/>
      <c r="BY62" s="1328"/>
      <c r="BZ62" s="1328"/>
      <c r="CA62" s="1328"/>
      <c r="CB62" s="1328"/>
      <c r="CC62" s="1328"/>
      <c r="CD62" s="1328"/>
      <c r="CE62" s="1328"/>
      <c r="CF62" s="1328"/>
      <c r="CG62" s="1328"/>
      <c r="CH62" s="1328"/>
      <c r="CI62" s="1328"/>
      <c r="CJ62" s="1328"/>
      <c r="CK62" s="1328"/>
      <c r="CL62" s="1328"/>
      <c r="CM62" s="1328"/>
      <c r="CN62" s="1328"/>
      <c r="CO62" s="1328"/>
      <c r="CP62" s="1328"/>
      <c r="CQ62" s="1328"/>
      <c r="CR62" s="1328"/>
      <c r="CS62" s="1328"/>
      <c r="CT62" s="1328"/>
      <c r="CU62" s="1328"/>
      <c r="CV62" s="1328"/>
      <c r="CW62" s="1328"/>
      <c r="CX62" s="1328"/>
      <c r="CY62" s="1328"/>
      <c r="CZ62" s="1328"/>
      <c r="DA62" s="1328"/>
      <c r="DB62" s="1328"/>
      <c r="DC62" s="1328"/>
      <c r="DD62" s="1328"/>
      <c r="DE62" s="1328"/>
      <c r="DF62" s="1328"/>
    </row>
    <row r="63" spans="1:110" s="1352" customFormat="1" ht="14.1" customHeight="1" x14ac:dyDescent="0.25">
      <c r="A63" s="1388"/>
      <c r="B63" s="1340" t="s">
        <v>5311</v>
      </c>
      <c r="C63" s="1389"/>
      <c r="D63" s="1390"/>
      <c r="E63" s="1391"/>
      <c r="F63" s="1392"/>
      <c r="G63" s="1393" t="s">
        <v>5310</v>
      </c>
      <c r="H63" s="1394" t="s">
        <v>1777</v>
      </c>
      <c r="I63" s="1414" t="s">
        <v>4957</v>
      </c>
      <c r="J63" s="1346">
        <v>18700</v>
      </c>
      <c r="K63" s="1346"/>
      <c r="L63" s="1346"/>
      <c r="M63" s="1346"/>
      <c r="N63" s="1347"/>
      <c r="O63" s="1395">
        <f>J63/100*3.04</f>
        <v>568.48</v>
      </c>
      <c r="P63" s="1346">
        <f>J63/100*2.87</f>
        <v>536.69000000000005</v>
      </c>
      <c r="Q63" s="1346"/>
      <c r="R63" s="1396"/>
      <c r="S63" s="1396"/>
      <c r="T63" s="1396"/>
      <c r="U63" s="1346"/>
      <c r="V63" s="1348"/>
      <c r="W63" s="1349"/>
      <c r="X63" s="1350"/>
      <c r="Y63" s="1340"/>
      <c r="Z63" s="1415"/>
      <c r="AA63" s="1416"/>
      <c r="AB63" s="1417"/>
      <c r="AC63" s="1418"/>
      <c r="AD63" s="1418"/>
      <c r="AE63" s="1419"/>
      <c r="AF63" s="1419"/>
      <c r="AG63" s="1420"/>
      <c r="AH63" s="1418"/>
      <c r="AI63" s="1419"/>
      <c r="AJ63" s="1418"/>
      <c r="AK63" s="1400"/>
      <c r="AL63" s="1353"/>
      <c r="AM63" s="1353"/>
      <c r="AN63" s="1353"/>
      <c r="AO63" s="1353"/>
      <c r="AP63" s="1353"/>
      <c r="AQ63" s="1353"/>
      <c r="AR63" s="1353"/>
      <c r="AS63" s="1353"/>
      <c r="AT63" s="1353"/>
      <c r="AU63" s="1353"/>
      <c r="AV63" s="1353"/>
      <c r="AW63" s="1353"/>
      <c r="AX63" s="1353"/>
      <c r="AY63" s="1353"/>
      <c r="AZ63" s="1353"/>
      <c r="BA63" s="1353"/>
      <c r="BB63" s="1353"/>
      <c r="BC63" s="1353"/>
      <c r="BD63" s="1353"/>
      <c r="BE63" s="1353"/>
      <c r="BF63" s="1353"/>
      <c r="BG63" s="1353"/>
      <c r="BH63" s="1353"/>
      <c r="BI63" s="1353"/>
      <c r="BJ63" s="1353"/>
      <c r="BK63" s="1353"/>
      <c r="BL63" s="1353"/>
      <c r="BM63" s="1353"/>
      <c r="BN63" s="1353"/>
      <c r="BO63" s="1353"/>
      <c r="BP63" s="1353"/>
      <c r="BQ63" s="1353"/>
      <c r="BR63" s="1353"/>
      <c r="BS63" s="1353"/>
      <c r="BT63" s="1353"/>
      <c r="BU63" s="1353"/>
      <c r="BV63" s="1353"/>
      <c r="BW63" s="1353"/>
      <c r="BX63" s="1353"/>
      <c r="BY63" s="1353"/>
      <c r="BZ63" s="1353"/>
      <c r="CA63" s="1353"/>
      <c r="CB63" s="1353"/>
      <c r="CC63" s="1353"/>
      <c r="CD63" s="1353"/>
      <c r="CE63" s="1353"/>
      <c r="CF63" s="1353"/>
      <c r="CG63" s="1353"/>
      <c r="CH63" s="1353"/>
      <c r="CI63" s="1353"/>
      <c r="CJ63" s="1353"/>
      <c r="CK63" s="1353"/>
      <c r="CL63" s="1353"/>
      <c r="CM63" s="1353"/>
      <c r="CN63" s="1353"/>
      <c r="CO63" s="1353"/>
      <c r="CP63" s="1353"/>
      <c r="CQ63" s="1353"/>
      <c r="CR63" s="1353"/>
      <c r="CS63" s="1353"/>
      <c r="CT63" s="1353"/>
      <c r="CU63" s="1353"/>
      <c r="CV63" s="1353"/>
      <c r="CW63" s="1353"/>
      <c r="CX63" s="1353"/>
      <c r="CY63" s="1353"/>
      <c r="CZ63" s="1353"/>
      <c r="DA63" s="1353"/>
      <c r="DB63" s="1353"/>
      <c r="DC63" s="1353"/>
      <c r="DD63" s="1353"/>
      <c r="DE63" s="1353"/>
      <c r="DF63" s="1353"/>
    </row>
    <row r="64" spans="1:110" s="776" customFormat="1" ht="14.1" customHeight="1" x14ac:dyDescent="0.25">
      <c r="A64" s="1800" t="s">
        <v>3656</v>
      </c>
      <c r="B64" s="1801"/>
      <c r="C64" s="1801"/>
      <c r="D64" s="1801"/>
      <c r="E64" s="1801"/>
      <c r="F64" s="1801"/>
      <c r="G64" s="1801"/>
      <c r="H64" s="1801"/>
      <c r="I64" s="1802"/>
      <c r="J64" s="1316">
        <f>SUM(J62:J63)</f>
        <v>37400</v>
      </c>
      <c r="K64" s="1165"/>
      <c r="L64" s="1165"/>
      <c r="M64" s="1165"/>
      <c r="N64" s="1326"/>
      <c r="O64" s="1359"/>
      <c r="P64" s="1165"/>
      <c r="Q64" s="1165"/>
      <c r="R64" s="1360"/>
      <c r="S64" s="1360"/>
      <c r="T64" s="1360"/>
      <c r="U64" s="1165"/>
      <c r="V64" s="1320"/>
      <c r="W64" s="1337"/>
      <c r="X64" s="1338"/>
      <c r="Y64" s="586"/>
      <c r="Z64" s="1421"/>
      <c r="AA64" s="1422"/>
      <c r="AB64" s="1423"/>
      <c r="AC64" s="1424"/>
      <c r="AD64" s="1424"/>
      <c r="AE64" s="1425"/>
      <c r="AF64" s="1425"/>
      <c r="AG64" s="1426"/>
      <c r="AH64" s="1424"/>
      <c r="AI64" s="1425"/>
      <c r="AJ64" s="1424"/>
      <c r="AK64" s="1327"/>
      <c r="AL64" s="1328"/>
      <c r="AM64" s="1328"/>
      <c r="AN64" s="1328"/>
      <c r="AO64" s="1328"/>
      <c r="AP64" s="1328"/>
      <c r="AQ64" s="1328"/>
      <c r="AR64" s="1328"/>
      <c r="AS64" s="1328"/>
      <c r="AT64" s="1328"/>
      <c r="AU64" s="1328"/>
      <c r="AV64" s="1328"/>
      <c r="AW64" s="1328"/>
      <c r="AX64" s="1328"/>
      <c r="AY64" s="1328"/>
      <c r="AZ64" s="1328"/>
      <c r="BA64" s="1328"/>
      <c r="BB64" s="1328"/>
      <c r="BC64" s="1328"/>
      <c r="BD64" s="1328"/>
      <c r="BE64" s="1328"/>
      <c r="BF64" s="1328"/>
      <c r="BG64" s="1328"/>
      <c r="BH64" s="1328"/>
      <c r="BI64" s="1328"/>
      <c r="BJ64" s="1328"/>
      <c r="BK64" s="1328"/>
      <c r="BL64" s="1328"/>
      <c r="BM64" s="1328"/>
      <c r="BN64" s="1328"/>
      <c r="BO64" s="1328"/>
      <c r="BP64" s="1328"/>
      <c r="BQ64" s="1328"/>
      <c r="BR64" s="1328"/>
      <c r="BS64" s="1328"/>
      <c r="BT64" s="1328"/>
      <c r="BU64" s="1328"/>
      <c r="BV64" s="1328"/>
      <c r="BW64" s="1328"/>
      <c r="BX64" s="1328"/>
      <c r="BY64" s="1328"/>
      <c r="BZ64" s="1328"/>
      <c r="CA64" s="1328"/>
      <c r="CB64" s="1328"/>
      <c r="CC64" s="1328"/>
      <c r="CD64" s="1328"/>
      <c r="CE64" s="1328"/>
      <c r="CF64" s="1328"/>
      <c r="CG64" s="1328"/>
      <c r="CH64" s="1328"/>
      <c r="CI64" s="1328"/>
      <c r="CJ64" s="1328"/>
      <c r="CK64" s="1328"/>
      <c r="CL64" s="1328"/>
      <c r="CM64" s="1328"/>
      <c r="CN64" s="1328"/>
      <c r="CO64" s="1328"/>
      <c r="CP64" s="1328"/>
      <c r="CQ64" s="1328"/>
      <c r="CR64" s="1328"/>
      <c r="CS64" s="1328"/>
      <c r="CT64" s="1328"/>
      <c r="CU64" s="1328"/>
      <c r="CV64" s="1328"/>
      <c r="CW64" s="1328"/>
      <c r="CX64" s="1328"/>
      <c r="CY64" s="1328"/>
      <c r="CZ64" s="1328"/>
      <c r="DA64" s="1328"/>
      <c r="DB64" s="1328"/>
      <c r="DC64" s="1328"/>
      <c r="DD64" s="1328"/>
      <c r="DE64" s="1328"/>
      <c r="DF64" s="1328"/>
    </row>
    <row r="65" spans="1:110" s="776" customFormat="1" ht="14.1" customHeight="1" x14ac:dyDescent="0.25">
      <c r="A65" s="1796" t="s">
        <v>5021</v>
      </c>
      <c r="B65" s="1797"/>
      <c r="C65" s="1797"/>
      <c r="D65" s="1797"/>
      <c r="E65" s="1797"/>
      <c r="F65" s="1797"/>
      <c r="G65" s="1797"/>
      <c r="H65" s="1797"/>
      <c r="I65" s="1798"/>
      <c r="J65" s="1329"/>
      <c r="K65" s="1165"/>
      <c r="L65" s="1165"/>
      <c r="M65" s="1316">
        <v>0</v>
      </c>
      <c r="N65" s="1329"/>
      <c r="O65" s="1330"/>
      <c r="P65" s="1329"/>
      <c r="Q65" s="1329"/>
      <c r="R65" s="1331"/>
      <c r="S65" s="1331"/>
      <c r="T65" s="1331"/>
      <c r="U65" s="1329"/>
      <c r="V65" s="1320"/>
      <c r="W65" s="1332"/>
      <c r="X65" s="1333"/>
      <c r="Y65" s="1334"/>
      <c r="AL65" s="1328"/>
      <c r="AM65" s="1328"/>
      <c r="AN65" s="1328"/>
      <c r="AO65" s="1328"/>
      <c r="AP65" s="1328"/>
      <c r="AQ65" s="1328"/>
      <c r="AR65" s="1328"/>
      <c r="AS65" s="1328"/>
      <c r="AT65" s="1328"/>
      <c r="AU65" s="1328"/>
      <c r="AV65" s="1328"/>
      <c r="AW65" s="1328"/>
      <c r="AX65" s="1328"/>
      <c r="AY65" s="1328"/>
      <c r="AZ65" s="1328"/>
      <c r="BA65" s="1328"/>
      <c r="BB65" s="1328"/>
      <c r="BC65" s="1328"/>
      <c r="BD65" s="1328"/>
      <c r="BE65" s="1328"/>
      <c r="BF65" s="1328"/>
      <c r="BG65" s="1328"/>
      <c r="BH65" s="1328"/>
      <c r="BI65" s="1328"/>
      <c r="BJ65" s="1328"/>
      <c r="BK65" s="1328"/>
      <c r="BL65" s="1328"/>
      <c r="BM65" s="1328"/>
      <c r="BN65" s="1328"/>
      <c r="BO65" s="1328"/>
      <c r="BP65" s="1328"/>
      <c r="BQ65" s="1328"/>
      <c r="BR65" s="1328"/>
      <c r="BS65" s="1328"/>
      <c r="BT65" s="1328"/>
      <c r="BU65" s="1328"/>
      <c r="BV65" s="1328"/>
      <c r="BW65" s="1328"/>
      <c r="BX65" s="1328"/>
      <c r="BY65" s="1328"/>
      <c r="BZ65" s="1328"/>
      <c r="CA65" s="1328"/>
      <c r="CB65" s="1328"/>
      <c r="CC65" s="1328"/>
      <c r="CD65" s="1328"/>
      <c r="CE65" s="1328"/>
      <c r="CF65" s="1328"/>
      <c r="CG65" s="1328"/>
      <c r="CH65" s="1328"/>
      <c r="CI65" s="1328"/>
      <c r="CJ65" s="1328"/>
      <c r="CK65" s="1328"/>
      <c r="CL65" s="1328"/>
      <c r="CM65" s="1328"/>
      <c r="CN65" s="1328"/>
      <c r="CO65" s="1328"/>
      <c r="CP65" s="1328"/>
      <c r="CQ65" s="1328"/>
      <c r="CR65" s="1328"/>
      <c r="CS65" s="1328"/>
      <c r="CT65" s="1328"/>
      <c r="CU65" s="1328"/>
      <c r="CV65" s="1328"/>
      <c r="CW65" s="1328"/>
      <c r="CX65" s="1328"/>
      <c r="CY65" s="1328"/>
      <c r="CZ65" s="1328"/>
      <c r="DA65" s="1328"/>
      <c r="DB65" s="1328"/>
      <c r="DC65" s="1328"/>
      <c r="DD65" s="1328"/>
      <c r="DE65" s="1328"/>
      <c r="DF65" s="1328"/>
    </row>
    <row r="66" spans="1:110" s="776" customFormat="1" ht="14.1" customHeight="1" x14ac:dyDescent="0.25">
      <c r="A66" s="1796" t="s">
        <v>3686</v>
      </c>
      <c r="B66" s="1797"/>
      <c r="C66" s="1797"/>
      <c r="D66" s="1797"/>
      <c r="E66" s="1797"/>
      <c r="F66" s="1797"/>
      <c r="G66" s="1797"/>
      <c r="H66" s="1797"/>
      <c r="I66" s="1798"/>
      <c r="J66" s="1329"/>
      <c r="K66" s="1165"/>
      <c r="L66" s="1165"/>
      <c r="M66" s="1165"/>
      <c r="N66" s="1329"/>
      <c r="O66" s="1330"/>
      <c r="P66" s="1329"/>
      <c r="Q66" s="1329"/>
      <c r="R66" s="1331"/>
      <c r="S66" s="1331"/>
      <c r="T66" s="1331"/>
      <c r="U66" s="1329"/>
      <c r="V66" s="1320"/>
      <c r="W66" s="1332"/>
      <c r="X66" s="1333"/>
      <c r="Y66" s="1334"/>
      <c r="AL66" s="1328"/>
      <c r="AM66" s="1328"/>
      <c r="AN66" s="1328"/>
      <c r="AO66" s="1328"/>
      <c r="AP66" s="1328"/>
      <c r="AQ66" s="1328"/>
      <c r="AR66" s="1328"/>
      <c r="AS66" s="1328"/>
      <c r="AT66" s="1328"/>
      <c r="AU66" s="1328"/>
      <c r="AV66" s="1328"/>
      <c r="AW66" s="1328"/>
      <c r="AX66" s="1328"/>
      <c r="AY66" s="1328"/>
      <c r="AZ66" s="1328"/>
      <c r="BA66" s="1328"/>
      <c r="BB66" s="1328"/>
      <c r="BC66" s="1328"/>
      <c r="BD66" s="1328"/>
      <c r="BE66" s="1328"/>
      <c r="BF66" s="1328"/>
      <c r="BG66" s="1328"/>
      <c r="BH66" s="1328"/>
      <c r="BI66" s="1328"/>
      <c r="BJ66" s="1328"/>
      <c r="BK66" s="1328"/>
      <c r="BL66" s="1328"/>
      <c r="BM66" s="1328"/>
      <c r="BN66" s="1328"/>
      <c r="BO66" s="1328"/>
      <c r="BP66" s="1328"/>
      <c r="BQ66" s="1328"/>
      <c r="BR66" s="1328"/>
      <c r="BS66" s="1328"/>
      <c r="BT66" s="1328"/>
      <c r="BU66" s="1328"/>
      <c r="BV66" s="1328"/>
      <c r="BW66" s="1328"/>
      <c r="BX66" s="1328"/>
      <c r="BY66" s="1328"/>
      <c r="BZ66" s="1328"/>
      <c r="CA66" s="1328"/>
      <c r="CB66" s="1328"/>
      <c r="CC66" s="1328"/>
      <c r="CD66" s="1328"/>
      <c r="CE66" s="1328"/>
      <c r="CF66" s="1328"/>
      <c r="CG66" s="1328"/>
      <c r="CH66" s="1328"/>
      <c r="CI66" s="1328"/>
      <c r="CJ66" s="1328"/>
      <c r="CK66" s="1328"/>
      <c r="CL66" s="1328"/>
      <c r="CM66" s="1328"/>
      <c r="CN66" s="1328"/>
      <c r="CO66" s="1328"/>
      <c r="CP66" s="1328"/>
      <c r="CQ66" s="1328"/>
      <c r="CR66" s="1328"/>
      <c r="CS66" s="1328"/>
      <c r="CT66" s="1328"/>
      <c r="CU66" s="1328"/>
      <c r="CV66" s="1328"/>
      <c r="CW66" s="1328"/>
      <c r="CX66" s="1328"/>
      <c r="CY66" s="1328"/>
      <c r="CZ66" s="1328"/>
      <c r="DA66" s="1328"/>
      <c r="DB66" s="1328"/>
      <c r="DC66" s="1328"/>
      <c r="DD66" s="1328"/>
      <c r="DE66" s="1328"/>
      <c r="DF66" s="1328"/>
    </row>
    <row r="67" spans="1:110" s="776" customFormat="1" ht="14.1" customHeight="1" x14ac:dyDescent="0.25">
      <c r="A67" s="586">
        <v>33</v>
      </c>
      <c r="B67" s="1166" t="s">
        <v>5156</v>
      </c>
      <c r="C67" s="586"/>
      <c r="D67" s="1172"/>
      <c r="E67" s="1167"/>
      <c r="F67" s="1166"/>
      <c r="G67" s="1324" t="s">
        <v>5157</v>
      </c>
      <c r="H67" s="1335" t="s">
        <v>2884</v>
      </c>
      <c r="I67" s="1324" t="s">
        <v>5158</v>
      </c>
      <c r="J67" s="1165">
        <v>14300</v>
      </c>
      <c r="K67" s="1165">
        <f>J67/100*7.09</f>
        <v>1013.87</v>
      </c>
      <c r="L67" s="1165">
        <f>J67</f>
        <v>14300</v>
      </c>
      <c r="M67" s="1165"/>
      <c r="N67" s="1326"/>
      <c r="O67" s="1359">
        <f>J67/100*3.04</f>
        <v>434.72</v>
      </c>
      <c r="P67" s="1165">
        <f>J67/100*2.87</f>
        <v>410.41</v>
      </c>
      <c r="Q67" s="1165"/>
      <c r="R67" s="1360"/>
      <c r="S67" s="1360"/>
      <c r="T67" s="1360">
        <f>N67+O67+P67+Q67</f>
        <v>845.13000000000011</v>
      </c>
      <c r="U67" s="1165">
        <f>J67-T67</f>
        <v>13454.869999999999</v>
      </c>
      <c r="V67" s="1320">
        <v>100010330028774</v>
      </c>
      <c r="W67" s="1427">
        <v>200019600156165</v>
      </c>
      <c r="X67" s="1338">
        <f>+U67</f>
        <v>13454.869999999999</v>
      </c>
      <c r="Y67" s="1362" t="s">
        <v>5355</v>
      </c>
      <c r="Z67" s="1323"/>
      <c r="AA67" s="1324"/>
      <c r="AB67" s="1325"/>
      <c r="AC67" s="1326"/>
      <c r="AD67" s="1326"/>
      <c r="AE67" s="1165"/>
      <c r="AF67" s="1324"/>
      <c r="AG67" s="1324"/>
      <c r="AH67" s="1326"/>
      <c r="AI67" s="1165"/>
      <c r="AJ67" s="1326"/>
      <c r="AK67" s="1327"/>
      <c r="AL67" s="1328"/>
      <c r="AM67" s="1328"/>
      <c r="AN67" s="1328"/>
      <c r="AO67" s="1328"/>
      <c r="AP67" s="1328"/>
      <c r="AQ67" s="1328"/>
      <c r="AR67" s="1328"/>
      <c r="AS67" s="1328"/>
      <c r="AT67" s="1328"/>
      <c r="AU67" s="1328"/>
      <c r="AV67" s="1328"/>
      <c r="AW67" s="1328"/>
      <c r="AX67" s="1328"/>
      <c r="AY67" s="1328"/>
      <c r="AZ67" s="1328"/>
      <c r="BA67" s="1328"/>
      <c r="BB67" s="1328"/>
      <c r="BC67" s="1328"/>
      <c r="BD67" s="1328"/>
      <c r="BE67" s="1328"/>
      <c r="BF67" s="1328"/>
      <c r="BG67" s="1328"/>
      <c r="BH67" s="1328"/>
      <c r="BI67" s="1328"/>
      <c r="BJ67" s="1328"/>
      <c r="BK67" s="1328"/>
      <c r="BL67" s="1328"/>
      <c r="BM67" s="1328"/>
      <c r="BN67" s="1328"/>
      <c r="BO67" s="1328"/>
      <c r="BP67" s="1328"/>
      <c r="BQ67" s="1328"/>
      <c r="BR67" s="1328"/>
      <c r="BS67" s="1328"/>
      <c r="BT67" s="1328"/>
      <c r="BU67" s="1328"/>
      <c r="BV67" s="1328"/>
      <c r="BW67" s="1328"/>
      <c r="BX67" s="1328"/>
      <c r="BY67" s="1328"/>
      <c r="BZ67" s="1328"/>
      <c r="CA67" s="1328"/>
      <c r="CB67" s="1328"/>
      <c r="CC67" s="1328"/>
      <c r="CD67" s="1328"/>
      <c r="CE67" s="1328"/>
      <c r="CF67" s="1328"/>
      <c r="CG67" s="1328"/>
      <c r="CH67" s="1328"/>
      <c r="CI67" s="1328"/>
      <c r="CJ67" s="1328"/>
      <c r="CK67" s="1328"/>
      <c r="CL67" s="1328"/>
      <c r="CM67" s="1328"/>
      <c r="CN67" s="1328"/>
      <c r="CO67" s="1328"/>
      <c r="CP67" s="1328"/>
      <c r="CQ67" s="1328"/>
      <c r="CR67" s="1328"/>
      <c r="CS67" s="1328"/>
      <c r="CT67" s="1328"/>
      <c r="CU67" s="1328"/>
      <c r="CV67" s="1328"/>
      <c r="CW67" s="1328"/>
      <c r="CX67" s="1328"/>
      <c r="CY67" s="1328"/>
      <c r="CZ67" s="1328"/>
      <c r="DA67" s="1328"/>
      <c r="DB67" s="1328"/>
      <c r="DC67" s="1328"/>
      <c r="DD67" s="1328"/>
      <c r="DE67" s="1328"/>
      <c r="DF67" s="1328"/>
    </row>
    <row r="68" spans="1:110" s="776" customFormat="1" ht="14.1" customHeight="1" x14ac:dyDescent="0.25">
      <c r="A68" s="1800" t="s">
        <v>3656</v>
      </c>
      <c r="B68" s="1801"/>
      <c r="C68" s="1801"/>
      <c r="D68" s="1801"/>
      <c r="E68" s="1801"/>
      <c r="F68" s="1801"/>
      <c r="G68" s="1801"/>
      <c r="H68" s="1801"/>
      <c r="I68" s="1802"/>
      <c r="J68" s="1316">
        <f>+J67</f>
        <v>14300</v>
      </c>
      <c r="K68" s="1165" t="e">
        <f>SUM(#REF!)</f>
        <v>#REF!</v>
      </c>
      <c r="L68" s="1165">
        <f>J68</f>
        <v>14300</v>
      </c>
      <c r="M68" s="1165"/>
      <c r="N68" s="1317">
        <f>SUM(N66:N66)</f>
        <v>0</v>
      </c>
      <c r="O68" s="1317">
        <f>SUM(O67:O67)</f>
        <v>434.72</v>
      </c>
      <c r="P68" s="1329">
        <f>SUM(P67:P67)</f>
        <v>410.41</v>
      </c>
      <c r="Q68" s="1317"/>
      <c r="R68" s="1401"/>
      <c r="S68" s="1401"/>
      <c r="T68" s="1401">
        <f>SUM(T67:T67)</f>
        <v>845.13000000000011</v>
      </c>
      <c r="U68" s="1317">
        <f>SUM(U67:U67)</f>
        <v>13454.869999999999</v>
      </c>
      <c r="V68" s="1320"/>
      <c r="W68" s="1380"/>
      <c r="X68" s="1333"/>
      <c r="Y68" s="1428"/>
      <c r="Z68" s="1323"/>
      <c r="AA68" s="1324"/>
      <c r="AB68" s="1325"/>
      <c r="AC68" s="1326"/>
      <c r="AD68" s="1326"/>
      <c r="AE68" s="1165"/>
      <c r="AF68" s="1165"/>
      <c r="AG68" s="1381"/>
      <c r="AH68" s="1326"/>
      <c r="AI68" s="1165"/>
      <c r="AJ68" s="1326"/>
      <c r="AK68" s="1327"/>
      <c r="AL68" s="1328"/>
      <c r="AM68" s="1328"/>
      <c r="AN68" s="1328"/>
      <c r="AO68" s="1328"/>
      <c r="AP68" s="1328"/>
      <c r="AQ68" s="1328"/>
      <c r="AR68" s="1328"/>
      <c r="AS68" s="1328"/>
      <c r="AT68" s="1328"/>
      <c r="AU68" s="1328"/>
      <c r="AV68" s="1328"/>
      <c r="AW68" s="1328"/>
      <c r="AX68" s="1328"/>
      <c r="AY68" s="1328"/>
      <c r="AZ68" s="1328"/>
      <c r="BA68" s="1328"/>
      <c r="BB68" s="1328"/>
      <c r="BC68" s="1328"/>
      <c r="BD68" s="1328"/>
      <c r="BE68" s="1328"/>
      <c r="BF68" s="1328"/>
      <c r="BG68" s="1328"/>
      <c r="BH68" s="1328"/>
      <c r="BI68" s="1328"/>
      <c r="BJ68" s="1328"/>
      <c r="BK68" s="1328"/>
      <c r="BL68" s="1328"/>
      <c r="BM68" s="1328"/>
      <c r="BN68" s="1328"/>
      <c r="BO68" s="1328"/>
      <c r="BP68" s="1328"/>
      <c r="BQ68" s="1328"/>
      <c r="BR68" s="1328"/>
      <c r="BS68" s="1328"/>
      <c r="BT68" s="1328"/>
      <c r="BU68" s="1328"/>
      <c r="BV68" s="1328"/>
      <c r="BW68" s="1328"/>
      <c r="BX68" s="1328"/>
      <c r="BY68" s="1328"/>
      <c r="BZ68" s="1328"/>
      <c r="CA68" s="1328"/>
      <c r="CB68" s="1328"/>
      <c r="CC68" s="1328"/>
      <c r="CD68" s="1328"/>
      <c r="CE68" s="1328"/>
      <c r="CF68" s="1328"/>
      <c r="CG68" s="1328"/>
      <c r="CH68" s="1328"/>
      <c r="CI68" s="1328"/>
      <c r="CJ68" s="1328"/>
      <c r="CK68" s="1328"/>
      <c r="CL68" s="1328"/>
      <c r="CM68" s="1328"/>
      <c r="CN68" s="1328"/>
      <c r="CO68" s="1328"/>
      <c r="CP68" s="1328"/>
      <c r="CQ68" s="1328"/>
      <c r="CR68" s="1328"/>
      <c r="CS68" s="1328"/>
      <c r="CT68" s="1328"/>
      <c r="CU68" s="1328"/>
      <c r="CV68" s="1328"/>
      <c r="CW68" s="1328"/>
      <c r="CX68" s="1328"/>
      <c r="CY68" s="1328"/>
      <c r="CZ68" s="1328"/>
      <c r="DA68" s="1328"/>
      <c r="DB68" s="1328"/>
      <c r="DC68" s="1328"/>
      <c r="DD68" s="1328"/>
      <c r="DE68" s="1328"/>
      <c r="DF68" s="1328"/>
    </row>
    <row r="69" spans="1:110" s="776" customFormat="1" ht="14.1" customHeight="1" x14ac:dyDescent="0.25">
      <c r="A69" s="1796" t="s">
        <v>5356</v>
      </c>
      <c r="B69" s="1797"/>
      <c r="C69" s="1797"/>
      <c r="D69" s="1797"/>
      <c r="E69" s="1797"/>
      <c r="F69" s="1797"/>
      <c r="G69" s="1797"/>
      <c r="H69" s="1797"/>
      <c r="I69" s="1798"/>
      <c r="J69" s="1329"/>
      <c r="K69" s="1165"/>
      <c r="L69" s="1165"/>
      <c r="M69" s="1317"/>
      <c r="N69" s="1329"/>
      <c r="O69" s="1330"/>
      <c r="P69" s="1329"/>
      <c r="Q69" s="1329"/>
      <c r="R69" s="1331"/>
      <c r="S69" s="1331"/>
      <c r="T69" s="1331"/>
      <c r="U69" s="1329"/>
      <c r="V69" s="1320"/>
      <c r="W69" s="1332"/>
      <c r="X69" s="1333"/>
      <c r="Y69" s="1334"/>
      <c r="AL69" s="1328"/>
      <c r="AM69" s="1328"/>
      <c r="AN69" s="1328"/>
      <c r="AO69" s="1328"/>
      <c r="AP69" s="1328"/>
      <c r="AQ69" s="1328"/>
      <c r="AR69" s="1328"/>
      <c r="AS69" s="1328"/>
      <c r="AT69" s="1328"/>
      <c r="AU69" s="1328"/>
      <c r="AV69" s="1328"/>
      <c r="AW69" s="1328"/>
      <c r="AX69" s="1328"/>
      <c r="AY69" s="1328"/>
      <c r="AZ69" s="1328"/>
      <c r="BA69" s="1328"/>
      <c r="BB69" s="1328"/>
      <c r="BC69" s="1328"/>
      <c r="BD69" s="1328"/>
      <c r="BE69" s="1328"/>
      <c r="BF69" s="1328"/>
      <c r="BG69" s="1328"/>
      <c r="BH69" s="1328"/>
      <c r="BI69" s="1328"/>
      <c r="BJ69" s="1328"/>
      <c r="BK69" s="1328"/>
      <c r="BL69" s="1328"/>
      <c r="BM69" s="1328"/>
      <c r="BN69" s="1328"/>
      <c r="BO69" s="1328"/>
      <c r="BP69" s="1328"/>
      <c r="BQ69" s="1328"/>
      <c r="BR69" s="1328"/>
      <c r="BS69" s="1328"/>
      <c r="BT69" s="1328"/>
      <c r="BU69" s="1328"/>
      <c r="BV69" s="1328"/>
      <c r="BW69" s="1328"/>
      <c r="BX69" s="1328"/>
      <c r="BY69" s="1328"/>
      <c r="BZ69" s="1328"/>
      <c r="CA69" s="1328"/>
      <c r="CB69" s="1328"/>
      <c r="CC69" s="1328"/>
      <c r="CD69" s="1328"/>
      <c r="CE69" s="1328"/>
      <c r="CF69" s="1328"/>
      <c r="CG69" s="1328"/>
      <c r="CH69" s="1328"/>
      <c r="CI69" s="1328"/>
      <c r="CJ69" s="1328"/>
      <c r="CK69" s="1328"/>
      <c r="CL69" s="1328"/>
      <c r="CM69" s="1328"/>
      <c r="CN69" s="1328"/>
      <c r="CO69" s="1328"/>
      <c r="CP69" s="1328"/>
      <c r="CQ69" s="1328"/>
      <c r="CR69" s="1328"/>
      <c r="CS69" s="1328"/>
      <c r="CT69" s="1328"/>
      <c r="CU69" s="1328"/>
      <c r="CV69" s="1328"/>
      <c r="CW69" s="1328"/>
      <c r="CX69" s="1328"/>
      <c r="CY69" s="1328"/>
      <c r="CZ69" s="1328"/>
      <c r="DA69" s="1328"/>
      <c r="DB69" s="1328"/>
      <c r="DC69" s="1328"/>
      <c r="DD69" s="1328"/>
      <c r="DE69" s="1328"/>
      <c r="DF69" s="1328"/>
    </row>
    <row r="70" spans="1:110" s="776" customFormat="1" ht="14.1" customHeight="1" x14ac:dyDescent="0.25">
      <c r="A70" s="586">
        <v>34</v>
      </c>
      <c r="B70" s="1166" t="s">
        <v>5075</v>
      </c>
      <c r="C70" s="1166"/>
      <c r="D70" s="1366"/>
      <c r="E70" s="1167"/>
      <c r="F70" s="1367"/>
      <c r="G70" s="1324" t="s">
        <v>5076</v>
      </c>
      <c r="H70" s="1335" t="s">
        <v>2884</v>
      </c>
      <c r="I70" s="1324" t="s">
        <v>2670</v>
      </c>
      <c r="J70" s="1336">
        <v>14300</v>
      </c>
      <c r="K70" s="1165">
        <f>J70/100*7.09</f>
        <v>1013.87</v>
      </c>
      <c r="L70" s="1165">
        <v>16500</v>
      </c>
      <c r="M70" s="1165"/>
      <c r="N70" s="1326"/>
      <c r="O70" s="1359">
        <f>+J70/100*3.04</f>
        <v>434.72</v>
      </c>
      <c r="P70" s="1165">
        <f>+J70/100*2.87</f>
        <v>410.41</v>
      </c>
      <c r="Q70" s="1165"/>
      <c r="R70" s="1360"/>
      <c r="S70" s="1360"/>
      <c r="T70" s="1360">
        <f>N70+O70+P70+Q70</f>
        <v>845.13000000000011</v>
      </c>
      <c r="U70" s="1165">
        <f>J70-T70</f>
        <v>13454.869999999999</v>
      </c>
      <c r="V70" s="1320">
        <v>100010330028774</v>
      </c>
      <c r="W70" s="1337">
        <v>200019600101837</v>
      </c>
      <c r="X70" s="1338">
        <f>+U70</f>
        <v>13454.869999999999</v>
      </c>
      <c r="Y70" s="1368">
        <v>3103938589</v>
      </c>
      <c r="AL70" s="1328"/>
      <c r="AM70" s="1328"/>
      <c r="AN70" s="1328"/>
      <c r="AO70" s="1328"/>
      <c r="AP70" s="1328"/>
      <c r="AQ70" s="1328"/>
      <c r="AR70" s="1328"/>
      <c r="AS70" s="1328"/>
      <c r="AT70" s="1328"/>
      <c r="AU70" s="1328"/>
      <c r="AV70" s="1328"/>
      <c r="AW70" s="1328"/>
      <c r="AX70" s="1328"/>
      <c r="AY70" s="1328"/>
      <c r="AZ70" s="1328"/>
      <c r="BA70" s="1328"/>
      <c r="BB70" s="1328"/>
      <c r="BC70" s="1328"/>
      <c r="BD70" s="1328"/>
      <c r="BE70" s="1328"/>
      <c r="BF70" s="1328"/>
      <c r="BG70" s="1328"/>
      <c r="BH70" s="1328"/>
      <c r="BI70" s="1328"/>
      <c r="BJ70" s="1328"/>
      <c r="BK70" s="1328"/>
      <c r="BL70" s="1328"/>
      <c r="BM70" s="1328"/>
      <c r="BN70" s="1328"/>
      <c r="BO70" s="1328"/>
      <c r="BP70" s="1328"/>
      <c r="BQ70" s="1328"/>
      <c r="BR70" s="1328"/>
      <c r="BS70" s="1328"/>
      <c r="BT70" s="1328"/>
      <c r="BU70" s="1328"/>
      <c r="BV70" s="1328"/>
      <c r="BW70" s="1328"/>
      <c r="BX70" s="1328"/>
      <c r="BY70" s="1328"/>
      <c r="BZ70" s="1328"/>
      <c r="CA70" s="1328"/>
      <c r="CB70" s="1328"/>
      <c r="CC70" s="1328"/>
      <c r="CD70" s="1328"/>
      <c r="CE70" s="1328"/>
      <c r="CF70" s="1328"/>
      <c r="CG70" s="1328"/>
      <c r="CH70" s="1328"/>
      <c r="CI70" s="1328"/>
      <c r="CJ70" s="1328"/>
      <c r="CK70" s="1328"/>
      <c r="CL70" s="1328"/>
      <c r="CM70" s="1328"/>
      <c r="CN70" s="1328"/>
      <c r="CO70" s="1328"/>
      <c r="CP70" s="1328"/>
      <c r="CQ70" s="1328"/>
      <c r="CR70" s="1328"/>
      <c r="CS70" s="1328"/>
      <c r="CT70" s="1328"/>
      <c r="CU70" s="1328"/>
      <c r="CV70" s="1328"/>
      <c r="CW70" s="1328"/>
      <c r="CX70" s="1328"/>
      <c r="CY70" s="1328"/>
      <c r="CZ70" s="1328"/>
      <c r="DA70" s="1328"/>
      <c r="DB70" s="1328"/>
      <c r="DC70" s="1328"/>
      <c r="DD70" s="1328"/>
      <c r="DE70" s="1328"/>
      <c r="DF70" s="1328"/>
    </row>
    <row r="71" spans="1:110" s="776" customFormat="1" ht="14.1" customHeight="1" x14ac:dyDescent="0.25">
      <c r="A71" s="586">
        <v>35</v>
      </c>
      <c r="B71" s="1358" t="s">
        <v>5113</v>
      </c>
      <c r="C71" s="1166" t="s">
        <v>3763</v>
      </c>
      <c r="D71" s="1168"/>
      <c r="E71" s="1167"/>
      <c r="F71" s="1166"/>
      <c r="G71" s="1168" t="s">
        <v>5114</v>
      </c>
      <c r="H71" s="1335" t="s">
        <v>2884</v>
      </c>
      <c r="I71" s="1324" t="s">
        <v>5119</v>
      </c>
      <c r="J71" s="1171">
        <v>16500</v>
      </c>
      <c r="K71" s="1165">
        <f>J71/100*7.09</f>
        <v>1169.8499999999999</v>
      </c>
      <c r="L71" s="1165">
        <v>47308</v>
      </c>
      <c r="M71" s="1326"/>
      <c r="N71" s="1326"/>
      <c r="O71" s="1359">
        <f>+J71/100*3.04</f>
        <v>501.6</v>
      </c>
      <c r="P71" s="1359">
        <f>+J71/100*2.87</f>
        <v>473.55</v>
      </c>
      <c r="Q71" s="1165"/>
      <c r="R71" s="1360"/>
      <c r="T71" s="1165">
        <f>N71+O71+P71+Q71</f>
        <v>975.15000000000009</v>
      </c>
      <c r="U71" s="1165">
        <f>+J71-T71</f>
        <v>15524.85</v>
      </c>
      <c r="V71" s="1320">
        <v>100010330028774</v>
      </c>
      <c r="W71" s="1361" t="s">
        <v>5357</v>
      </c>
      <c r="X71" s="1338">
        <f>+U71</f>
        <v>15524.85</v>
      </c>
      <c r="Y71" s="1362" t="s">
        <v>5358</v>
      </c>
      <c r="Z71" s="1324"/>
      <c r="AA71" s="1326"/>
      <c r="AB71" s="1326"/>
      <c r="AC71" s="1165"/>
      <c r="AD71" s="1165"/>
      <c r="AE71" s="1363"/>
      <c r="AF71" s="1326"/>
      <c r="AG71" s="1165"/>
      <c r="AH71" s="1326"/>
      <c r="AI71" s="1327"/>
    </row>
    <row r="72" spans="1:110" s="776" customFormat="1" ht="14.1" customHeight="1" x14ac:dyDescent="0.25">
      <c r="A72" s="1800" t="s">
        <v>3656</v>
      </c>
      <c r="B72" s="1801"/>
      <c r="C72" s="1801"/>
      <c r="D72" s="1801"/>
      <c r="E72" s="1801"/>
      <c r="F72" s="1801"/>
      <c r="G72" s="1801"/>
      <c r="H72" s="1801"/>
      <c r="I72" s="1802"/>
      <c r="J72" s="1317">
        <f>SUM(J70:J71)</f>
        <v>30800</v>
      </c>
      <c r="K72" s="1165">
        <f>SUM(K70:K70)</f>
        <v>1013.87</v>
      </c>
      <c r="L72" s="1165">
        <v>80308</v>
      </c>
      <c r="M72" s="1165"/>
      <c r="N72" s="1317"/>
      <c r="O72" s="1317">
        <f>SUM(O70:O71)</f>
        <v>936.32</v>
      </c>
      <c r="P72" s="1329">
        <f>SUM(P70:P71)</f>
        <v>883.96</v>
      </c>
      <c r="Q72" s="1317"/>
      <c r="R72" s="1401"/>
      <c r="S72" s="1401"/>
      <c r="T72" s="1401">
        <f>SUM(T70:T71)</f>
        <v>1820.2800000000002</v>
      </c>
      <c r="U72" s="1317">
        <f>SUM(U70:U71)</f>
        <v>28979.72</v>
      </c>
      <c r="V72" s="1320"/>
      <c r="W72" s="1380"/>
      <c r="X72" s="1333"/>
      <c r="Y72" s="1428"/>
      <c r="Z72" s="1323"/>
      <c r="AA72" s="1324"/>
      <c r="AB72" s="1325"/>
      <c r="AC72" s="1326"/>
      <c r="AD72" s="1326"/>
      <c r="AE72" s="1165"/>
      <c r="AF72" s="1165"/>
      <c r="AG72" s="1381"/>
      <c r="AH72" s="1326"/>
      <c r="AI72" s="1165"/>
      <c r="AJ72" s="1326"/>
      <c r="AK72" s="1327"/>
      <c r="AL72" s="1328"/>
      <c r="AM72" s="1328"/>
      <c r="AN72" s="1328"/>
      <c r="AO72" s="1328"/>
      <c r="AP72" s="1328"/>
      <c r="AQ72" s="1328"/>
      <c r="AR72" s="1328"/>
      <c r="AS72" s="1328"/>
      <c r="AT72" s="1328"/>
      <c r="AU72" s="1328"/>
      <c r="AV72" s="1328"/>
      <c r="AW72" s="1328"/>
      <c r="AX72" s="1328"/>
      <c r="AY72" s="1328"/>
      <c r="AZ72" s="1328"/>
      <c r="BA72" s="1328"/>
      <c r="BB72" s="1328"/>
      <c r="BC72" s="1328"/>
      <c r="BD72" s="1328"/>
      <c r="BE72" s="1328"/>
      <c r="BF72" s="1328"/>
      <c r="BG72" s="1328"/>
      <c r="BH72" s="1328"/>
      <c r="BI72" s="1328"/>
      <c r="BJ72" s="1328"/>
      <c r="BK72" s="1328"/>
      <c r="BL72" s="1328"/>
      <c r="BM72" s="1328"/>
      <c r="BN72" s="1328"/>
      <c r="BO72" s="1328"/>
      <c r="BP72" s="1328"/>
      <c r="BQ72" s="1328"/>
      <c r="BR72" s="1328"/>
      <c r="BS72" s="1328"/>
      <c r="BT72" s="1328"/>
      <c r="BU72" s="1328"/>
      <c r="BV72" s="1328"/>
      <c r="BW72" s="1328"/>
      <c r="BX72" s="1328"/>
      <c r="BY72" s="1328"/>
      <c r="BZ72" s="1328"/>
      <c r="CA72" s="1328"/>
      <c r="CB72" s="1328"/>
      <c r="CC72" s="1328"/>
      <c r="CD72" s="1328"/>
      <c r="CE72" s="1328"/>
      <c r="CF72" s="1328"/>
      <c r="CG72" s="1328"/>
      <c r="CH72" s="1328"/>
      <c r="CI72" s="1328"/>
      <c r="CJ72" s="1328"/>
      <c r="CK72" s="1328"/>
      <c r="CL72" s="1328"/>
      <c r="CM72" s="1328"/>
      <c r="CN72" s="1328"/>
      <c r="CO72" s="1328"/>
      <c r="CP72" s="1328"/>
      <c r="CQ72" s="1328"/>
      <c r="CR72" s="1328"/>
      <c r="CS72" s="1328"/>
      <c r="CT72" s="1328"/>
      <c r="CU72" s="1328"/>
      <c r="CV72" s="1328"/>
      <c r="CW72" s="1328"/>
      <c r="CX72" s="1328"/>
      <c r="CY72" s="1328"/>
      <c r="CZ72" s="1328"/>
      <c r="DA72" s="1328"/>
      <c r="DB72" s="1328"/>
      <c r="DC72" s="1328"/>
      <c r="DD72" s="1328"/>
      <c r="DE72" s="1328"/>
      <c r="DF72" s="1328"/>
    </row>
    <row r="73" spans="1:110" s="776" customFormat="1" ht="14.1" customHeight="1" x14ac:dyDescent="0.25">
      <c r="A73" s="1796" t="s">
        <v>3687</v>
      </c>
      <c r="B73" s="1797"/>
      <c r="C73" s="1797"/>
      <c r="D73" s="1797"/>
      <c r="E73" s="1797"/>
      <c r="F73" s="1797"/>
      <c r="G73" s="1797"/>
      <c r="H73" s="1797"/>
      <c r="I73" s="1798"/>
      <c r="J73" s="1329"/>
      <c r="K73" s="1165"/>
      <c r="L73" s="1165"/>
      <c r="M73" s="1165"/>
      <c r="N73" s="1329"/>
      <c r="O73" s="1330"/>
      <c r="P73" s="1329"/>
      <c r="Q73" s="1329"/>
      <c r="R73" s="1331"/>
      <c r="S73" s="1331"/>
      <c r="T73" s="1331"/>
      <c r="U73" s="1329"/>
      <c r="V73" s="1320"/>
      <c r="W73" s="1332"/>
      <c r="X73" s="1333"/>
      <c r="Y73" s="1334"/>
      <c r="AL73" s="1328"/>
      <c r="AM73" s="1328"/>
      <c r="AN73" s="1328"/>
      <c r="AO73" s="1328"/>
      <c r="AP73" s="1328"/>
      <c r="AQ73" s="1328"/>
      <c r="AR73" s="1328"/>
      <c r="AS73" s="1328"/>
      <c r="AT73" s="1328"/>
      <c r="AU73" s="1328"/>
      <c r="AV73" s="1328"/>
      <c r="AW73" s="1328"/>
      <c r="AX73" s="1328"/>
      <c r="AY73" s="1328"/>
      <c r="AZ73" s="1328"/>
      <c r="BA73" s="1328"/>
      <c r="BB73" s="1328"/>
      <c r="BC73" s="1328"/>
      <c r="BD73" s="1328"/>
      <c r="BE73" s="1328"/>
      <c r="BF73" s="1328"/>
      <c r="BG73" s="1328"/>
      <c r="BH73" s="1328"/>
      <c r="BI73" s="1328"/>
      <c r="BJ73" s="1328"/>
      <c r="BK73" s="1328"/>
      <c r="BL73" s="1328"/>
      <c r="BM73" s="1328"/>
      <c r="BN73" s="1328"/>
      <c r="BO73" s="1328"/>
      <c r="BP73" s="1328"/>
      <c r="BQ73" s="1328"/>
      <c r="BR73" s="1328"/>
      <c r="BS73" s="1328"/>
      <c r="BT73" s="1328"/>
      <c r="BU73" s="1328"/>
      <c r="BV73" s="1328"/>
      <c r="BW73" s="1328"/>
      <c r="BX73" s="1328"/>
      <c r="BY73" s="1328"/>
      <c r="BZ73" s="1328"/>
      <c r="CA73" s="1328"/>
      <c r="CB73" s="1328"/>
      <c r="CC73" s="1328"/>
      <c r="CD73" s="1328"/>
      <c r="CE73" s="1328"/>
      <c r="CF73" s="1328"/>
      <c r="CG73" s="1328"/>
      <c r="CH73" s="1328"/>
      <c r="CI73" s="1328"/>
      <c r="CJ73" s="1328"/>
      <c r="CK73" s="1328"/>
      <c r="CL73" s="1328"/>
      <c r="CM73" s="1328"/>
      <c r="CN73" s="1328"/>
      <c r="CO73" s="1328"/>
      <c r="CP73" s="1328"/>
      <c r="CQ73" s="1328"/>
      <c r="CR73" s="1328"/>
      <c r="CS73" s="1328"/>
      <c r="CT73" s="1328"/>
      <c r="CU73" s="1328"/>
      <c r="CV73" s="1328"/>
      <c r="CW73" s="1328"/>
      <c r="CX73" s="1328"/>
      <c r="CY73" s="1328"/>
      <c r="CZ73" s="1328"/>
      <c r="DA73" s="1328"/>
      <c r="DB73" s="1328"/>
      <c r="DC73" s="1328"/>
      <c r="DD73" s="1328"/>
      <c r="DE73" s="1328"/>
      <c r="DF73" s="1328"/>
    </row>
    <row r="74" spans="1:110" s="776" customFormat="1" ht="14.1" customHeight="1" x14ac:dyDescent="0.25">
      <c r="A74" s="1166">
        <v>37</v>
      </c>
      <c r="B74" s="586" t="s">
        <v>5304</v>
      </c>
      <c r="C74" s="586"/>
      <c r="D74" s="1172"/>
      <c r="E74" s="1167"/>
      <c r="F74" s="1166"/>
      <c r="G74" s="509" t="s">
        <v>5305</v>
      </c>
      <c r="H74" s="1335" t="s">
        <v>2884</v>
      </c>
      <c r="I74" s="509" t="s">
        <v>2738</v>
      </c>
      <c r="J74" s="1165">
        <v>11000</v>
      </c>
      <c r="K74" s="1165"/>
      <c r="L74" s="1165"/>
      <c r="M74" s="1165"/>
      <c r="N74" s="1326"/>
      <c r="O74" s="1359"/>
      <c r="P74" s="1359"/>
      <c r="R74" s="1360"/>
      <c r="S74" s="1360"/>
      <c r="T74" s="1360"/>
      <c r="U74" s="1165"/>
      <c r="V74" s="1320"/>
      <c r="W74" s="1429"/>
      <c r="X74" s="1338"/>
      <c r="Y74" s="1339"/>
      <c r="Z74" s="1323"/>
      <c r="AA74" s="1325"/>
      <c r="AB74" s="1326"/>
      <c r="AC74" s="1326"/>
      <c r="AD74" s="1165"/>
      <c r="AE74" s="1324"/>
      <c r="AF74" s="1324"/>
      <c r="AG74" s="1326"/>
      <c r="AH74" s="1165"/>
      <c r="AI74" s="1326"/>
      <c r="AJ74" s="1327"/>
    </row>
    <row r="75" spans="1:110" s="776" customFormat="1" ht="14.1" customHeight="1" x14ac:dyDescent="0.25">
      <c r="A75" s="1166">
        <v>38</v>
      </c>
      <c r="B75" s="586" t="s">
        <v>5308</v>
      </c>
      <c r="C75" s="586"/>
      <c r="D75" s="1172"/>
      <c r="E75" s="1167"/>
      <c r="F75" s="1166"/>
      <c r="G75" s="509" t="s">
        <v>5309</v>
      </c>
      <c r="H75" s="1335" t="s">
        <v>2884</v>
      </c>
      <c r="I75" s="509" t="s">
        <v>2738</v>
      </c>
      <c r="J75" s="1165">
        <v>11000</v>
      </c>
      <c r="K75" s="1165"/>
      <c r="L75" s="1165"/>
      <c r="M75" s="1165"/>
      <c r="N75" s="1326"/>
      <c r="O75" s="1359"/>
      <c r="P75" s="1359"/>
      <c r="R75" s="1360"/>
      <c r="S75" s="1360"/>
      <c r="T75" s="1360"/>
      <c r="U75" s="1165"/>
      <c r="V75" s="1320"/>
      <c r="W75" s="1429"/>
      <c r="X75" s="1338"/>
      <c r="Y75" s="1339"/>
      <c r="Z75" s="1323"/>
      <c r="AA75" s="1325"/>
      <c r="AB75" s="1326"/>
      <c r="AC75" s="1326"/>
      <c r="AD75" s="1165"/>
      <c r="AE75" s="1324"/>
      <c r="AF75" s="1324"/>
      <c r="AG75" s="1326"/>
      <c r="AH75" s="1165"/>
      <c r="AI75" s="1326"/>
      <c r="AJ75" s="1327"/>
    </row>
    <row r="76" spans="1:110" s="776" customFormat="1" ht="14.1" customHeight="1" x14ac:dyDescent="0.25">
      <c r="A76" s="1800" t="s">
        <v>3656</v>
      </c>
      <c r="B76" s="1801"/>
      <c r="C76" s="1801"/>
      <c r="D76" s="1801"/>
      <c r="E76" s="1801"/>
      <c r="F76" s="1801"/>
      <c r="G76" s="1801"/>
      <c r="H76" s="1801"/>
      <c r="I76" s="1802"/>
      <c r="J76" s="1316">
        <f>SUM(J74:J75)</f>
        <v>22000</v>
      </c>
      <c r="K76" s="1165" t="e">
        <f>+#REF!</f>
        <v>#REF!</v>
      </c>
      <c r="L76" s="1165">
        <f>J76</f>
        <v>22000</v>
      </c>
      <c r="M76" s="1165"/>
      <c r="N76" s="1317">
        <f>SUM(N73:N73)</f>
        <v>0</v>
      </c>
      <c r="O76" s="1317" t="e">
        <f>SUM(#REF!)</f>
        <v>#REF!</v>
      </c>
      <c r="P76" s="1329" t="e">
        <f>SUM(#REF!)</f>
        <v>#REF!</v>
      </c>
      <c r="Q76" s="1317"/>
      <c r="R76" s="1401"/>
      <c r="S76" s="1401"/>
      <c r="T76" s="1401" t="e">
        <f>SUM(#REF!)</f>
        <v>#REF!</v>
      </c>
      <c r="U76" s="1317" t="e">
        <f>SUM(#REF!)</f>
        <v>#REF!</v>
      </c>
      <c r="V76" s="1320"/>
      <c r="W76" s="1380"/>
      <c r="X76" s="1333"/>
      <c r="Y76" s="1428"/>
      <c r="Z76" s="1323"/>
      <c r="AA76" s="1324"/>
      <c r="AB76" s="1325"/>
      <c r="AC76" s="1326"/>
      <c r="AD76" s="1326"/>
      <c r="AE76" s="1165"/>
      <c r="AF76" s="1165"/>
      <c r="AG76" s="1381"/>
      <c r="AH76" s="1326"/>
      <c r="AI76" s="1165"/>
      <c r="AJ76" s="1326"/>
      <c r="AK76" s="1327"/>
      <c r="AL76" s="1328"/>
      <c r="AM76" s="1328"/>
      <c r="AN76" s="1328"/>
      <c r="AO76" s="1328"/>
      <c r="AP76" s="1328"/>
      <c r="AQ76" s="1328"/>
      <c r="AR76" s="1328"/>
      <c r="AS76" s="1328"/>
      <c r="AT76" s="1328"/>
      <c r="AU76" s="1328"/>
      <c r="AV76" s="1328"/>
      <c r="AW76" s="1328"/>
      <c r="AX76" s="1328"/>
      <c r="AY76" s="1328"/>
      <c r="AZ76" s="1328"/>
      <c r="BA76" s="1328"/>
      <c r="BB76" s="1328"/>
      <c r="BC76" s="1328"/>
      <c r="BD76" s="1328"/>
      <c r="BE76" s="1328"/>
      <c r="BF76" s="1328"/>
      <c r="BG76" s="1328"/>
      <c r="BH76" s="1328"/>
      <c r="BI76" s="1328"/>
      <c r="BJ76" s="1328"/>
      <c r="BK76" s="1328"/>
      <c r="BL76" s="1328"/>
      <c r="BM76" s="1328"/>
      <c r="BN76" s="1328"/>
      <c r="BO76" s="1328"/>
      <c r="BP76" s="1328"/>
      <c r="BQ76" s="1328"/>
      <c r="BR76" s="1328"/>
      <c r="BS76" s="1328"/>
      <c r="BT76" s="1328"/>
      <c r="BU76" s="1328"/>
      <c r="BV76" s="1328"/>
      <c r="BW76" s="1328"/>
      <c r="BX76" s="1328"/>
      <c r="BY76" s="1328"/>
      <c r="BZ76" s="1328"/>
      <c r="CA76" s="1328"/>
      <c r="CB76" s="1328"/>
      <c r="CC76" s="1328"/>
      <c r="CD76" s="1328"/>
      <c r="CE76" s="1328"/>
      <c r="CF76" s="1328"/>
      <c r="CG76" s="1328"/>
      <c r="CH76" s="1328"/>
      <c r="CI76" s="1328"/>
      <c r="CJ76" s="1328"/>
      <c r="CK76" s="1328"/>
      <c r="CL76" s="1328"/>
      <c r="CM76" s="1328"/>
      <c r="CN76" s="1328"/>
      <c r="CO76" s="1328"/>
      <c r="CP76" s="1328"/>
      <c r="CQ76" s="1328"/>
      <c r="CR76" s="1328"/>
      <c r="CS76" s="1328"/>
      <c r="CT76" s="1328"/>
      <c r="CU76" s="1328"/>
      <c r="CV76" s="1328"/>
      <c r="CW76" s="1328"/>
      <c r="CX76" s="1328"/>
      <c r="CY76" s="1328"/>
      <c r="CZ76" s="1328"/>
      <c r="DA76" s="1328"/>
      <c r="DB76" s="1328"/>
      <c r="DC76" s="1328"/>
      <c r="DD76" s="1328"/>
      <c r="DE76" s="1328"/>
      <c r="DF76" s="1328"/>
    </row>
    <row r="77" spans="1:110" s="776" customFormat="1" ht="14.1" customHeight="1" x14ac:dyDescent="0.25">
      <c r="A77" s="1796" t="s">
        <v>3688</v>
      </c>
      <c r="B77" s="1797"/>
      <c r="C77" s="1797"/>
      <c r="D77" s="1797"/>
      <c r="E77" s="1797"/>
      <c r="F77" s="1797"/>
      <c r="G77" s="1797"/>
      <c r="H77" s="1797"/>
      <c r="I77" s="1798"/>
      <c r="J77" s="1329"/>
      <c r="K77" s="1165"/>
      <c r="L77" s="1165"/>
      <c r="M77" s="1165"/>
      <c r="N77" s="1329"/>
      <c r="O77" s="1330"/>
      <c r="P77" s="1329"/>
      <c r="Q77" s="1329"/>
      <c r="R77" s="1331"/>
      <c r="S77" s="1331"/>
      <c r="T77" s="1331"/>
      <c r="U77" s="1329"/>
      <c r="V77" s="1320"/>
      <c r="W77" s="1332"/>
      <c r="X77" s="1333"/>
      <c r="Y77" s="1334"/>
      <c r="AL77" s="1328"/>
      <c r="AM77" s="1328"/>
      <c r="AN77" s="1328"/>
      <c r="AO77" s="1328"/>
      <c r="AP77" s="1328"/>
      <c r="AQ77" s="1328"/>
      <c r="AR77" s="1328"/>
      <c r="AS77" s="1328"/>
      <c r="AT77" s="1328"/>
      <c r="AU77" s="1328"/>
      <c r="AV77" s="1328"/>
      <c r="AW77" s="1328"/>
      <c r="AX77" s="1328"/>
      <c r="AY77" s="1328"/>
      <c r="AZ77" s="1328"/>
      <c r="BA77" s="1328"/>
      <c r="BB77" s="1328"/>
      <c r="BC77" s="1328"/>
      <c r="BD77" s="1328"/>
      <c r="BE77" s="1328"/>
      <c r="BF77" s="1328"/>
      <c r="BG77" s="1328"/>
      <c r="BH77" s="1328"/>
      <c r="BI77" s="1328"/>
      <c r="BJ77" s="1328"/>
      <c r="BK77" s="1328"/>
      <c r="BL77" s="1328"/>
      <c r="BM77" s="1328"/>
      <c r="BN77" s="1328"/>
      <c r="BO77" s="1328"/>
      <c r="BP77" s="1328"/>
      <c r="BQ77" s="1328"/>
      <c r="BR77" s="1328"/>
      <c r="BS77" s="1328"/>
      <c r="BT77" s="1328"/>
      <c r="BU77" s="1328"/>
      <c r="BV77" s="1328"/>
      <c r="BW77" s="1328"/>
      <c r="BX77" s="1328"/>
      <c r="BY77" s="1328"/>
      <c r="BZ77" s="1328"/>
      <c r="CA77" s="1328"/>
      <c r="CB77" s="1328"/>
      <c r="CC77" s="1328"/>
      <c r="CD77" s="1328"/>
      <c r="CE77" s="1328"/>
      <c r="CF77" s="1328"/>
      <c r="CG77" s="1328"/>
      <c r="CH77" s="1328"/>
      <c r="CI77" s="1328"/>
      <c r="CJ77" s="1328"/>
      <c r="CK77" s="1328"/>
      <c r="CL77" s="1328"/>
      <c r="CM77" s="1328"/>
      <c r="CN77" s="1328"/>
      <c r="CO77" s="1328"/>
      <c r="CP77" s="1328"/>
      <c r="CQ77" s="1328"/>
      <c r="CR77" s="1328"/>
      <c r="CS77" s="1328"/>
      <c r="CT77" s="1328"/>
      <c r="CU77" s="1328"/>
      <c r="CV77" s="1328"/>
      <c r="CW77" s="1328"/>
      <c r="CX77" s="1328"/>
      <c r="CY77" s="1328"/>
      <c r="CZ77" s="1328"/>
      <c r="DA77" s="1328"/>
      <c r="DB77" s="1328"/>
      <c r="DC77" s="1328"/>
      <c r="DD77" s="1328"/>
      <c r="DE77" s="1328"/>
      <c r="DF77" s="1328"/>
    </row>
    <row r="78" spans="1:110" s="776" customFormat="1" ht="14.1" customHeight="1" x14ac:dyDescent="0.25">
      <c r="A78" s="1166">
        <v>40</v>
      </c>
      <c r="B78" s="586" t="s">
        <v>5306</v>
      </c>
      <c r="C78" s="586"/>
      <c r="D78" s="1172"/>
      <c r="E78" s="1167"/>
      <c r="F78" s="1166"/>
      <c r="G78" s="509" t="s">
        <v>5307</v>
      </c>
      <c r="H78" s="1335" t="s">
        <v>2884</v>
      </c>
      <c r="I78" s="509" t="s">
        <v>2773</v>
      </c>
      <c r="J78" s="1165">
        <v>11000</v>
      </c>
      <c r="K78" s="1165"/>
      <c r="L78" s="1165">
        <f>J78</f>
        <v>11000</v>
      </c>
      <c r="M78" s="1165"/>
      <c r="N78" s="1326"/>
      <c r="O78" s="1359"/>
      <c r="P78" s="1359"/>
      <c r="R78" s="1360"/>
      <c r="S78" s="1360"/>
      <c r="T78" s="1360"/>
      <c r="U78" s="1165"/>
      <c r="V78" s="1320"/>
      <c r="W78" s="1429"/>
      <c r="X78" s="1338"/>
      <c r="Y78" s="1339"/>
      <c r="Z78" s="1323"/>
      <c r="AA78" s="1325"/>
      <c r="AB78" s="1326"/>
      <c r="AC78" s="1326"/>
      <c r="AD78" s="1165"/>
      <c r="AE78" s="1324"/>
      <c r="AF78" s="1324"/>
      <c r="AG78" s="1326"/>
      <c r="AH78" s="1165"/>
      <c r="AI78" s="1326"/>
      <c r="AJ78" s="1327"/>
    </row>
    <row r="79" spans="1:110" s="776" customFormat="1" ht="14.1" customHeight="1" x14ac:dyDescent="0.25">
      <c r="A79" s="1800" t="s">
        <v>3656</v>
      </c>
      <c r="B79" s="1801"/>
      <c r="C79" s="1801"/>
      <c r="D79" s="1801"/>
      <c r="E79" s="1801"/>
      <c r="F79" s="1801"/>
      <c r="G79" s="1801"/>
      <c r="H79" s="1801"/>
      <c r="I79" s="1802"/>
      <c r="J79" s="1316">
        <f>SUM(J78:J78)</f>
        <v>11000</v>
      </c>
      <c r="K79" s="1165" t="e">
        <f>+#REF!</f>
        <v>#REF!</v>
      </c>
      <c r="L79" s="1165">
        <f>J79</f>
        <v>11000</v>
      </c>
      <c r="M79" s="1165"/>
      <c r="N79" s="1317">
        <f>SUM(N77:N77)</f>
        <v>0</v>
      </c>
      <c r="O79" s="1318">
        <f>J79/100*3.04</f>
        <v>334.4</v>
      </c>
      <c r="P79" s="1318">
        <f>J79/100*2.87</f>
        <v>315.7</v>
      </c>
      <c r="Q79" s="1317"/>
      <c r="R79" s="1401"/>
      <c r="S79" s="1401"/>
      <c r="T79" s="1401" t="e">
        <f>SUM(#REF!)</f>
        <v>#REF!</v>
      </c>
      <c r="U79" s="1317" t="e">
        <f>SUM(#REF!)</f>
        <v>#REF!</v>
      </c>
      <c r="V79" s="1320"/>
      <c r="W79" s="1380"/>
      <c r="X79" s="1333"/>
      <c r="Y79" s="1428"/>
      <c r="Z79" s="1323"/>
      <c r="AA79" s="1324"/>
      <c r="AB79" s="1325"/>
      <c r="AC79" s="1326"/>
      <c r="AD79" s="1326"/>
      <c r="AE79" s="1165"/>
      <c r="AF79" s="1165"/>
      <c r="AG79" s="1381"/>
      <c r="AH79" s="1326"/>
      <c r="AI79" s="1165"/>
      <c r="AJ79" s="1326"/>
      <c r="AK79" s="1327"/>
      <c r="AL79" s="1328"/>
      <c r="AM79" s="1328"/>
      <c r="AN79" s="1328"/>
      <c r="AO79" s="1328"/>
      <c r="AP79" s="1328"/>
      <c r="AQ79" s="1328"/>
      <c r="AR79" s="1328"/>
      <c r="AS79" s="1328"/>
      <c r="AT79" s="1328"/>
      <c r="AU79" s="1328"/>
      <c r="AV79" s="1328"/>
      <c r="AW79" s="1328"/>
      <c r="AX79" s="1328"/>
      <c r="AY79" s="1328"/>
      <c r="AZ79" s="1328"/>
      <c r="BA79" s="1328"/>
      <c r="BB79" s="1328"/>
      <c r="BC79" s="1328"/>
      <c r="BD79" s="1328"/>
      <c r="BE79" s="1328"/>
      <c r="BF79" s="1328"/>
      <c r="BG79" s="1328"/>
      <c r="BH79" s="1328"/>
      <c r="BI79" s="1328"/>
      <c r="BJ79" s="1328"/>
      <c r="BK79" s="1328"/>
      <c r="BL79" s="1328"/>
      <c r="BM79" s="1328"/>
      <c r="BN79" s="1328"/>
      <c r="BO79" s="1328"/>
      <c r="BP79" s="1328"/>
      <c r="BQ79" s="1328"/>
      <c r="BR79" s="1328"/>
      <c r="BS79" s="1328"/>
      <c r="BT79" s="1328"/>
      <c r="BU79" s="1328"/>
      <c r="BV79" s="1328"/>
      <c r="BW79" s="1328"/>
      <c r="BX79" s="1328"/>
      <c r="BY79" s="1328"/>
      <c r="BZ79" s="1328"/>
      <c r="CA79" s="1328"/>
      <c r="CB79" s="1328"/>
      <c r="CC79" s="1328"/>
      <c r="CD79" s="1328"/>
      <c r="CE79" s="1328"/>
      <c r="CF79" s="1328"/>
      <c r="CG79" s="1328"/>
      <c r="CH79" s="1328"/>
      <c r="CI79" s="1328"/>
      <c r="CJ79" s="1328"/>
      <c r="CK79" s="1328"/>
      <c r="CL79" s="1328"/>
      <c r="CM79" s="1328"/>
      <c r="CN79" s="1328"/>
      <c r="CO79" s="1328"/>
      <c r="CP79" s="1328"/>
      <c r="CQ79" s="1328"/>
      <c r="CR79" s="1328"/>
      <c r="CS79" s="1328"/>
      <c r="CT79" s="1328"/>
      <c r="CU79" s="1328"/>
      <c r="CV79" s="1328"/>
      <c r="CW79" s="1328"/>
      <c r="CX79" s="1328"/>
      <c r="CY79" s="1328"/>
      <c r="CZ79" s="1328"/>
      <c r="DA79" s="1328"/>
      <c r="DB79" s="1328"/>
      <c r="DC79" s="1328"/>
      <c r="DD79" s="1328"/>
      <c r="DE79" s="1328"/>
      <c r="DF79" s="1328"/>
    </row>
    <row r="80" spans="1:110" s="776" customFormat="1" ht="14.1" customHeight="1" x14ac:dyDescent="0.25">
      <c r="A80" s="1803" t="s">
        <v>3672</v>
      </c>
      <c r="B80" s="1803"/>
      <c r="C80" s="1803"/>
      <c r="D80" s="1803"/>
      <c r="E80" s="1803"/>
      <c r="F80" s="1803"/>
      <c r="G80" s="1803"/>
      <c r="H80" s="1803"/>
      <c r="I80" s="1803"/>
      <c r="J80" s="1317"/>
      <c r="K80" s="1165"/>
      <c r="L80" s="1165"/>
      <c r="M80" s="1165"/>
      <c r="N80" s="1317"/>
      <c r="O80" s="1317"/>
      <c r="P80" s="1317"/>
      <c r="Q80" s="1317"/>
      <c r="R80" s="1317"/>
      <c r="S80" s="1317"/>
      <c r="T80" s="1317"/>
      <c r="U80" s="1317"/>
      <c r="V80" s="1320"/>
      <c r="W80" s="1380"/>
      <c r="X80" s="1333"/>
      <c r="Y80" s="1334"/>
      <c r="Z80" s="1323"/>
      <c r="AA80" s="1324"/>
      <c r="AB80" s="1325"/>
      <c r="AC80" s="1326"/>
      <c r="AD80" s="1326"/>
      <c r="AE80" s="1165"/>
      <c r="AF80" s="1165"/>
      <c r="AG80" s="1381"/>
      <c r="AH80" s="1326"/>
      <c r="AI80" s="1165"/>
      <c r="AJ80" s="1326"/>
      <c r="AK80" s="1327"/>
      <c r="AL80" s="1328"/>
      <c r="AM80" s="1328"/>
      <c r="AN80" s="1328"/>
      <c r="AO80" s="1328"/>
      <c r="AP80" s="1328"/>
      <c r="AQ80" s="1328"/>
      <c r="AR80" s="1328"/>
      <c r="AS80" s="1328"/>
      <c r="AT80" s="1328"/>
      <c r="AU80" s="1328"/>
      <c r="AV80" s="1328"/>
      <c r="AW80" s="1328"/>
      <c r="AX80" s="1328"/>
      <c r="AY80" s="1328"/>
      <c r="AZ80" s="1328"/>
      <c r="BA80" s="1328"/>
      <c r="BB80" s="1328"/>
      <c r="BC80" s="1328"/>
      <c r="BD80" s="1328"/>
      <c r="BE80" s="1328"/>
      <c r="BF80" s="1328"/>
      <c r="BG80" s="1328"/>
      <c r="BH80" s="1328"/>
      <c r="BI80" s="1328"/>
      <c r="BJ80" s="1328"/>
      <c r="BK80" s="1328"/>
      <c r="BL80" s="1328"/>
      <c r="BM80" s="1328"/>
      <c r="BN80" s="1328"/>
      <c r="BO80" s="1328"/>
      <c r="BP80" s="1328"/>
      <c r="BQ80" s="1328"/>
      <c r="BR80" s="1328"/>
      <c r="BS80" s="1328"/>
      <c r="BT80" s="1328"/>
      <c r="BU80" s="1328"/>
      <c r="BV80" s="1328"/>
      <c r="BW80" s="1328"/>
      <c r="BX80" s="1328"/>
      <c r="BY80" s="1328"/>
      <c r="BZ80" s="1328"/>
      <c r="CA80" s="1328"/>
      <c r="CB80" s="1328"/>
      <c r="CC80" s="1328"/>
      <c r="CD80" s="1328"/>
      <c r="CE80" s="1328"/>
      <c r="CF80" s="1328"/>
      <c r="CG80" s="1328"/>
      <c r="CH80" s="1328"/>
      <c r="CI80" s="1328"/>
      <c r="CJ80" s="1328"/>
      <c r="CK80" s="1328"/>
      <c r="CL80" s="1328"/>
      <c r="CM80" s="1328"/>
      <c r="CN80" s="1328"/>
      <c r="CO80" s="1328"/>
      <c r="CP80" s="1328"/>
      <c r="CQ80" s="1328"/>
      <c r="CR80" s="1328"/>
      <c r="CS80" s="1328"/>
      <c r="CT80" s="1328"/>
      <c r="CU80" s="1328"/>
      <c r="CV80" s="1328"/>
      <c r="CW80" s="1328"/>
      <c r="CX80" s="1328"/>
      <c r="CY80" s="1328"/>
      <c r="CZ80" s="1328"/>
      <c r="DA80" s="1328"/>
      <c r="DB80" s="1328"/>
      <c r="DC80" s="1328"/>
      <c r="DD80" s="1328"/>
      <c r="DE80" s="1328"/>
      <c r="DF80" s="1328"/>
    </row>
    <row r="81" spans="1:110" s="776" customFormat="1" ht="14.1" customHeight="1" x14ac:dyDescent="0.25">
      <c r="A81" s="1357">
        <v>39</v>
      </c>
      <c r="B81" s="1358" t="s">
        <v>4536</v>
      </c>
      <c r="C81" s="1166"/>
      <c r="D81" s="1430"/>
      <c r="E81" s="1167"/>
      <c r="F81" s="1170"/>
      <c r="G81" s="1168" t="s">
        <v>4537</v>
      </c>
      <c r="H81" s="1335" t="s">
        <v>1941</v>
      </c>
      <c r="I81" s="1324" t="s">
        <v>2087</v>
      </c>
      <c r="J81" s="1171">
        <v>45000</v>
      </c>
      <c r="K81" s="1165">
        <f>+J81/100*7.09</f>
        <v>3190.5</v>
      </c>
      <c r="L81" s="1165">
        <v>47308</v>
      </c>
      <c r="M81" s="1326"/>
      <c r="N81" s="1326">
        <v>1148.33</v>
      </c>
      <c r="O81" s="1359">
        <f t="shared" ref="O81:O100" si="26">+J81/100*3.04</f>
        <v>1368</v>
      </c>
      <c r="P81" s="1165">
        <f t="shared" ref="P81:P99" si="27">+J81/100*2.87</f>
        <v>1291.5</v>
      </c>
      <c r="Q81" s="1165"/>
      <c r="R81" s="1360"/>
      <c r="S81" s="1360"/>
      <c r="T81" s="1360">
        <f>N81+O81+P81+Q81</f>
        <v>3807.83</v>
      </c>
      <c r="U81" s="1165">
        <f>+J81-T81</f>
        <v>41192.17</v>
      </c>
      <c r="V81" s="1320">
        <v>100010330028774</v>
      </c>
      <c r="W81" s="1361" t="s">
        <v>4539</v>
      </c>
      <c r="X81" s="1338">
        <f t="shared" ref="X81:X89" si="28">+U81</f>
        <v>41192.17</v>
      </c>
      <c r="Y81" s="1362" t="s">
        <v>4540</v>
      </c>
      <c r="Z81" s="1324"/>
      <c r="AA81" s="1325"/>
      <c r="AB81" s="1326"/>
      <c r="AC81" s="1326"/>
      <c r="AD81" s="1165"/>
      <c r="AE81" s="1165"/>
      <c r="AF81" s="1363"/>
      <c r="AG81" s="1326"/>
      <c r="AH81" s="1165"/>
      <c r="AI81" s="1326"/>
      <c r="AJ81" s="1327"/>
      <c r="AL81" s="1328"/>
      <c r="AM81" s="1328"/>
      <c r="AN81" s="1328"/>
      <c r="AO81" s="1328"/>
      <c r="AP81" s="1328"/>
      <c r="AQ81" s="1328"/>
      <c r="AR81" s="1328"/>
      <c r="AS81" s="1328"/>
      <c r="AT81" s="1328"/>
      <c r="AU81" s="1328"/>
      <c r="AV81" s="1328"/>
      <c r="AW81" s="1328"/>
      <c r="AX81" s="1328"/>
      <c r="AY81" s="1328"/>
      <c r="AZ81" s="1328"/>
      <c r="BA81" s="1328"/>
      <c r="BB81" s="1328"/>
      <c r="BC81" s="1328"/>
      <c r="BD81" s="1328"/>
      <c r="BE81" s="1328"/>
      <c r="BF81" s="1328"/>
      <c r="BG81" s="1328"/>
      <c r="BH81" s="1328"/>
      <c r="BI81" s="1328"/>
      <c r="BJ81" s="1328"/>
      <c r="BK81" s="1328"/>
      <c r="BL81" s="1328"/>
      <c r="BM81" s="1328"/>
      <c r="BN81" s="1328"/>
      <c r="BO81" s="1328"/>
      <c r="BP81" s="1328"/>
      <c r="BQ81" s="1328"/>
      <c r="BR81" s="1328"/>
      <c r="BS81" s="1328"/>
      <c r="BT81" s="1328"/>
      <c r="BU81" s="1328"/>
      <c r="BV81" s="1328"/>
      <c r="BW81" s="1328"/>
      <c r="BX81" s="1328"/>
      <c r="BY81" s="1328"/>
      <c r="BZ81" s="1328"/>
      <c r="CA81" s="1328"/>
      <c r="CB81" s="1328"/>
      <c r="CC81" s="1328"/>
      <c r="CD81" s="1328"/>
      <c r="CE81" s="1328"/>
      <c r="CF81" s="1328"/>
      <c r="CG81" s="1328"/>
      <c r="CH81" s="1328"/>
      <c r="CI81" s="1328"/>
      <c r="CJ81" s="1328"/>
      <c r="CK81" s="1328"/>
      <c r="CL81" s="1328"/>
      <c r="CM81" s="1328"/>
      <c r="CN81" s="1328"/>
      <c r="CO81" s="1328"/>
      <c r="CP81" s="1328"/>
      <c r="CQ81" s="1328"/>
      <c r="CR81" s="1328"/>
      <c r="CS81" s="1328"/>
      <c r="CT81" s="1328"/>
      <c r="CU81" s="1328"/>
      <c r="CV81" s="1328"/>
      <c r="CW81" s="1328"/>
      <c r="CX81" s="1328"/>
      <c r="CY81" s="1328"/>
      <c r="CZ81" s="1328"/>
      <c r="DA81" s="1328"/>
      <c r="DB81" s="1328"/>
      <c r="DC81" s="1328"/>
      <c r="DD81" s="1328"/>
      <c r="DE81" s="1328"/>
      <c r="DF81" s="1328"/>
    </row>
    <row r="82" spans="1:110" s="1434" customFormat="1" ht="14.1" customHeight="1" x14ac:dyDescent="0.25">
      <c r="A82" s="1357">
        <v>40</v>
      </c>
      <c r="B82" s="1166" t="s">
        <v>5115</v>
      </c>
      <c r="C82" s="1166"/>
      <c r="D82" s="1167"/>
      <c r="E82" s="1167"/>
      <c r="F82" s="1166"/>
      <c r="G82" s="1324" t="s">
        <v>5116</v>
      </c>
      <c r="H82" s="1335" t="s">
        <v>1941</v>
      </c>
      <c r="I82" s="1324" t="s">
        <v>2087</v>
      </c>
      <c r="J82" s="1336">
        <v>45000</v>
      </c>
      <c r="K82" s="1165">
        <f>+J82/100*7.09</f>
        <v>3190.5</v>
      </c>
      <c r="L82" s="1165">
        <v>47308</v>
      </c>
      <c r="M82" s="1165"/>
      <c r="N82" s="1326">
        <v>1148.33</v>
      </c>
      <c r="O82" s="1359">
        <f t="shared" si="26"/>
        <v>1368</v>
      </c>
      <c r="P82" s="1165">
        <f t="shared" si="27"/>
        <v>1291.5</v>
      </c>
      <c r="Q82" s="1359"/>
      <c r="R82" s="1165"/>
      <c r="S82" s="1360"/>
      <c r="T82" s="1360">
        <f>+N82+O82+P82+R82</f>
        <v>3807.83</v>
      </c>
      <c r="U82" s="1165">
        <f>J82-T82</f>
        <v>41192.17</v>
      </c>
      <c r="V82" s="1320">
        <v>100010330028774</v>
      </c>
      <c r="W82" s="1431" t="s">
        <v>5359</v>
      </c>
      <c r="X82" s="1432">
        <f t="shared" si="28"/>
        <v>41192.17</v>
      </c>
      <c r="Y82" s="1433">
        <v>117314450</v>
      </c>
      <c r="Z82" s="776"/>
      <c r="AA82" s="776"/>
      <c r="AB82" s="776"/>
      <c r="AC82" s="776"/>
      <c r="AD82" s="776"/>
      <c r="AE82" s="776"/>
      <c r="AF82" s="776"/>
      <c r="AG82" s="776"/>
      <c r="AH82" s="776"/>
      <c r="AI82" s="776"/>
      <c r="AJ82" s="776"/>
    </row>
    <row r="83" spans="1:110" s="1434" customFormat="1" ht="14.1" customHeight="1" x14ac:dyDescent="0.25">
      <c r="A83" s="1357">
        <v>41</v>
      </c>
      <c r="B83" s="1166" t="s">
        <v>5149</v>
      </c>
      <c r="C83" s="1166"/>
      <c r="D83" s="1167"/>
      <c r="E83" s="1167"/>
      <c r="F83" s="1166"/>
      <c r="G83" s="1324" t="s">
        <v>5150</v>
      </c>
      <c r="H83" s="1335" t="s">
        <v>1941</v>
      </c>
      <c r="I83" s="1324" t="s">
        <v>2087</v>
      </c>
      <c r="J83" s="1336">
        <v>45000</v>
      </c>
      <c r="K83" s="1165">
        <f>+J83/100*7.09</f>
        <v>3190.5</v>
      </c>
      <c r="L83" s="1165">
        <v>47308</v>
      </c>
      <c r="M83" s="1165"/>
      <c r="N83" s="1326">
        <v>1148.33</v>
      </c>
      <c r="O83" s="1359">
        <f t="shared" si="26"/>
        <v>1368</v>
      </c>
      <c r="P83" s="1165">
        <f>+J83/100*2.87</f>
        <v>1291.5</v>
      </c>
      <c r="Q83" s="1359"/>
      <c r="R83" s="1165"/>
      <c r="S83" s="1360"/>
      <c r="T83" s="1360">
        <f>+N83+O83+P83+R83</f>
        <v>3807.83</v>
      </c>
      <c r="U83" s="1165">
        <f>J83-T83</f>
        <v>41192.17</v>
      </c>
      <c r="V83" s="1320">
        <v>100010330028774</v>
      </c>
      <c r="W83" s="1431" t="s">
        <v>5151</v>
      </c>
      <c r="X83" s="1432">
        <f t="shared" si="28"/>
        <v>41192.17</v>
      </c>
      <c r="Y83" s="1368">
        <v>5601377319</v>
      </c>
      <c r="Z83" s="776"/>
      <c r="AA83" s="776"/>
      <c r="AB83" s="776"/>
      <c r="AC83" s="776"/>
      <c r="AD83" s="776"/>
      <c r="AE83" s="776"/>
      <c r="AF83" s="776"/>
      <c r="AG83" s="776"/>
      <c r="AH83" s="776"/>
      <c r="AI83" s="776"/>
      <c r="AJ83" s="776"/>
    </row>
    <row r="84" spans="1:110" s="1434" customFormat="1" ht="14.1" customHeight="1" x14ac:dyDescent="0.25">
      <c r="A84" s="1357">
        <v>42</v>
      </c>
      <c r="B84" s="1166" t="s">
        <v>5261</v>
      </c>
      <c r="C84" s="1166"/>
      <c r="D84" s="1167"/>
      <c r="E84" s="1167"/>
      <c r="F84" s="1166"/>
      <c r="G84" s="1324" t="s">
        <v>5360</v>
      </c>
      <c r="H84" s="1335" t="s">
        <v>1941</v>
      </c>
      <c r="I84" s="1324" t="s">
        <v>2087</v>
      </c>
      <c r="J84" s="1336">
        <v>45000</v>
      </c>
      <c r="K84" s="1165">
        <f>+J84/100*7.09</f>
        <v>3190.5</v>
      </c>
      <c r="L84" s="1165">
        <v>47308</v>
      </c>
      <c r="M84" s="1165"/>
      <c r="N84" s="1326">
        <v>936.62</v>
      </c>
      <c r="O84" s="1359">
        <f t="shared" si="26"/>
        <v>1368</v>
      </c>
      <c r="P84" s="1165">
        <f>+J84/100*2.87</f>
        <v>1291.5</v>
      </c>
      <c r="Q84" s="1359"/>
      <c r="R84" s="1165"/>
      <c r="S84" s="1360"/>
      <c r="T84" s="1360">
        <f>+N84+O84+P84+R84</f>
        <v>3596.12</v>
      </c>
      <c r="U84" s="1165">
        <f>J84-T84</f>
        <v>41403.879999999997</v>
      </c>
      <c r="V84" s="1320">
        <v>100010330028774</v>
      </c>
      <c r="W84" s="1431" t="s">
        <v>5151</v>
      </c>
      <c r="X84" s="1432">
        <f t="shared" si="28"/>
        <v>41403.879999999997</v>
      </c>
      <c r="Y84" s="1368">
        <v>5601377319</v>
      </c>
      <c r="Z84" s="776"/>
      <c r="AA84" s="776"/>
      <c r="AB84" s="776"/>
      <c r="AC84" s="776"/>
      <c r="AD84" s="776"/>
      <c r="AE84" s="776"/>
      <c r="AF84" s="776"/>
      <c r="AG84" s="776"/>
      <c r="AH84" s="776"/>
      <c r="AI84" s="776"/>
      <c r="AJ84" s="776"/>
    </row>
    <row r="85" spans="1:110" s="776" customFormat="1" ht="14.1" customHeight="1" x14ac:dyDescent="0.25">
      <c r="A85" s="1357">
        <v>43</v>
      </c>
      <c r="B85" s="1166" t="s">
        <v>4927</v>
      </c>
      <c r="C85" s="1435" t="s">
        <v>3763</v>
      </c>
      <c r="D85" s="1173"/>
      <c r="E85" s="1167"/>
      <c r="F85" s="1367"/>
      <c r="G85" s="1324" t="s">
        <v>4906</v>
      </c>
      <c r="H85" s="1335" t="s">
        <v>1941</v>
      </c>
      <c r="I85" s="509" t="s">
        <v>2050</v>
      </c>
      <c r="J85" s="1171">
        <v>45000</v>
      </c>
      <c r="K85" s="1165">
        <f>+J85/100*7.09</f>
        <v>3190.5</v>
      </c>
      <c r="L85" s="1165">
        <v>47308</v>
      </c>
      <c r="M85" s="1326"/>
      <c r="N85" s="1326">
        <v>1148.33</v>
      </c>
      <c r="O85" s="1359">
        <f t="shared" si="26"/>
        <v>1368</v>
      </c>
      <c r="P85" s="1165">
        <f t="shared" si="27"/>
        <v>1291.5</v>
      </c>
      <c r="Q85" s="1165"/>
      <c r="R85" s="1360"/>
      <c r="S85" s="1360"/>
      <c r="T85" s="1360">
        <f>N85+O85+P85+Q85</f>
        <v>3807.83</v>
      </c>
      <c r="U85" s="1165">
        <f>+J85-T85</f>
        <v>41192.17</v>
      </c>
      <c r="V85" s="1320">
        <v>100010330028774</v>
      </c>
      <c r="W85" s="1436">
        <v>200010330698946</v>
      </c>
      <c r="X85" s="1338">
        <f t="shared" si="28"/>
        <v>41192.17</v>
      </c>
      <c r="Y85" s="1368">
        <v>112952551</v>
      </c>
      <c r="Z85" s="1324">
        <v>0</v>
      </c>
      <c r="AA85" s="1325">
        <v>0</v>
      </c>
      <c r="AB85" s="1326">
        <f>N85+O85+P85</f>
        <v>3807.83</v>
      </c>
      <c r="AC85" s="1326">
        <f>J85-AB85</f>
        <v>41192.17</v>
      </c>
      <c r="AD85" s="1165">
        <v>33326.910000000003</v>
      </c>
      <c r="AE85" s="1165">
        <f>AC85-AD85</f>
        <v>7865.2599999999948</v>
      </c>
      <c r="AF85" s="1363">
        <v>0.15</v>
      </c>
      <c r="AG85" s="1326">
        <f>AE85*15%</f>
        <v>1179.7889999999991</v>
      </c>
      <c r="AH85" s="1165"/>
      <c r="AI85" s="1326">
        <f>AG85+AH85</f>
        <v>1179.7889999999991</v>
      </c>
      <c r="AJ85" s="1327" t="e">
        <f>#REF!-#REF!</f>
        <v>#REF!</v>
      </c>
      <c r="AL85" s="1328"/>
      <c r="AM85" s="1328"/>
      <c r="AN85" s="1328"/>
      <c r="AO85" s="1328"/>
      <c r="AP85" s="1328"/>
      <c r="AQ85" s="1328"/>
      <c r="AR85" s="1328"/>
      <c r="AS85" s="1328"/>
      <c r="AT85" s="1328"/>
      <c r="AU85" s="1328"/>
      <c r="AV85" s="1328"/>
      <c r="AW85" s="1328"/>
      <c r="AX85" s="1328"/>
      <c r="AY85" s="1328"/>
      <c r="AZ85" s="1328"/>
      <c r="BA85" s="1328"/>
      <c r="BB85" s="1328"/>
      <c r="BC85" s="1328"/>
      <c r="BD85" s="1328"/>
      <c r="BE85" s="1328"/>
      <c r="BF85" s="1328"/>
      <c r="BG85" s="1328"/>
      <c r="BH85" s="1328"/>
      <c r="BI85" s="1328"/>
      <c r="BJ85" s="1328"/>
      <c r="BK85" s="1328"/>
      <c r="BL85" s="1328"/>
      <c r="BM85" s="1328"/>
      <c r="BN85" s="1328"/>
      <c r="BO85" s="1328"/>
      <c r="BP85" s="1328"/>
      <c r="BQ85" s="1328"/>
      <c r="BR85" s="1328"/>
      <c r="BS85" s="1328"/>
      <c r="BT85" s="1328"/>
      <c r="BU85" s="1328"/>
      <c r="BV85" s="1328"/>
      <c r="BW85" s="1328"/>
      <c r="BX85" s="1328"/>
      <c r="BY85" s="1328"/>
      <c r="BZ85" s="1328"/>
      <c r="CA85" s="1328"/>
      <c r="CB85" s="1328"/>
      <c r="CC85" s="1328"/>
      <c r="CD85" s="1328"/>
      <c r="CE85" s="1328"/>
      <c r="CF85" s="1328"/>
      <c r="CG85" s="1328"/>
      <c r="CH85" s="1328"/>
      <c r="CI85" s="1328"/>
      <c r="CJ85" s="1328"/>
      <c r="CK85" s="1328"/>
      <c r="CL85" s="1328"/>
      <c r="CM85" s="1328"/>
      <c r="CN85" s="1328"/>
      <c r="CO85" s="1328"/>
      <c r="CP85" s="1328"/>
      <c r="CQ85" s="1328"/>
      <c r="CR85" s="1328"/>
      <c r="CS85" s="1328"/>
      <c r="CT85" s="1328"/>
      <c r="CU85" s="1328"/>
      <c r="CV85" s="1328"/>
      <c r="CW85" s="1328"/>
      <c r="CX85" s="1328"/>
      <c r="CY85" s="1328"/>
      <c r="CZ85" s="1328"/>
      <c r="DA85" s="1328"/>
      <c r="DB85" s="1328"/>
      <c r="DC85" s="1328"/>
      <c r="DD85" s="1328"/>
      <c r="DE85" s="1328"/>
      <c r="DF85" s="1328"/>
    </row>
    <row r="86" spans="1:110" s="776" customFormat="1" ht="14.1" customHeight="1" x14ac:dyDescent="0.25">
      <c r="A86" s="1357">
        <v>45</v>
      </c>
      <c r="B86" s="1358" t="s">
        <v>5068</v>
      </c>
      <c r="C86" s="1166" t="s">
        <v>3763</v>
      </c>
      <c r="D86" s="1168"/>
      <c r="E86" s="1169"/>
      <c r="F86" s="1170"/>
      <c r="G86" s="1168" t="s">
        <v>5069</v>
      </c>
      <c r="H86" s="1335" t="s">
        <v>1941</v>
      </c>
      <c r="I86" s="509" t="s">
        <v>1945</v>
      </c>
      <c r="J86" s="1171">
        <v>45000</v>
      </c>
      <c r="K86" s="1165">
        <f>J86/100*7.09</f>
        <v>3190.5</v>
      </c>
      <c r="L86" s="1165">
        <v>47308</v>
      </c>
      <c r="M86" s="1326"/>
      <c r="N86" s="1326">
        <v>1148.33</v>
      </c>
      <c r="O86" s="1359">
        <f t="shared" si="26"/>
        <v>1368</v>
      </c>
      <c r="P86" s="1359">
        <f t="shared" si="27"/>
        <v>1291.5</v>
      </c>
      <c r="Q86" s="1165"/>
      <c r="R86" s="1360"/>
      <c r="T86" s="1165">
        <f>N86+O86+P86+Q86</f>
        <v>3807.83</v>
      </c>
      <c r="U86" s="1165">
        <f>+J86-T86</f>
        <v>41192.17</v>
      </c>
      <c r="V86" s="1320">
        <v>100010330028774</v>
      </c>
      <c r="W86" s="1431" t="s">
        <v>5361</v>
      </c>
      <c r="X86" s="1338">
        <f t="shared" si="28"/>
        <v>41192.17</v>
      </c>
      <c r="Y86" s="1439">
        <v>2700389667</v>
      </c>
      <c r="Z86" s="1324"/>
      <c r="AA86" s="1326"/>
      <c r="AB86" s="1326"/>
      <c r="AC86" s="1165"/>
      <c r="AD86" s="1165"/>
      <c r="AE86" s="1363"/>
      <c r="AF86" s="1326"/>
      <c r="AG86" s="1165"/>
      <c r="AH86" s="1326"/>
      <c r="AI86" s="1327"/>
    </row>
    <row r="87" spans="1:110" s="1434" customFormat="1" ht="14.1" customHeight="1" x14ac:dyDescent="0.25">
      <c r="A87" s="1357">
        <v>46</v>
      </c>
      <c r="B87" s="586" t="s">
        <v>5049</v>
      </c>
      <c r="C87" s="586"/>
      <c r="D87" s="1172"/>
      <c r="E87" s="1172"/>
      <c r="F87" s="586"/>
      <c r="G87" s="509" t="s">
        <v>5050</v>
      </c>
      <c r="H87" s="1384" t="s">
        <v>1941</v>
      </c>
      <c r="I87" s="509" t="s">
        <v>1945</v>
      </c>
      <c r="J87" s="1171">
        <v>45000</v>
      </c>
      <c r="K87" s="1326">
        <f>J87/100*7.09</f>
        <v>3190.5</v>
      </c>
      <c r="L87" s="1326">
        <v>47308</v>
      </c>
      <c r="M87" s="1326"/>
      <c r="N87" s="1326">
        <v>1148.33</v>
      </c>
      <c r="O87" s="1440">
        <f t="shared" si="26"/>
        <v>1368</v>
      </c>
      <c r="P87" s="1326">
        <f t="shared" si="27"/>
        <v>1291.5</v>
      </c>
      <c r="Q87" s="1440"/>
      <c r="R87" s="1326"/>
      <c r="S87" s="1441"/>
      <c r="T87" s="1441">
        <f>+N87+O87+P87+R87</f>
        <v>3807.83</v>
      </c>
      <c r="U87" s="1326">
        <f>J87-T87</f>
        <v>41192.17</v>
      </c>
      <c r="V87" s="1437">
        <v>100010330028774</v>
      </c>
      <c r="W87" s="1442" t="s">
        <v>5362</v>
      </c>
      <c r="X87" s="1443">
        <f t="shared" si="28"/>
        <v>41192.17</v>
      </c>
      <c r="Y87" s="1362" t="s">
        <v>5363</v>
      </c>
    </row>
    <row r="88" spans="1:110" s="776" customFormat="1" ht="14.1" customHeight="1" x14ac:dyDescent="0.25">
      <c r="A88" s="1357">
        <v>47</v>
      </c>
      <c r="B88" s="1166" t="s">
        <v>5194</v>
      </c>
      <c r="C88" s="1435" t="s">
        <v>3763</v>
      </c>
      <c r="D88" s="1173"/>
      <c r="E88" s="1167"/>
      <c r="F88" s="1367"/>
      <c r="G88" s="1324" t="s">
        <v>5193</v>
      </c>
      <c r="H88" s="1335" t="s">
        <v>1941</v>
      </c>
      <c r="I88" s="509" t="s">
        <v>1945</v>
      </c>
      <c r="J88" s="1171">
        <v>49500</v>
      </c>
      <c r="K88" s="1165">
        <f>+J88/100*7.09</f>
        <v>3509.5499999999997</v>
      </c>
      <c r="L88" s="1165">
        <v>47308</v>
      </c>
      <c r="M88" s="1326"/>
      <c r="N88" s="1326">
        <v>1783.43</v>
      </c>
      <c r="O88" s="1359">
        <f t="shared" si="26"/>
        <v>1504.8</v>
      </c>
      <c r="P88" s="1165">
        <f>+J88/100*2.87</f>
        <v>1420.65</v>
      </c>
      <c r="Q88" s="1165"/>
      <c r="R88" s="1360"/>
      <c r="S88" s="1360"/>
      <c r="T88" s="1360">
        <f>N88+O88+P88+Q88</f>
        <v>4708.88</v>
      </c>
      <c r="U88" s="1165">
        <f>+J88-T88</f>
        <v>44791.12</v>
      </c>
      <c r="V88" s="1320">
        <v>100010330028774</v>
      </c>
      <c r="W88" s="1431"/>
      <c r="X88" s="1338">
        <f t="shared" si="28"/>
        <v>44791.12</v>
      </c>
      <c r="Y88" s="1166">
        <v>56014303655</v>
      </c>
      <c r="Z88" s="1324">
        <v>0</v>
      </c>
      <c r="AA88" s="1325">
        <v>0</v>
      </c>
      <c r="AB88" s="1326">
        <f>N88+O88+P88</f>
        <v>4708.88</v>
      </c>
      <c r="AC88" s="1326">
        <f>J88-AB88</f>
        <v>44791.12</v>
      </c>
      <c r="AD88" s="1165">
        <v>33326.910000000003</v>
      </c>
      <c r="AE88" s="1165">
        <f>AC88-AD88</f>
        <v>11464.21</v>
      </c>
      <c r="AF88" s="1363">
        <v>0.15</v>
      </c>
      <c r="AG88" s="1326">
        <f>AE88*15%</f>
        <v>1719.6314999999997</v>
      </c>
      <c r="AH88" s="1165"/>
      <c r="AI88" s="1326">
        <f>AG88+AH88</f>
        <v>1719.6314999999997</v>
      </c>
      <c r="AJ88" s="1327" t="e">
        <f>#REF!-#REF!</f>
        <v>#REF!</v>
      </c>
      <c r="AL88" s="1328"/>
      <c r="AM88" s="1328"/>
      <c r="AN88" s="1328"/>
      <c r="AO88" s="1328"/>
      <c r="AP88" s="1328"/>
      <c r="AQ88" s="1328"/>
      <c r="AR88" s="1328"/>
      <c r="AS88" s="1328"/>
      <c r="AT88" s="1328"/>
      <c r="AU88" s="1328"/>
      <c r="AV88" s="1328"/>
      <c r="AW88" s="1328"/>
      <c r="AX88" s="1328"/>
      <c r="AY88" s="1328"/>
      <c r="AZ88" s="1328"/>
      <c r="BA88" s="1328"/>
      <c r="BB88" s="1328"/>
      <c r="BC88" s="1328"/>
      <c r="BD88" s="1328"/>
      <c r="BE88" s="1328"/>
      <c r="BF88" s="1328"/>
      <c r="BG88" s="1328"/>
      <c r="BH88" s="1328"/>
      <c r="BI88" s="1328"/>
      <c r="BJ88" s="1328"/>
      <c r="BK88" s="1328"/>
      <c r="BL88" s="1328"/>
      <c r="BM88" s="1328"/>
      <c r="BN88" s="1328"/>
      <c r="BO88" s="1328"/>
      <c r="BP88" s="1328"/>
      <c r="BQ88" s="1328"/>
      <c r="BR88" s="1328"/>
      <c r="BS88" s="1328"/>
      <c r="BT88" s="1328"/>
      <c r="BU88" s="1328"/>
      <c r="BV88" s="1328"/>
      <c r="BW88" s="1328"/>
      <c r="BX88" s="1328"/>
      <c r="BY88" s="1328"/>
      <c r="BZ88" s="1328"/>
      <c r="CA88" s="1328"/>
      <c r="CB88" s="1328"/>
      <c r="CC88" s="1328"/>
      <c r="CD88" s="1328"/>
      <c r="CE88" s="1328"/>
      <c r="CF88" s="1328"/>
      <c r="CG88" s="1328"/>
      <c r="CH88" s="1328"/>
      <c r="CI88" s="1328"/>
      <c r="CJ88" s="1328"/>
      <c r="CK88" s="1328"/>
      <c r="CL88" s="1328"/>
      <c r="CM88" s="1328"/>
      <c r="CN88" s="1328"/>
      <c r="CO88" s="1328"/>
      <c r="CP88" s="1328"/>
      <c r="CQ88" s="1328"/>
      <c r="CR88" s="1328"/>
      <c r="CS88" s="1328"/>
      <c r="CT88" s="1328"/>
      <c r="CU88" s="1328"/>
      <c r="CV88" s="1328"/>
      <c r="CW88" s="1328"/>
      <c r="CX88" s="1328"/>
      <c r="CY88" s="1328"/>
      <c r="CZ88" s="1328"/>
      <c r="DA88" s="1328"/>
      <c r="DB88" s="1328"/>
      <c r="DC88" s="1328"/>
      <c r="DD88" s="1328"/>
      <c r="DE88" s="1328"/>
      <c r="DF88" s="1328"/>
    </row>
    <row r="89" spans="1:110" s="776" customFormat="1" ht="14.1" customHeight="1" x14ac:dyDescent="0.25">
      <c r="A89" s="1357">
        <v>48</v>
      </c>
      <c r="B89" s="1166" t="s">
        <v>5259</v>
      </c>
      <c r="C89" s="1435" t="s">
        <v>3763</v>
      </c>
      <c r="D89" s="1173"/>
      <c r="E89" s="1167"/>
      <c r="F89" s="1367"/>
      <c r="G89" s="1324" t="s">
        <v>5260</v>
      </c>
      <c r="H89" s="1335" t="s">
        <v>1941</v>
      </c>
      <c r="I89" s="509" t="s">
        <v>1945</v>
      </c>
      <c r="J89" s="1171">
        <v>49500</v>
      </c>
      <c r="K89" s="1165">
        <f>+J89/100*7.09</f>
        <v>3509.5499999999997</v>
      </c>
      <c r="L89" s="1165">
        <v>47308</v>
      </c>
      <c r="M89" s="1326"/>
      <c r="N89" s="1326">
        <v>1783.43</v>
      </c>
      <c r="O89" s="1359">
        <f t="shared" si="26"/>
        <v>1504.8</v>
      </c>
      <c r="P89" s="1165">
        <f>+J89/100*2.87</f>
        <v>1420.65</v>
      </c>
      <c r="Q89" s="1165"/>
      <c r="R89" s="1360"/>
      <c r="S89" s="1360"/>
      <c r="T89" s="1360">
        <f>N89+O89+P89+Q89</f>
        <v>4708.88</v>
      </c>
      <c r="U89" s="1165">
        <f>+J89-T89</f>
        <v>44791.12</v>
      </c>
      <c r="V89" s="1320">
        <v>100010330028774</v>
      </c>
      <c r="W89" s="1431"/>
      <c r="X89" s="1338">
        <f t="shared" si="28"/>
        <v>44791.12</v>
      </c>
      <c r="Y89" s="1166"/>
      <c r="Z89" s="1324">
        <v>0</v>
      </c>
      <c r="AA89" s="1325">
        <v>0</v>
      </c>
      <c r="AB89" s="1326">
        <f>N89+O89+P89</f>
        <v>4708.88</v>
      </c>
      <c r="AC89" s="1326">
        <f>J89-AB89</f>
        <v>44791.12</v>
      </c>
      <c r="AD89" s="1165">
        <v>33326.910000000003</v>
      </c>
      <c r="AE89" s="1165">
        <f>AC89-AD89</f>
        <v>11464.21</v>
      </c>
      <c r="AF89" s="1363">
        <v>0.15</v>
      </c>
      <c r="AG89" s="1326">
        <f>AE89*15%</f>
        <v>1719.6314999999997</v>
      </c>
      <c r="AH89" s="1165"/>
      <c r="AI89" s="1326">
        <f>AG89+AH89</f>
        <v>1719.6314999999997</v>
      </c>
      <c r="AJ89" s="1327" t="e">
        <f>#REF!-#REF!</f>
        <v>#REF!</v>
      </c>
      <c r="AL89" s="1328"/>
      <c r="AM89" s="1328"/>
      <c r="AN89" s="1328"/>
      <c r="AO89" s="1328"/>
      <c r="AP89" s="1328"/>
      <c r="AQ89" s="1328"/>
      <c r="AR89" s="1328"/>
      <c r="AS89" s="1328"/>
      <c r="AT89" s="1328"/>
      <c r="AU89" s="1328"/>
      <c r="AV89" s="1328"/>
      <c r="AW89" s="1328"/>
      <c r="AX89" s="1328"/>
      <c r="AY89" s="1328"/>
      <c r="AZ89" s="1328"/>
      <c r="BA89" s="1328"/>
      <c r="BB89" s="1328"/>
      <c r="BC89" s="1328"/>
      <c r="BD89" s="1328"/>
      <c r="BE89" s="1328"/>
      <c r="BF89" s="1328"/>
      <c r="BG89" s="1328"/>
      <c r="BH89" s="1328"/>
      <c r="BI89" s="1328"/>
      <c r="BJ89" s="1328"/>
      <c r="BK89" s="1328"/>
      <c r="BL89" s="1328"/>
      <c r="BM89" s="1328"/>
      <c r="BN89" s="1328"/>
      <c r="BO89" s="1328"/>
      <c r="BP89" s="1328"/>
      <c r="BQ89" s="1328"/>
      <c r="BR89" s="1328"/>
      <c r="BS89" s="1328"/>
      <c r="BT89" s="1328"/>
      <c r="BU89" s="1328"/>
      <c r="BV89" s="1328"/>
      <c r="BW89" s="1328"/>
      <c r="BX89" s="1328"/>
      <c r="BY89" s="1328"/>
      <c r="BZ89" s="1328"/>
      <c r="CA89" s="1328"/>
      <c r="CB89" s="1328"/>
      <c r="CC89" s="1328"/>
      <c r="CD89" s="1328"/>
      <c r="CE89" s="1328"/>
      <c r="CF89" s="1328"/>
      <c r="CG89" s="1328"/>
      <c r="CH89" s="1328"/>
      <c r="CI89" s="1328"/>
      <c r="CJ89" s="1328"/>
      <c r="CK89" s="1328"/>
      <c r="CL89" s="1328"/>
      <c r="CM89" s="1328"/>
      <c r="CN89" s="1328"/>
      <c r="CO89" s="1328"/>
      <c r="CP89" s="1328"/>
      <c r="CQ89" s="1328"/>
      <c r="CR89" s="1328"/>
      <c r="CS89" s="1328"/>
      <c r="CT89" s="1328"/>
      <c r="CU89" s="1328"/>
      <c r="CV89" s="1328"/>
      <c r="CW89" s="1328"/>
      <c r="CX89" s="1328"/>
      <c r="CY89" s="1328"/>
      <c r="CZ89" s="1328"/>
      <c r="DA89" s="1328"/>
      <c r="DB89" s="1328"/>
      <c r="DC89" s="1328"/>
      <c r="DD89" s="1328"/>
      <c r="DE89" s="1328"/>
      <c r="DF89" s="1328"/>
    </row>
    <row r="90" spans="1:110" s="776" customFormat="1" ht="14.1" customHeight="1" x14ac:dyDescent="0.25">
      <c r="A90" s="1357">
        <v>49</v>
      </c>
      <c r="B90" s="1166" t="s">
        <v>5008</v>
      </c>
      <c r="C90" s="586" t="s">
        <v>3763</v>
      </c>
      <c r="D90" s="1172">
        <v>27204</v>
      </c>
      <c r="E90" s="1167">
        <v>41897</v>
      </c>
      <c r="F90" s="1166">
        <f>DATEDIF(D90,E90,"Y")</f>
        <v>40</v>
      </c>
      <c r="G90" s="1324" t="s">
        <v>5009</v>
      </c>
      <c r="H90" s="1335" t="s">
        <v>1941</v>
      </c>
      <c r="I90" s="509" t="s">
        <v>2117</v>
      </c>
      <c r="J90" s="1326">
        <v>35000</v>
      </c>
      <c r="K90" s="1165">
        <f t="shared" ref="K90:K99" si="29">J90/100*7.09</f>
        <v>2481.5</v>
      </c>
      <c r="L90" s="1165">
        <v>35000</v>
      </c>
      <c r="M90" s="1326"/>
      <c r="N90" s="1174"/>
      <c r="O90" s="1359">
        <f t="shared" si="26"/>
        <v>1064</v>
      </c>
      <c r="P90" s="1165">
        <f t="shared" si="27"/>
        <v>1004.5</v>
      </c>
      <c r="Q90" s="1165"/>
      <c r="R90" s="1360"/>
      <c r="S90" s="1360"/>
      <c r="T90" s="1360">
        <f>N90+O90+P90+Q90+R90</f>
        <v>2068.5</v>
      </c>
      <c r="U90" s="1165">
        <f>+J90-T90</f>
        <v>32931.5</v>
      </c>
      <c r="V90" s="1437">
        <v>100010330028774</v>
      </c>
      <c r="W90" s="1438">
        <v>200010330966762</v>
      </c>
      <c r="X90" s="1338">
        <f t="shared" ref="X90:X98" si="30">+U90</f>
        <v>32931.5</v>
      </c>
      <c r="Y90" s="1368">
        <v>22300430182</v>
      </c>
      <c r="Z90" s="1323"/>
      <c r="AA90" s="1325">
        <v>0</v>
      </c>
      <c r="AB90" s="1326">
        <f>O90+P90+Q90</f>
        <v>2068.5</v>
      </c>
      <c r="AC90" s="1326">
        <f>J90-AB90</f>
        <v>32931.5</v>
      </c>
      <c r="AD90" s="1165">
        <v>33326.910000000003</v>
      </c>
      <c r="AE90" s="1165">
        <f>+AC90-AD90</f>
        <v>-395.41000000000349</v>
      </c>
      <c r="AF90" s="1363">
        <v>0.15</v>
      </c>
      <c r="AG90" s="1326">
        <f>AE90*15%</f>
        <v>-59.311500000000521</v>
      </c>
      <c r="AH90" s="1165"/>
      <c r="AI90" s="1326">
        <f>AG90+AH90</f>
        <v>-59.311500000000521</v>
      </c>
      <c r="AJ90" s="1327" t="e">
        <f>#REF!-#REF!</f>
        <v>#REF!</v>
      </c>
      <c r="AL90" s="1328"/>
      <c r="AM90" s="1328"/>
      <c r="AN90" s="1328"/>
      <c r="AO90" s="1328"/>
      <c r="AP90" s="1328"/>
      <c r="AQ90" s="1328"/>
      <c r="AR90" s="1328"/>
      <c r="AS90" s="1328"/>
      <c r="AT90" s="1328"/>
      <c r="AU90" s="1328"/>
      <c r="AV90" s="1328"/>
      <c r="AW90" s="1328"/>
      <c r="AX90" s="1328"/>
      <c r="AY90" s="1328"/>
      <c r="AZ90" s="1328"/>
      <c r="BA90" s="1328"/>
      <c r="BB90" s="1328"/>
      <c r="BC90" s="1328"/>
      <c r="BD90" s="1328"/>
      <c r="BE90" s="1328"/>
      <c r="BF90" s="1328"/>
      <c r="BG90" s="1328"/>
      <c r="BH90" s="1328"/>
      <c r="BI90" s="1328"/>
      <c r="BJ90" s="1328"/>
      <c r="BK90" s="1328"/>
      <c r="BL90" s="1328"/>
      <c r="BM90" s="1328"/>
      <c r="BN90" s="1328"/>
      <c r="BO90" s="1328"/>
      <c r="BP90" s="1328"/>
      <c r="BQ90" s="1328"/>
      <c r="BR90" s="1328"/>
      <c r="BS90" s="1328"/>
      <c r="BT90" s="1328"/>
      <c r="BU90" s="1328"/>
      <c r="BV90" s="1328"/>
      <c r="BW90" s="1328"/>
      <c r="BX90" s="1328"/>
      <c r="BY90" s="1328"/>
      <c r="BZ90" s="1328"/>
      <c r="CA90" s="1328"/>
      <c r="CB90" s="1328"/>
      <c r="CC90" s="1328"/>
      <c r="CD90" s="1328"/>
      <c r="CE90" s="1328"/>
      <c r="CF90" s="1328"/>
      <c r="CG90" s="1328"/>
      <c r="CH90" s="1328"/>
      <c r="CI90" s="1328"/>
      <c r="CJ90" s="1328"/>
      <c r="CK90" s="1328"/>
      <c r="CL90" s="1328"/>
      <c r="CM90" s="1328"/>
      <c r="CN90" s="1328"/>
      <c r="CO90" s="1328"/>
      <c r="CP90" s="1328"/>
      <c r="CQ90" s="1328"/>
      <c r="CR90" s="1328"/>
      <c r="CS90" s="1328"/>
      <c r="CT90" s="1328"/>
      <c r="CU90" s="1328"/>
      <c r="CV90" s="1328"/>
      <c r="CW90" s="1328"/>
      <c r="CX90" s="1328"/>
      <c r="CY90" s="1328"/>
      <c r="CZ90" s="1328"/>
      <c r="DA90" s="1328"/>
      <c r="DB90" s="1328"/>
      <c r="DC90" s="1328"/>
      <c r="DD90" s="1328"/>
      <c r="DE90" s="1328"/>
      <c r="DF90" s="1328"/>
    </row>
    <row r="91" spans="1:110" s="1434" customFormat="1" ht="14.1" customHeight="1" x14ac:dyDescent="0.25">
      <c r="A91" s="1357">
        <v>50</v>
      </c>
      <c r="B91" s="1166" t="s">
        <v>5045</v>
      </c>
      <c r="C91" s="1166" t="s">
        <v>3763</v>
      </c>
      <c r="D91" s="1167"/>
      <c r="E91" s="1167"/>
      <c r="F91" s="1166"/>
      <c r="G91" s="1324" t="s">
        <v>5046</v>
      </c>
      <c r="H91" s="1335" t="s">
        <v>1941</v>
      </c>
      <c r="I91" s="509" t="s">
        <v>2117</v>
      </c>
      <c r="J91" s="1336">
        <v>35000</v>
      </c>
      <c r="K91" s="1165">
        <f t="shared" si="29"/>
        <v>2481.5</v>
      </c>
      <c r="L91" s="1165">
        <v>35000</v>
      </c>
      <c r="M91" s="1165"/>
      <c r="N91" s="1326"/>
      <c r="O91" s="1359">
        <f t="shared" si="26"/>
        <v>1064</v>
      </c>
      <c r="P91" s="1165">
        <f t="shared" si="27"/>
        <v>1004.5</v>
      </c>
      <c r="Q91" s="1359"/>
      <c r="R91" s="1165"/>
      <c r="S91" s="1360"/>
      <c r="T91" s="1360">
        <f>+N91+O91+P91+R91</f>
        <v>2068.5</v>
      </c>
      <c r="U91" s="1165">
        <f>J91-T91</f>
        <v>32931.5</v>
      </c>
      <c r="V91" s="1320">
        <v>100010330028774</v>
      </c>
      <c r="W91" s="1431" t="s">
        <v>5364</v>
      </c>
      <c r="X91" s="1432">
        <f t="shared" si="30"/>
        <v>32931.5</v>
      </c>
      <c r="Y91" s="1433">
        <v>113513345</v>
      </c>
      <c r="Z91" s="776"/>
      <c r="AA91" s="776"/>
      <c r="AB91" s="776"/>
      <c r="AC91" s="776"/>
      <c r="AD91" s="776"/>
      <c r="AE91" s="776"/>
      <c r="AF91" s="776"/>
      <c r="AG91" s="776"/>
      <c r="AH91" s="776"/>
      <c r="AI91" s="776"/>
      <c r="AJ91" s="776"/>
    </row>
    <row r="92" spans="1:110" s="776" customFormat="1" ht="14.1" customHeight="1" x14ac:dyDescent="0.25">
      <c r="A92" s="1357">
        <v>53</v>
      </c>
      <c r="B92" s="1358" t="s">
        <v>5240</v>
      </c>
      <c r="C92" s="1166" t="s">
        <v>3763</v>
      </c>
      <c r="D92" s="1168"/>
      <c r="E92" s="1169"/>
      <c r="F92" s="1170"/>
      <c r="G92" s="1168" t="s">
        <v>5241</v>
      </c>
      <c r="H92" s="1335" t="s">
        <v>1941</v>
      </c>
      <c r="I92" s="1324" t="s">
        <v>5232</v>
      </c>
      <c r="J92" s="1171">
        <v>49500</v>
      </c>
      <c r="K92" s="1165">
        <f t="shared" si="29"/>
        <v>3509.5499999999997</v>
      </c>
      <c r="L92" s="1165">
        <v>47308</v>
      </c>
      <c r="M92" s="1326"/>
      <c r="N92" s="1326">
        <v>1783.43</v>
      </c>
      <c r="O92" s="1359">
        <f t="shared" si="26"/>
        <v>1504.8</v>
      </c>
      <c r="P92" s="1359">
        <f t="shared" si="27"/>
        <v>1420.65</v>
      </c>
      <c r="Q92" s="1165"/>
      <c r="R92" s="1360"/>
      <c r="T92" s="1165">
        <f t="shared" ref="T92:T98" si="31">N92+O92+P92+Q92</f>
        <v>4708.88</v>
      </c>
      <c r="U92" s="1165">
        <f t="shared" ref="U92:U100" si="32">+J92-T92</f>
        <v>44791.12</v>
      </c>
      <c r="V92" s="1320">
        <v>100010330028774</v>
      </c>
      <c r="W92" s="1361"/>
      <c r="X92" s="1338">
        <f t="shared" si="30"/>
        <v>44791.12</v>
      </c>
      <c r="Y92" s="1362" t="s">
        <v>5074</v>
      </c>
      <c r="Z92" s="1324"/>
      <c r="AA92" s="1326"/>
      <c r="AB92" s="1326"/>
      <c r="AC92" s="1165"/>
      <c r="AD92" s="1165"/>
      <c r="AE92" s="1363"/>
      <c r="AF92" s="1326"/>
      <c r="AG92" s="1165"/>
      <c r="AH92" s="1326"/>
      <c r="AI92" s="1327"/>
    </row>
    <row r="93" spans="1:110" s="776" customFormat="1" ht="14.1" customHeight="1" x14ac:dyDescent="0.25">
      <c r="A93" s="1357">
        <v>54</v>
      </c>
      <c r="B93" s="1358" t="s">
        <v>5222</v>
      </c>
      <c r="C93" s="1166" t="s">
        <v>3763</v>
      </c>
      <c r="D93" s="1168"/>
      <c r="E93" s="1169"/>
      <c r="F93" s="1170"/>
      <c r="G93" s="1168" t="s">
        <v>5223</v>
      </c>
      <c r="H93" s="1335" t="s">
        <v>1941</v>
      </c>
      <c r="I93" s="1324" t="s">
        <v>1945</v>
      </c>
      <c r="J93" s="1171">
        <v>49500</v>
      </c>
      <c r="K93" s="1165">
        <f t="shared" si="29"/>
        <v>3509.5499999999997</v>
      </c>
      <c r="L93" s="1165">
        <v>47308</v>
      </c>
      <c r="M93" s="1326"/>
      <c r="N93" s="1326">
        <v>1783.43</v>
      </c>
      <c r="O93" s="1359">
        <f t="shared" si="26"/>
        <v>1504.8</v>
      </c>
      <c r="P93" s="1359">
        <f t="shared" si="27"/>
        <v>1420.65</v>
      </c>
      <c r="Q93" s="1165"/>
      <c r="R93" s="1360"/>
      <c r="T93" s="1165">
        <f t="shared" si="31"/>
        <v>4708.88</v>
      </c>
      <c r="U93" s="1165">
        <f t="shared" si="32"/>
        <v>44791.12</v>
      </c>
      <c r="V93" s="1320">
        <v>100010330028774</v>
      </c>
      <c r="W93" s="1361"/>
      <c r="X93" s="1338">
        <f t="shared" si="30"/>
        <v>44791.12</v>
      </c>
      <c r="Y93" s="1362" t="s">
        <v>5074</v>
      </c>
      <c r="Z93" s="1324"/>
      <c r="AA93" s="1326"/>
      <c r="AB93" s="1326"/>
      <c r="AC93" s="1165"/>
      <c r="AD93" s="1165"/>
      <c r="AE93" s="1363"/>
      <c r="AF93" s="1326"/>
      <c r="AG93" s="1165"/>
      <c r="AH93" s="1326"/>
      <c r="AI93" s="1327"/>
    </row>
    <row r="94" spans="1:110" s="776" customFormat="1" ht="14.1" customHeight="1" x14ac:dyDescent="0.25">
      <c r="A94" s="1357">
        <v>55</v>
      </c>
      <c r="B94" s="1358" t="s">
        <v>5224</v>
      </c>
      <c r="C94" s="1166" t="s">
        <v>3763</v>
      </c>
      <c r="D94" s="1168"/>
      <c r="E94" s="1169"/>
      <c r="F94" s="1170"/>
      <c r="G94" s="1168" t="s">
        <v>5225</v>
      </c>
      <c r="H94" s="1335" t="s">
        <v>1941</v>
      </c>
      <c r="I94" s="1324" t="s">
        <v>1945</v>
      </c>
      <c r="J94" s="1171">
        <v>49500</v>
      </c>
      <c r="K94" s="1165">
        <f t="shared" si="29"/>
        <v>3509.5499999999997</v>
      </c>
      <c r="L94" s="1165">
        <v>47308</v>
      </c>
      <c r="M94" s="1326"/>
      <c r="N94" s="1326">
        <v>1783.43</v>
      </c>
      <c r="O94" s="1359">
        <f t="shared" si="26"/>
        <v>1504.8</v>
      </c>
      <c r="P94" s="1359">
        <f t="shared" si="27"/>
        <v>1420.65</v>
      </c>
      <c r="Q94" s="1165"/>
      <c r="R94" s="1360"/>
      <c r="T94" s="1165">
        <f t="shared" si="31"/>
        <v>4708.88</v>
      </c>
      <c r="U94" s="1165">
        <f t="shared" si="32"/>
        <v>44791.12</v>
      </c>
      <c r="V94" s="1320">
        <v>100010330028774</v>
      </c>
      <c r="W94" s="1361"/>
      <c r="X94" s="1338">
        <f t="shared" si="30"/>
        <v>44791.12</v>
      </c>
      <c r="Y94" s="1362" t="s">
        <v>5074</v>
      </c>
      <c r="Z94" s="1324"/>
      <c r="AA94" s="1326"/>
      <c r="AB94" s="1326"/>
      <c r="AC94" s="1165"/>
      <c r="AD94" s="1165"/>
      <c r="AE94" s="1363"/>
      <c r="AF94" s="1326"/>
      <c r="AG94" s="1165"/>
      <c r="AH94" s="1326"/>
      <c r="AI94" s="1327"/>
    </row>
    <row r="95" spans="1:110" s="776" customFormat="1" ht="14.1" customHeight="1" x14ac:dyDescent="0.25">
      <c r="A95" s="1357">
        <v>56</v>
      </c>
      <c r="B95" s="1358" t="s">
        <v>5266</v>
      </c>
      <c r="C95" s="1166" t="s">
        <v>3763</v>
      </c>
      <c r="D95" s="1168"/>
      <c r="E95" s="1169"/>
      <c r="F95" s="1170"/>
      <c r="G95" s="1168" t="s">
        <v>5267</v>
      </c>
      <c r="H95" s="1335" t="s">
        <v>1941</v>
      </c>
      <c r="I95" s="1324" t="s">
        <v>5268</v>
      </c>
      <c r="J95" s="1171">
        <v>49500</v>
      </c>
      <c r="K95" s="1165">
        <f t="shared" si="29"/>
        <v>3509.5499999999997</v>
      </c>
      <c r="L95" s="1165">
        <v>47308</v>
      </c>
      <c r="M95" s="1326"/>
      <c r="N95" s="1326">
        <v>851.94</v>
      </c>
      <c r="O95" s="1359">
        <f t="shared" si="26"/>
        <v>1504.8</v>
      </c>
      <c r="P95" s="1359">
        <f t="shared" si="27"/>
        <v>1420.65</v>
      </c>
      <c r="Q95" s="1165"/>
      <c r="R95" s="1360"/>
      <c r="T95" s="1165">
        <f t="shared" si="31"/>
        <v>3777.39</v>
      </c>
      <c r="U95" s="1165">
        <f t="shared" si="32"/>
        <v>45722.61</v>
      </c>
      <c r="V95" s="1320">
        <v>100010330028774</v>
      </c>
      <c r="W95" s="1361"/>
      <c r="X95" s="1338">
        <f t="shared" si="30"/>
        <v>45722.61</v>
      </c>
      <c r="Y95" s="1362" t="s">
        <v>5074</v>
      </c>
      <c r="Z95" s="1324"/>
      <c r="AA95" s="1326"/>
      <c r="AB95" s="1326"/>
      <c r="AC95" s="1165"/>
      <c r="AD95" s="1165"/>
      <c r="AE95" s="1363"/>
      <c r="AF95" s="1326"/>
      <c r="AG95" s="1165"/>
      <c r="AH95" s="1326"/>
      <c r="AI95" s="1327"/>
    </row>
    <row r="96" spans="1:110" s="776" customFormat="1" ht="14.1" customHeight="1" x14ac:dyDescent="0.25">
      <c r="A96" s="1357">
        <v>57</v>
      </c>
      <c r="B96" s="1358" t="s">
        <v>5277</v>
      </c>
      <c r="C96" s="1166" t="s">
        <v>3763</v>
      </c>
      <c r="D96" s="1168"/>
      <c r="E96" s="1169"/>
      <c r="F96" s="1170"/>
      <c r="G96" s="1168" t="s">
        <v>5278</v>
      </c>
      <c r="H96" s="1335" t="s">
        <v>1941</v>
      </c>
      <c r="I96" s="1324" t="s">
        <v>5232</v>
      </c>
      <c r="J96" s="1171">
        <v>45000</v>
      </c>
      <c r="K96" s="1165">
        <f t="shared" si="29"/>
        <v>3190.5</v>
      </c>
      <c r="L96" s="1165">
        <v>47308</v>
      </c>
      <c r="M96" s="1326"/>
      <c r="N96" s="1326">
        <v>851.94</v>
      </c>
      <c r="O96" s="1359">
        <f t="shared" si="26"/>
        <v>1368</v>
      </c>
      <c r="P96" s="1359">
        <f t="shared" si="27"/>
        <v>1291.5</v>
      </c>
      <c r="Q96" s="1165"/>
      <c r="R96" s="1360"/>
      <c r="T96" s="1165">
        <f t="shared" si="31"/>
        <v>3511.44</v>
      </c>
      <c r="U96" s="1165">
        <f t="shared" si="32"/>
        <v>41488.559999999998</v>
      </c>
      <c r="V96" s="1320">
        <v>100010330028774</v>
      </c>
      <c r="W96" s="1361"/>
      <c r="X96" s="1338">
        <f t="shared" si="30"/>
        <v>41488.559999999998</v>
      </c>
      <c r="Y96" s="1362" t="s">
        <v>5074</v>
      </c>
      <c r="Z96" s="1324"/>
      <c r="AA96" s="1326"/>
      <c r="AB96" s="1326"/>
      <c r="AC96" s="1165"/>
      <c r="AD96" s="1165"/>
      <c r="AE96" s="1363"/>
      <c r="AF96" s="1326"/>
      <c r="AG96" s="1165"/>
      <c r="AH96" s="1326"/>
      <c r="AI96" s="1327"/>
    </row>
    <row r="97" spans="1:110" s="776" customFormat="1" ht="14.1" customHeight="1" x14ac:dyDescent="0.25">
      <c r="A97" s="1357">
        <v>58</v>
      </c>
      <c r="B97" s="1358" t="s">
        <v>5279</v>
      </c>
      <c r="C97" s="1166" t="s">
        <v>3763</v>
      </c>
      <c r="D97" s="1168"/>
      <c r="E97" s="1169"/>
      <c r="F97" s="1170"/>
      <c r="G97" s="1168" t="s">
        <v>5283</v>
      </c>
      <c r="H97" s="1335" t="s">
        <v>1941</v>
      </c>
      <c r="I97" s="1324" t="s">
        <v>2050</v>
      </c>
      <c r="J97" s="1171">
        <v>45000</v>
      </c>
      <c r="K97" s="1165">
        <f t="shared" si="29"/>
        <v>3190.5</v>
      </c>
      <c r="L97" s="1165">
        <v>47308</v>
      </c>
      <c r="M97" s="1326"/>
      <c r="N97" s="1326">
        <v>851.94</v>
      </c>
      <c r="O97" s="1359">
        <f t="shared" si="26"/>
        <v>1368</v>
      </c>
      <c r="P97" s="1359">
        <f t="shared" si="27"/>
        <v>1291.5</v>
      </c>
      <c r="Q97" s="1165"/>
      <c r="R97" s="1360"/>
      <c r="T97" s="1165">
        <f t="shared" si="31"/>
        <v>3511.44</v>
      </c>
      <c r="U97" s="1165">
        <f t="shared" si="32"/>
        <v>41488.559999999998</v>
      </c>
      <c r="V97" s="1320">
        <v>100010330028774</v>
      </c>
      <c r="W97" s="1361"/>
      <c r="X97" s="1338">
        <f t="shared" si="30"/>
        <v>41488.559999999998</v>
      </c>
      <c r="Y97" s="1362" t="s">
        <v>5074</v>
      </c>
      <c r="Z97" s="1324"/>
      <c r="AA97" s="1326"/>
      <c r="AB97" s="1326"/>
      <c r="AC97" s="1165"/>
      <c r="AD97" s="1165"/>
      <c r="AE97" s="1363"/>
      <c r="AF97" s="1326"/>
      <c r="AG97" s="1165"/>
      <c r="AH97" s="1326"/>
      <c r="AI97" s="1327"/>
    </row>
    <row r="98" spans="1:110" s="776" customFormat="1" ht="14.1" customHeight="1" x14ac:dyDescent="0.25">
      <c r="A98" s="1357">
        <v>59</v>
      </c>
      <c r="B98" s="1358" t="s">
        <v>5291</v>
      </c>
      <c r="C98" s="1166" t="s">
        <v>3763</v>
      </c>
      <c r="D98" s="1168"/>
      <c r="E98" s="1169"/>
      <c r="F98" s="1170"/>
      <c r="G98" s="1168" t="s">
        <v>5282</v>
      </c>
      <c r="H98" s="1335" t="s">
        <v>1941</v>
      </c>
      <c r="I98" s="1324" t="s">
        <v>1945</v>
      </c>
      <c r="J98" s="1171">
        <v>49500</v>
      </c>
      <c r="K98" s="1165">
        <f t="shared" si="29"/>
        <v>3509.5499999999997</v>
      </c>
      <c r="L98" s="1165">
        <v>47308</v>
      </c>
      <c r="M98" s="1326"/>
      <c r="N98" s="1326">
        <v>851.94</v>
      </c>
      <c r="O98" s="1359">
        <f t="shared" si="26"/>
        <v>1504.8</v>
      </c>
      <c r="P98" s="1359">
        <f t="shared" si="27"/>
        <v>1420.65</v>
      </c>
      <c r="Q98" s="1165"/>
      <c r="R98" s="1360"/>
      <c r="T98" s="1165">
        <f t="shared" si="31"/>
        <v>3777.39</v>
      </c>
      <c r="U98" s="1165">
        <f t="shared" si="32"/>
        <v>45722.61</v>
      </c>
      <c r="V98" s="1320">
        <v>100010330028774</v>
      </c>
      <c r="W98" s="1361"/>
      <c r="X98" s="1338">
        <f t="shared" si="30"/>
        <v>45722.61</v>
      </c>
      <c r="Y98" s="1362" t="s">
        <v>5074</v>
      </c>
      <c r="Z98" s="1324"/>
      <c r="AA98" s="1326"/>
      <c r="AB98" s="1326"/>
      <c r="AC98" s="1165"/>
      <c r="AD98" s="1165"/>
      <c r="AE98" s="1363"/>
      <c r="AF98" s="1326"/>
      <c r="AG98" s="1165"/>
      <c r="AH98" s="1326"/>
      <c r="AI98" s="1327"/>
    </row>
    <row r="99" spans="1:110" s="1352" customFormat="1" ht="14.1" customHeight="1" x14ac:dyDescent="0.25">
      <c r="A99" s="1444"/>
      <c r="B99" s="1445" t="s">
        <v>5319</v>
      </c>
      <c r="C99" s="1392"/>
      <c r="D99" s="1446"/>
      <c r="E99" s="1391"/>
      <c r="F99" s="1392"/>
      <c r="G99" s="1447" t="s">
        <v>5318</v>
      </c>
      <c r="H99" s="1344" t="s">
        <v>1941</v>
      </c>
      <c r="I99" s="1343" t="s">
        <v>1945</v>
      </c>
      <c r="J99" s="1448">
        <v>49500</v>
      </c>
      <c r="K99" s="1346">
        <f t="shared" si="29"/>
        <v>3509.5499999999997</v>
      </c>
      <c r="L99" s="1346"/>
      <c r="M99" s="1347"/>
      <c r="N99" s="1449"/>
      <c r="O99" s="1395">
        <f t="shared" si="26"/>
        <v>1504.8</v>
      </c>
      <c r="P99" s="1395">
        <f t="shared" si="27"/>
        <v>1420.65</v>
      </c>
      <c r="Q99" s="1346"/>
      <c r="R99" s="1396"/>
      <c r="T99" s="1396"/>
      <c r="U99" s="1346"/>
      <c r="V99" s="1348"/>
      <c r="W99" s="1450"/>
      <c r="X99" s="1350"/>
      <c r="Y99" s="1451"/>
      <c r="Z99" s="1343"/>
      <c r="AA99" s="1347"/>
      <c r="AB99" s="1347"/>
      <c r="AC99" s="1346"/>
      <c r="AD99" s="1346"/>
      <c r="AE99" s="1452"/>
      <c r="AF99" s="1347"/>
      <c r="AG99" s="1346"/>
      <c r="AH99" s="1347"/>
      <c r="AI99" s="1400"/>
    </row>
    <row r="100" spans="1:110" s="776" customFormat="1" ht="14.1" customHeight="1" x14ac:dyDescent="0.25">
      <c r="A100" s="1800" t="s">
        <v>3656</v>
      </c>
      <c r="B100" s="1801"/>
      <c r="C100" s="1801"/>
      <c r="D100" s="1801"/>
      <c r="E100" s="1801"/>
      <c r="F100" s="1801"/>
      <c r="G100" s="1801"/>
      <c r="H100" s="1801"/>
      <c r="I100" s="1802"/>
      <c r="J100" s="1329">
        <f>SUM(J81:J99)</f>
        <v>871000</v>
      </c>
      <c r="K100" s="1316">
        <f>SUM(K81:K91)</f>
        <v>34315.599999999999</v>
      </c>
      <c r="L100" s="1165" t="e">
        <f>+#REF!+L81+L82+#REF!+L85+#REF!+#REF!+#REF!+L86+L87+#REF!+L90+L91+#REF!+#REF!</f>
        <v>#REF!</v>
      </c>
      <c r="M100" s="1316"/>
      <c r="N100" s="1453">
        <f>SUM(N81:N95)</f>
        <v>17595.689999999999</v>
      </c>
      <c r="O100" s="1318">
        <f t="shared" si="26"/>
        <v>26478.400000000001</v>
      </c>
      <c r="P100" s="1316">
        <f>J100/100*2.87</f>
        <v>24997.7</v>
      </c>
      <c r="Q100" s="1317"/>
      <c r="R100" s="1454"/>
      <c r="S100" s="1401"/>
      <c r="T100" s="1319">
        <f ca="1">SUM(T81:T149)</f>
        <v>52169.08</v>
      </c>
      <c r="U100" s="1316">
        <f t="shared" ca="1" si="32"/>
        <v>595330.92000000004</v>
      </c>
      <c r="V100" s="1320"/>
      <c r="W100" s="1380"/>
      <c r="X100" s="1333"/>
      <c r="Y100" s="1428"/>
      <c r="Z100" s="1323"/>
      <c r="AA100" s="1324"/>
      <c r="AB100" s="1325"/>
      <c r="AC100" s="1326"/>
      <c r="AD100" s="1326"/>
      <c r="AE100" s="1165"/>
      <c r="AF100" s="1165"/>
      <c r="AG100" s="1381"/>
      <c r="AH100" s="1326"/>
      <c r="AI100" s="1165"/>
      <c r="AJ100" s="1326"/>
      <c r="AK100" s="1327"/>
      <c r="AL100" s="1328"/>
      <c r="AM100" s="1328"/>
      <c r="AN100" s="1328"/>
      <c r="AO100" s="1328"/>
      <c r="AP100" s="1328"/>
      <c r="AQ100" s="1328"/>
      <c r="AR100" s="1328"/>
      <c r="AS100" s="1328"/>
      <c r="AT100" s="1328"/>
      <c r="AU100" s="1328"/>
      <c r="AV100" s="1328"/>
      <c r="AW100" s="1328"/>
      <c r="AX100" s="1328"/>
      <c r="AY100" s="1328"/>
      <c r="AZ100" s="1328"/>
      <c r="BA100" s="1328"/>
      <c r="BB100" s="1328"/>
      <c r="BC100" s="1328"/>
      <c r="BD100" s="1328"/>
      <c r="BE100" s="1328"/>
      <c r="BF100" s="1328"/>
      <c r="BG100" s="1328"/>
      <c r="BH100" s="1328"/>
      <c r="BI100" s="1328"/>
      <c r="BJ100" s="1328"/>
      <c r="BK100" s="1328"/>
      <c r="BL100" s="1328"/>
      <c r="BM100" s="1328"/>
      <c r="BN100" s="1328"/>
      <c r="BO100" s="1328"/>
      <c r="BP100" s="1328"/>
      <c r="BQ100" s="1328"/>
      <c r="BR100" s="1328"/>
      <c r="BS100" s="1328"/>
      <c r="BT100" s="1328"/>
      <c r="BU100" s="1328"/>
      <c r="BV100" s="1328"/>
      <c r="BW100" s="1328"/>
      <c r="BX100" s="1328"/>
      <c r="BY100" s="1328"/>
      <c r="BZ100" s="1328"/>
      <c r="CA100" s="1328"/>
      <c r="CB100" s="1328"/>
      <c r="CC100" s="1328"/>
      <c r="CD100" s="1328"/>
      <c r="CE100" s="1328"/>
      <c r="CF100" s="1328"/>
      <c r="CG100" s="1328"/>
      <c r="CH100" s="1328"/>
      <c r="CI100" s="1328"/>
      <c r="CJ100" s="1328"/>
      <c r="CK100" s="1328"/>
      <c r="CL100" s="1328"/>
      <c r="CM100" s="1328"/>
      <c r="CN100" s="1328"/>
      <c r="CO100" s="1328"/>
      <c r="CP100" s="1328"/>
      <c r="CQ100" s="1328"/>
      <c r="CR100" s="1328"/>
      <c r="CS100" s="1328"/>
      <c r="CT100" s="1328"/>
      <c r="CU100" s="1328"/>
      <c r="CV100" s="1328"/>
      <c r="CW100" s="1328"/>
      <c r="CX100" s="1328"/>
      <c r="CY100" s="1328"/>
      <c r="CZ100" s="1328"/>
      <c r="DA100" s="1328"/>
      <c r="DB100" s="1328"/>
      <c r="DC100" s="1328"/>
      <c r="DD100" s="1328"/>
      <c r="DE100" s="1328"/>
      <c r="DF100" s="1328"/>
    </row>
    <row r="101" spans="1:110" s="776" customFormat="1" ht="14.1" customHeight="1" x14ac:dyDescent="0.25">
      <c r="A101" s="1796" t="s">
        <v>5365</v>
      </c>
      <c r="B101" s="1797"/>
      <c r="C101" s="1797"/>
      <c r="D101" s="1797"/>
      <c r="E101" s="1797"/>
      <c r="F101" s="1797"/>
      <c r="G101" s="1797"/>
      <c r="H101" s="1797"/>
      <c r="I101" s="1798"/>
      <c r="J101" s="1329"/>
      <c r="K101" s="1165"/>
      <c r="L101" s="1165"/>
      <c r="M101" s="1165"/>
      <c r="N101" s="1329"/>
      <c r="O101" s="1330"/>
      <c r="P101" s="1329"/>
      <c r="Q101" s="1329"/>
      <c r="R101" s="1331"/>
      <c r="S101" s="1331"/>
      <c r="T101" s="1331"/>
      <c r="U101" s="1329"/>
      <c r="V101" s="1320"/>
      <c r="W101" s="1332"/>
      <c r="X101" s="1333"/>
      <c r="Y101" s="1334"/>
      <c r="AL101" s="1328"/>
      <c r="AM101" s="1328"/>
      <c r="AN101" s="1328"/>
      <c r="AO101" s="1328"/>
      <c r="AP101" s="1328"/>
      <c r="AQ101" s="1328"/>
      <c r="AR101" s="1328"/>
      <c r="AS101" s="1328"/>
      <c r="AT101" s="1328"/>
      <c r="AU101" s="1328"/>
      <c r="AV101" s="1328"/>
      <c r="AW101" s="1328"/>
      <c r="AX101" s="1328"/>
      <c r="AY101" s="1328"/>
      <c r="AZ101" s="1328"/>
      <c r="BA101" s="1328"/>
      <c r="BB101" s="1328"/>
      <c r="BC101" s="1328"/>
      <c r="BD101" s="1328"/>
      <c r="BE101" s="1328"/>
      <c r="BF101" s="1328"/>
      <c r="BG101" s="1328"/>
      <c r="BH101" s="1328"/>
      <c r="BI101" s="1328"/>
      <c r="BJ101" s="1328"/>
      <c r="BK101" s="1328"/>
      <c r="BL101" s="1328"/>
      <c r="BM101" s="1328"/>
      <c r="BN101" s="1328"/>
      <c r="BO101" s="1328"/>
      <c r="BP101" s="1328"/>
      <c r="BQ101" s="1328"/>
      <c r="BR101" s="1328"/>
      <c r="BS101" s="1328"/>
      <c r="BT101" s="1328"/>
      <c r="BU101" s="1328"/>
      <c r="BV101" s="1328"/>
      <c r="BW101" s="1328"/>
      <c r="BX101" s="1328"/>
      <c r="BY101" s="1328"/>
      <c r="BZ101" s="1328"/>
      <c r="CA101" s="1328"/>
      <c r="CB101" s="1328"/>
      <c r="CC101" s="1328"/>
      <c r="CD101" s="1328"/>
      <c r="CE101" s="1328"/>
      <c r="CF101" s="1328"/>
      <c r="CG101" s="1328"/>
      <c r="CH101" s="1328"/>
      <c r="CI101" s="1328"/>
      <c r="CJ101" s="1328"/>
      <c r="CK101" s="1328"/>
      <c r="CL101" s="1328"/>
      <c r="CM101" s="1328"/>
      <c r="CN101" s="1328"/>
      <c r="CO101" s="1328"/>
      <c r="CP101" s="1328"/>
      <c r="CQ101" s="1328"/>
      <c r="CR101" s="1328"/>
      <c r="CS101" s="1328"/>
      <c r="CT101" s="1328"/>
      <c r="CU101" s="1328"/>
      <c r="CV101" s="1328"/>
      <c r="CW101" s="1328"/>
      <c r="CX101" s="1328"/>
      <c r="CY101" s="1328"/>
      <c r="CZ101" s="1328"/>
      <c r="DA101" s="1328"/>
      <c r="DB101" s="1328"/>
      <c r="DC101" s="1328"/>
      <c r="DD101" s="1328"/>
      <c r="DE101" s="1328"/>
      <c r="DF101" s="1328"/>
    </row>
    <row r="102" spans="1:110" s="776" customFormat="1" ht="14.1" customHeight="1" x14ac:dyDescent="0.25">
      <c r="A102" s="586">
        <v>60</v>
      </c>
      <c r="B102" s="586" t="s">
        <v>2158</v>
      </c>
      <c r="C102" s="586" t="s">
        <v>3764</v>
      </c>
      <c r="D102" s="1386"/>
      <c r="E102" s="1167"/>
      <c r="F102" s="1367"/>
      <c r="G102" s="1384" t="s">
        <v>2159</v>
      </c>
      <c r="H102" s="1335" t="s">
        <v>1941</v>
      </c>
      <c r="I102" s="1384" t="s">
        <v>5202</v>
      </c>
      <c r="J102" s="1165">
        <v>66000</v>
      </c>
      <c r="K102" s="1165">
        <f>J102/100*7.09</f>
        <v>4679.3999999999996</v>
      </c>
      <c r="L102" s="1165">
        <f>J102</f>
        <v>66000</v>
      </c>
      <c r="M102" s="1165"/>
      <c r="N102" s="1370">
        <v>4615.7299999999996</v>
      </c>
      <c r="O102" s="1359">
        <f>J102/100*3.04</f>
        <v>2006.4</v>
      </c>
      <c r="P102" s="1165">
        <f>J102/100*2.87</f>
        <v>1894.2</v>
      </c>
      <c r="Q102" s="1165"/>
      <c r="R102" s="1360"/>
      <c r="S102" s="1360"/>
      <c r="T102" s="1360">
        <f>N102+O102+P102+Q102</f>
        <v>8516.33</v>
      </c>
      <c r="U102" s="1165">
        <f>J102-T102</f>
        <v>57483.67</v>
      </c>
      <c r="V102" s="1320">
        <v>100010330028774</v>
      </c>
      <c r="W102" s="1455" t="s">
        <v>4541</v>
      </c>
      <c r="X102" s="1338">
        <f>+U102</f>
        <v>57483.67</v>
      </c>
      <c r="Y102" s="1362" t="s">
        <v>2879</v>
      </c>
      <c r="Z102" s="1323"/>
      <c r="AA102" s="1324"/>
      <c r="AB102" s="1325"/>
      <c r="AC102" s="1326">
        <f>O102+P102+Q102</f>
        <v>3900.6000000000004</v>
      </c>
      <c r="AD102" s="1326">
        <f>J102-AC102</f>
        <v>62099.4</v>
      </c>
      <c r="AE102" s="1165"/>
      <c r="AF102" s="1324"/>
      <c r="AG102" s="1324"/>
      <c r="AH102" s="1326"/>
      <c r="AI102" s="1165"/>
      <c r="AJ102" s="1326"/>
      <c r="AK102" s="1327"/>
      <c r="AL102" s="1328"/>
      <c r="AM102" s="1328"/>
      <c r="AN102" s="1328"/>
      <c r="AO102" s="1328"/>
      <c r="AP102" s="1328"/>
      <c r="AQ102" s="1328"/>
      <c r="AR102" s="1328"/>
      <c r="AS102" s="1328"/>
      <c r="AT102" s="1328"/>
      <c r="AU102" s="1328"/>
      <c r="AV102" s="1328"/>
      <c r="AW102" s="1328"/>
      <c r="AX102" s="1328"/>
      <c r="AY102" s="1328"/>
      <c r="AZ102" s="1328"/>
      <c r="BA102" s="1328"/>
      <c r="BB102" s="1328"/>
      <c r="BC102" s="1328"/>
      <c r="BD102" s="1328"/>
    </row>
    <row r="103" spans="1:110" s="776" customFormat="1" ht="14.1" customHeight="1" x14ac:dyDescent="0.25">
      <c r="A103" s="1800" t="s">
        <v>3656</v>
      </c>
      <c r="B103" s="1801"/>
      <c r="C103" s="1801"/>
      <c r="D103" s="1801"/>
      <c r="E103" s="1801"/>
      <c r="F103" s="1801"/>
      <c r="G103" s="1801"/>
      <c r="H103" s="1801"/>
      <c r="I103" s="1802"/>
      <c r="J103" s="1316">
        <f>+J102</f>
        <v>66000</v>
      </c>
      <c r="K103" s="1165">
        <f>J103/100*7.09</f>
        <v>4679.3999999999996</v>
      </c>
      <c r="L103" s="1165">
        <f>+L102</f>
        <v>66000</v>
      </c>
      <c r="M103" s="1316"/>
      <c r="N103" s="1456">
        <f>+N102</f>
        <v>4615.7299999999996</v>
      </c>
      <c r="O103" s="1317">
        <f>SUM(O102:O102)</f>
        <v>2006.4</v>
      </c>
      <c r="P103" s="1329">
        <f>SUM(P102:P102)</f>
        <v>1894.2</v>
      </c>
      <c r="Q103" s="1317"/>
      <c r="R103" s="1401"/>
      <c r="S103" s="1401"/>
      <c r="T103" s="1401">
        <f>SUM(T102:T102)</f>
        <v>8516.33</v>
      </c>
      <c r="U103" s="1317">
        <f>SUM(U102:U102)</f>
        <v>57483.67</v>
      </c>
      <c r="V103" s="1320"/>
      <c r="W103" s="1380"/>
      <c r="X103" s="1333"/>
      <c r="Y103" s="1428"/>
      <c r="Z103" s="1323"/>
      <c r="AA103" s="1324"/>
      <c r="AB103" s="1325"/>
      <c r="AC103" s="1326"/>
      <c r="AD103" s="1326"/>
      <c r="AE103" s="1165"/>
      <c r="AF103" s="1165"/>
      <c r="AG103" s="1381"/>
      <c r="AH103" s="1326"/>
      <c r="AI103" s="1165"/>
      <c r="AJ103" s="1326"/>
      <c r="AK103" s="1327"/>
      <c r="AL103" s="1328"/>
      <c r="AM103" s="1328"/>
      <c r="AN103" s="1328"/>
      <c r="AO103" s="1328"/>
      <c r="AP103" s="1328"/>
      <c r="AQ103" s="1328"/>
      <c r="AR103" s="1328"/>
      <c r="AS103" s="1328"/>
      <c r="AT103" s="1328"/>
      <c r="AU103" s="1328"/>
      <c r="AV103" s="1328"/>
      <c r="AW103" s="1328"/>
      <c r="AX103" s="1328"/>
      <c r="AY103" s="1328"/>
      <c r="AZ103" s="1328"/>
      <c r="BA103" s="1328"/>
      <c r="BB103" s="1328"/>
      <c r="BC103" s="1328"/>
      <c r="BD103" s="1328"/>
      <c r="BE103" s="1328"/>
      <c r="BF103" s="1328"/>
      <c r="BG103" s="1328"/>
      <c r="BH103" s="1328"/>
      <c r="BI103" s="1328"/>
      <c r="BJ103" s="1328"/>
      <c r="BK103" s="1328"/>
      <c r="BL103" s="1328"/>
      <c r="BM103" s="1328"/>
      <c r="BN103" s="1328"/>
      <c r="BO103" s="1328"/>
      <c r="BP103" s="1328"/>
      <c r="BQ103" s="1328"/>
      <c r="BR103" s="1328"/>
      <c r="BS103" s="1328"/>
      <c r="BT103" s="1328"/>
      <c r="BU103" s="1328"/>
      <c r="BV103" s="1328"/>
      <c r="BW103" s="1328"/>
      <c r="BX103" s="1328"/>
      <c r="BY103" s="1328"/>
      <c r="BZ103" s="1328"/>
      <c r="CA103" s="1328"/>
      <c r="CB103" s="1328"/>
      <c r="CC103" s="1328"/>
      <c r="CD103" s="1328"/>
      <c r="CE103" s="1328"/>
      <c r="CF103" s="1328"/>
      <c r="CG103" s="1328"/>
      <c r="CH103" s="1328"/>
      <c r="CI103" s="1328"/>
      <c r="CJ103" s="1328"/>
      <c r="CK103" s="1328"/>
      <c r="CL103" s="1328"/>
      <c r="CM103" s="1328"/>
      <c r="CN103" s="1328"/>
      <c r="CO103" s="1328"/>
      <c r="CP103" s="1328"/>
      <c r="CQ103" s="1328"/>
      <c r="CR103" s="1328"/>
      <c r="CS103" s="1328"/>
      <c r="CT103" s="1328"/>
      <c r="CU103" s="1328"/>
      <c r="CV103" s="1328"/>
      <c r="CW103" s="1328"/>
      <c r="CX103" s="1328"/>
      <c r="CY103" s="1328"/>
      <c r="CZ103" s="1328"/>
      <c r="DA103" s="1328"/>
      <c r="DB103" s="1328"/>
      <c r="DC103" s="1328"/>
      <c r="DD103" s="1328"/>
      <c r="DE103" s="1328"/>
      <c r="DF103" s="1328"/>
    </row>
    <row r="104" spans="1:110" s="776" customFormat="1" ht="14.1" customHeight="1" x14ac:dyDescent="0.25">
      <c r="A104" s="1796" t="s">
        <v>5366</v>
      </c>
      <c r="B104" s="1797"/>
      <c r="C104" s="1797"/>
      <c r="D104" s="1797"/>
      <c r="E104" s="1797"/>
      <c r="F104" s="1797"/>
      <c r="G104" s="1797"/>
      <c r="H104" s="1797"/>
      <c r="I104" s="1798"/>
      <c r="J104" s="1329"/>
      <c r="K104" s="1165"/>
      <c r="L104" s="1165"/>
      <c r="M104" s="1165"/>
      <c r="N104" s="1329"/>
      <c r="O104" s="1330"/>
      <c r="P104" s="1329"/>
      <c r="Q104" s="1329"/>
      <c r="R104" s="1331"/>
      <c r="S104" s="1331"/>
      <c r="T104" s="1331"/>
      <c r="U104" s="1329"/>
      <c r="V104" s="1320"/>
      <c r="W104" s="1332"/>
      <c r="X104" s="1333"/>
      <c r="Y104" s="1334"/>
      <c r="AL104" s="1328"/>
      <c r="AM104" s="1328"/>
      <c r="AN104" s="1328"/>
      <c r="AO104" s="1328"/>
      <c r="AP104" s="1328"/>
      <c r="AQ104" s="1328"/>
      <c r="AR104" s="1328"/>
      <c r="AS104" s="1328"/>
      <c r="AT104" s="1328"/>
      <c r="AU104" s="1328"/>
      <c r="AV104" s="1328"/>
      <c r="AW104" s="1328"/>
      <c r="AX104" s="1328"/>
      <c r="AY104" s="1328"/>
      <c r="AZ104" s="1328"/>
      <c r="BA104" s="1328"/>
      <c r="BB104" s="1328"/>
      <c r="BC104" s="1328"/>
      <c r="BD104" s="1328"/>
      <c r="BE104" s="1328"/>
      <c r="BF104" s="1328"/>
      <c r="BG104" s="1328"/>
      <c r="BH104" s="1328"/>
      <c r="BI104" s="1328"/>
      <c r="BJ104" s="1328"/>
      <c r="BK104" s="1328"/>
      <c r="BL104" s="1328"/>
      <c r="BM104" s="1328"/>
      <c r="BN104" s="1328"/>
      <c r="BO104" s="1328"/>
      <c r="BP104" s="1328"/>
      <c r="BQ104" s="1328"/>
      <c r="BR104" s="1328"/>
      <c r="BS104" s="1328"/>
      <c r="BT104" s="1328"/>
      <c r="BU104" s="1328"/>
      <c r="BV104" s="1328"/>
      <c r="BW104" s="1328"/>
      <c r="BX104" s="1328"/>
      <c r="BY104" s="1328"/>
      <c r="BZ104" s="1328"/>
      <c r="CA104" s="1328"/>
      <c r="CB104" s="1328"/>
      <c r="CC104" s="1328"/>
      <c r="CD104" s="1328"/>
      <c r="CE104" s="1328"/>
      <c r="CF104" s="1328"/>
      <c r="CG104" s="1328"/>
      <c r="CH104" s="1328"/>
      <c r="CI104" s="1328"/>
      <c r="CJ104" s="1328"/>
      <c r="CK104" s="1328"/>
      <c r="CL104" s="1328"/>
      <c r="CM104" s="1328"/>
      <c r="CN104" s="1328"/>
      <c r="CO104" s="1328"/>
      <c r="CP104" s="1328"/>
      <c r="CQ104" s="1328"/>
      <c r="CR104" s="1328"/>
      <c r="CS104" s="1328"/>
      <c r="CT104" s="1328"/>
      <c r="CU104" s="1328"/>
      <c r="CV104" s="1328"/>
      <c r="CW104" s="1328"/>
      <c r="CX104" s="1328"/>
      <c r="CY104" s="1328"/>
      <c r="CZ104" s="1328"/>
      <c r="DA104" s="1328"/>
      <c r="DB104" s="1328"/>
      <c r="DC104" s="1328"/>
      <c r="DD104" s="1328"/>
      <c r="DE104" s="1328"/>
      <c r="DF104" s="1328"/>
    </row>
    <row r="105" spans="1:110" s="776" customFormat="1" ht="14.1" customHeight="1" x14ac:dyDescent="0.25">
      <c r="A105" s="586">
        <v>61</v>
      </c>
      <c r="B105" s="586" t="s">
        <v>4725</v>
      </c>
      <c r="C105" s="586" t="s">
        <v>3764</v>
      </c>
      <c r="D105" s="1386"/>
      <c r="E105" s="1167"/>
      <c r="F105" s="1367"/>
      <c r="G105" s="509" t="s">
        <v>4726</v>
      </c>
      <c r="H105" s="1335" t="s">
        <v>1941</v>
      </c>
      <c r="I105" s="509" t="s">
        <v>4746</v>
      </c>
      <c r="J105" s="1165">
        <v>18700</v>
      </c>
      <c r="K105" s="1165">
        <f>J105/100*7.09</f>
        <v>1325.83</v>
      </c>
      <c r="L105" s="1165">
        <f>J105</f>
        <v>18700</v>
      </c>
      <c r="M105" s="1165"/>
      <c r="N105" s="1326"/>
      <c r="O105" s="1359">
        <f>J105/100*3.04</f>
        <v>568.48</v>
      </c>
      <c r="P105" s="1165">
        <f>J105/100*2.87</f>
        <v>536.69000000000005</v>
      </c>
      <c r="Q105" s="1165"/>
      <c r="R105" s="1360"/>
      <c r="S105" s="1360"/>
      <c r="T105" s="1360">
        <f>N105+O105+P105+Q105</f>
        <v>1105.17</v>
      </c>
      <c r="U105" s="1165">
        <f>J105-T105</f>
        <v>17594.830000000002</v>
      </c>
      <c r="V105" s="1320">
        <v>100010330028774</v>
      </c>
      <c r="W105" s="1337">
        <v>200010330885144</v>
      </c>
      <c r="X105" s="1338">
        <f>+U105</f>
        <v>17594.830000000002</v>
      </c>
      <c r="Y105" s="1339">
        <v>113489009</v>
      </c>
      <c r="Z105" s="1323"/>
      <c r="AA105" s="1324"/>
      <c r="AB105" s="1325"/>
      <c r="AC105" s="1326">
        <f>O105+P105+Q105</f>
        <v>1105.17</v>
      </c>
      <c r="AD105" s="1326">
        <f>J105-AC105</f>
        <v>17594.830000000002</v>
      </c>
      <c r="AE105" s="1165"/>
      <c r="AF105" s="1324"/>
      <c r="AG105" s="1324"/>
      <c r="AH105" s="1326"/>
      <c r="AI105" s="1165"/>
      <c r="AJ105" s="1326"/>
      <c r="AK105" s="1327"/>
      <c r="AL105" s="1328"/>
      <c r="AM105" s="1328"/>
      <c r="AN105" s="1328"/>
      <c r="AO105" s="1328"/>
      <c r="AP105" s="1328"/>
      <c r="AQ105" s="1328"/>
      <c r="AR105" s="1328"/>
      <c r="AS105" s="1328"/>
      <c r="AT105" s="1328"/>
      <c r="AU105" s="1328"/>
      <c r="AV105" s="1328"/>
      <c r="AW105" s="1328"/>
      <c r="AX105" s="1328"/>
      <c r="AY105" s="1328"/>
      <c r="AZ105" s="1328"/>
      <c r="BA105" s="1328"/>
      <c r="BB105" s="1328"/>
      <c r="BC105" s="1328"/>
      <c r="BD105" s="1328"/>
    </row>
    <row r="106" spans="1:110" s="776" customFormat="1" ht="14.1" customHeight="1" x14ac:dyDescent="0.25">
      <c r="A106" s="1800" t="s">
        <v>3656</v>
      </c>
      <c r="B106" s="1801"/>
      <c r="C106" s="1801"/>
      <c r="D106" s="1801"/>
      <c r="E106" s="1801"/>
      <c r="F106" s="1801"/>
      <c r="G106" s="1801"/>
      <c r="H106" s="1801"/>
      <c r="I106" s="1802"/>
      <c r="J106" s="1316">
        <f>+J105</f>
        <v>18700</v>
      </c>
      <c r="K106" s="1165">
        <f>J106/100*7.09</f>
        <v>1325.83</v>
      </c>
      <c r="L106" s="1165">
        <f>+L105</f>
        <v>18700</v>
      </c>
      <c r="M106" s="1316"/>
      <c r="N106" s="1317"/>
      <c r="O106" s="1317">
        <f>SUM(O105:O105)</f>
        <v>568.48</v>
      </c>
      <c r="P106" s="1329">
        <f>SUM(P105:P105)</f>
        <v>536.69000000000005</v>
      </c>
      <c r="Q106" s="1317"/>
      <c r="R106" s="1401"/>
      <c r="S106" s="1401"/>
      <c r="T106" s="1401">
        <f>SUM(T105:T105)</f>
        <v>1105.17</v>
      </c>
      <c r="U106" s="1317">
        <f>SUM(U105:U105)</f>
        <v>17594.830000000002</v>
      </c>
      <c r="V106" s="1320"/>
      <c r="W106" s="1380"/>
      <c r="X106" s="1333"/>
      <c r="Y106" s="1428"/>
      <c r="Z106" s="1323"/>
      <c r="AA106" s="1324"/>
      <c r="AB106" s="1325"/>
      <c r="AC106" s="1326"/>
      <c r="AD106" s="1326"/>
      <c r="AE106" s="1165"/>
      <c r="AF106" s="1165"/>
      <c r="AG106" s="1381"/>
      <c r="AH106" s="1326"/>
      <c r="AI106" s="1165"/>
      <c r="AJ106" s="1326"/>
      <c r="AK106" s="1327"/>
      <c r="AL106" s="1328"/>
      <c r="AM106" s="1328"/>
      <c r="AN106" s="1328"/>
      <c r="AO106" s="1328"/>
      <c r="AP106" s="1328"/>
      <c r="AQ106" s="1328"/>
      <c r="AR106" s="1328"/>
      <c r="AS106" s="1328"/>
      <c r="AT106" s="1328"/>
      <c r="AU106" s="1328"/>
      <c r="AV106" s="1328"/>
      <c r="AW106" s="1328"/>
      <c r="AX106" s="1328"/>
      <c r="AY106" s="1328"/>
      <c r="AZ106" s="1328"/>
      <c r="BA106" s="1328"/>
      <c r="BB106" s="1328"/>
      <c r="BC106" s="1328"/>
      <c r="BD106" s="1328"/>
      <c r="BE106" s="1328"/>
      <c r="BF106" s="1328"/>
      <c r="BG106" s="1328"/>
      <c r="BH106" s="1328"/>
      <c r="BI106" s="1328"/>
      <c r="BJ106" s="1328"/>
      <c r="BK106" s="1328"/>
      <c r="BL106" s="1328"/>
      <c r="BM106" s="1328"/>
      <c r="BN106" s="1328"/>
      <c r="BO106" s="1328"/>
      <c r="BP106" s="1328"/>
      <c r="BQ106" s="1328"/>
      <c r="BR106" s="1328"/>
      <c r="BS106" s="1328"/>
      <c r="BT106" s="1328"/>
      <c r="BU106" s="1328"/>
      <c r="BV106" s="1328"/>
      <c r="BW106" s="1328"/>
      <c r="BX106" s="1328"/>
      <c r="BY106" s="1328"/>
      <c r="BZ106" s="1328"/>
      <c r="CA106" s="1328"/>
      <c r="CB106" s="1328"/>
      <c r="CC106" s="1328"/>
      <c r="CD106" s="1328"/>
      <c r="CE106" s="1328"/>
      <c r="CF106" s="1328"/>
      <c r="CG106" s="1328"/>
      <c r="CH106" s="1328"/>
      <c r="CI106" s="1328"/>
      <c r="CJ106" s="1328"/>
      <c r="CK106" s="1328"/>
      <c r="CL106" s="1328"/>
      <c r="CM106" s="1328"/>
      <c r="CN106" s="1328"/>
      <c r="CO106" s="1328"/>
      <c r="CP106" s="1328"/>
      <c r="CQ106" s="1328"/>
      <c r="CR106" s="1328"/>
      <c r="CS106" s="1328"/>
      <c r="CT106" s="1328"/>
      <c r="CU106" s="1328"/>
      <c r="CV106" s="1328"/>
      <c r="CW106" s="1328"/>
      <c r="CX106" s="1328"/>
      <c r="CY106" s="1328"/>
      <c r="CZ106" s="1328"/>
      <c r="DA106" s="1328"/>
      <c r="DB106" s="1328"/>
      <c r="DC106" s="1328"/>
      <c r="DD106" s="1328"/>
      <c r="DE106" s="1328"/>
      <c r="DF106" s="1328"/>
    </row>
    <row r="107" spans="1:110" s="776" customFormat="1" ht="14.1" customHeight="1" x14ac:dyDescent="0.25">
      <c r="A107" s="1796" t="s">
        <v>3681</v>
      </c>
      <c r="B107" s="1797"/>
      <c r="C107" s="1797"/>
      <c r="D107" s="1797"/>
      <c r="E107" s="1797"/>
      <c r="F107" s="1797"/>
      <c r="G107" s="1797"/>
      <c r="H107" s="1797"/>
      <c r="I107" s="1798"/>
      <c r="J107" s="1316"/>
      <c r="K107" s="1165"/>
      <c r="L107" s="1165"/>
      <c r="N107" s="1317"/>
      <c r="O107" s="1318"/>
      <c r="P107" s="1316"/>
      <c r="Q107" s="1316"/>
      <c r="R107" s="1319"/>
      <c r="S107" s="1319"/>
      <c r="T107" s="1319"/>
      <c r="U107" s="1316"/>
      <c r="V107" s="1320"/>
      <c r="W107" s="1356"/>
      <c r="X107" s="1333"/>
      <c r="Y107" s="1355"/>
      <c r="AL107" s="1328"/>
      <c r="AM107" s="1328"/>
      <c r="AN107" s="1328"/>
      <c r="AO107" s="1328"/>
      <c r="AP107" s="1328"/>
      <c r="AQ107" s="1328"/>
      <c r="AR107" s="1328"/>
      <c r="AS107" s="1328"/>
      <c r="AT107" s="1328"/>
      <c r="AU107" s="1328"/>
      <c r="AV107" s="1328"/>
      <c r="AW107" s="1328"/>
      <c r="AX107" s="1328"/>
      <c r="AY107" s="1328"/>
      <c r="AZ107" s="1328"/>
      <c r="BA107" s="1328"/>
      <c r="BB107" s="1328"/>
      <c r="BC107" s="1328"/>
      <c r="BD107" s="1328"/>
      <c r="BE107" s="1328"/>
      <c r="BF107" s="1328"/>
      <c r="BG107" s="1328"/>
      <c r="BH107" s="1328"/>
      <c r="BI107" s="1328"/>
      <c r="BJ107" s="1328"/>
      <c r="BK107" s="1328"/>
      <c r="BL107" s="1328"/>
      <c r="BM107" s="1328"/>
      <c r="BN107" s="1328"/>
      <c r="BO107" s="1328"/>
      <c r="BP107" s="1328"/>
      <c r="BQ107" s="1328"/>
      <c r="BR107" s="1328"/>
      <c r="BS107" s="1328"/>
      <c r="BT107" s="1328"/>
      <c r="BU107" s="1328"/>
      <c r="BV107" s="1328"/>
      <c r="BW107" s="1328"/>
      <c r="BX107" s="1328"/>
      <c r="BY107" s="1328"/>
      <c r="BZ107" s="1328"/>
      <c r="CA107" s="1328"/>
      <c r="CB107" s="1328"/>
      <c r="CC107" s="1328"/>
      <c r="CD107" s="1328"/>
      <c r="CE107" s="1328"/>
      <c r="CF107" s="1328"/>
      <c r="CG107" s="1328"/>
      <c r="CH107" s="1328"/>
      <c r="CI107" s="1328"/>
      <c r="CJ107" s="1328"/>
      <c r="CK107" s="1328"/>
      <c r="CL107" s="1328"/>
      <c r="CM107" s="1328"/>
      <c r="CN107" s="1328"/>
      <c r="CO107" s="1328"/>
      <c r="CP107" s="1328"/>
      <c r="CQ107" s="1328"/>
      <c r="CR107" s="1328"/>
      <c r="CS107" s="1328"/>
      <c r="CT107" s="1328"/>
      <c r="CU107" s="1328"/>
      <c r="CV107" s="1328"/>
      <c r="CW107" s="1328"/>
      <c r="CX107" s="1328"/>
      <c r="CY107" s="1328"/>
      <c r="CZ107" s="1328"/>
      <c r="DA107" s="1328"/>
      <c r="DB107" s="1328"/>
      <c r="DC107" s="1328"/>
      <c r="DD107" s="1328"/>
      <c r="DE107" s="1328"/>
      <c r="DF107" s="1328"/>
    </row>
    <row r="108" spans="1:110" s="776" customFormat="1" ht="14.1" customHeight="1" x14ac:dyDescent="0.25">
      <c r="A108" s="1166">
        <v>62</v>
      </c>
      <c r="B108" s="1166" t="s">
        <v>4854</v>
      </c>
      <c r="C108" s="1166"/>
      <c r="D108" s="1167"/>
      <c r="E108" s="1167"/>
      <c r="F108" s="1166"/>
      <c r="G108" s="1324" t="s">
        <v>4855</v>
      </c>
      <c r="H108" s="1335" t="s">
        <v>3672</v>
      </c>
      <c r="I108" s="1324" t="s">
        <v>2363</v>
      </c>
      <c r="J108" s="1336">
        <v>19057.5</v>
      </c>
      <c r="K108" s="1165">
        <f t="shared" ref="K108:K129" si="33">J108/100*7.09</f>
        <v>1351.1767499999999</v>
      </c>
      <c r="L108" s="1165">
        <f t="shared" ref="L108:L131" si="34">J108</f>
        <v>19057.5</v>
      </c>
      <c r="M108" s="1326"/>
      <c r="N108" s="327"/>
      <c r="O108" s="1165">
        <f t="shared" ref="O108:O135" si="35">J108/100*3.04</f>
        <v>579.34799999999996</v>
      </c>
      <c r="P108" s="1165">
        <f t="shared" ref="P108:P135" si="36">J108/100*2.87</f>
        <v>546.95024999999998</v>
      </c>
      <c r="Q108" s="1165"/>
      <c r="R108" s="1165"/>
      <c r="S108" s="1165"/>
      <c r="T108" s="1165">
        <f t="shared" ref="T108:T116" si="37">M108+O108+P108+Q108</f>
        <v>1126.2982499999998</v>
      </c>
      <c r="U108" s="1165">
        <f t="shared" ref="U108:U135" si="38">J108-T108</f>
        <v>17931.20175</v>
      </c>
      <c r="V108" s="1320">
        <v>100010330028774</v>
      </c>
      <c r="W108" s="1337">
        <v>200010330896803</v>
      </c>
      <c r="X108" s="1338">
        <f t="shared" ref="X108:X130" si="39">+U108</f>
        <v>17931.20175</v>
      </c>
      <c r="Y108" s="1362" t="s">
        <v>5367</v>
      </c>
      <c r="Z108" s="327"/>
      <c r="AL108" s="1328"/>
      <c r="AM108" s="1328"/>
      <c r="AN108" s="1328"/>
      <c r="AO108" s="1328"/>
      <c r="AP108" s="1328"/>
      <c r="AQ108" s="1328"/>
      <c r="AR108" s="1328"/>
      <c r="AS108" s="1328"/>
      <c r="AT108" s="1328"/>
      <c r="AU108" s="1328"/>
      <c r="AV108" s="1328"/>
      <c r="AW108" s="1328"/>
      <c r="AX108" s="1328"/>
      <c r="AY108" s="1328"/>
      <c r="AZ108" s="1328"/>
      <c r="BA108" s="1328"/>
      <c r="BB108" s="1328"/>
      <c r="BC108" s="1328"/>
      <c r="BD108" s="1328"/>
      <c r="BE108" s="1328"/>
      <c r="BF108" s="1328"/>
      <c r="BG108" s="1328"/>
      <c r="BH108" s="1328"/>
      <c r="BI108" s="1328"/>
      <c r="BJ108" s="1328"/>
      <c r="BK108" s="1328"/>
      <c r="BL108" s="1328"/>
      <c r="BM108" s="1328"/>
      <c r="BN108" s="1328"/>
      <c r="BO108" s="1328"/>
      <c r="BP108" s="1328"/>
      <c r="BQ108" s="1328"/>
      <c r="BR108" s="1328"/>
      <c r="BS108" s="1328"/>
      <c r="BT108" s="1328"/>
      <c r="BU108" s="1328"/>
      <c r="BV108" s="1328"/>
      <c r="BW108" s="1328"/>
      <c r="BX108" s="1328"/>
      <c r="BY108" s="1328"/>
      <c r="BZ108" s="1328"/>
      <c r="CA108" s="1328"/>
      <c r="CB108" s="1328"/>
      <c r="CC108" s="1328"/>
      <c r="CD108" s="1328"/>
      <c r="CE108" s="1328"/>
      <c r="CF108" s="1328"/>
      <c r="CG108" s="1328"/>
      <c r="CH108" s="1328"/>
      <c r="CI108" s="1328"/>
      <c r="CJ108" s="1328"/>
      <c r="CK108" s="1328"/>
      <c r="CL108" s="1328"/>
      <c r="CM108" s="1328"/>
      <c r="CN108" s="1328"/>
      <c r="CO108" s="1328"/>
      <c r="CP108" s="1328"/>
      <c r="CQ108" s="1328"/>
      <c r="CR108" s="1328"/>
      <c r="CS108" s="1328"/>
      <c r="CT108" s="1328"/>
      <c r="CU108" s="1328"/>
      <c r="CV108" s="1328"/>
      <c r="CW108" s="1328"/>
      <c r="CX108" s="1328"/>
      <c r="CY108" s="1328"/>
      <c r="CZ108" s="1328"/>
      <c r="DA108" s="1328"/>
      <c r="DB108" s="1328"/>
      <c r="DC108" s="1328"/>
      <c r="DD108" s="1328"/>
      <c r="DE108" s="1328"/>
      <c r="DF108" s="1328"/>
    </row>
    <row r="109" spans="1:110" s="776" customFormat="1" ht="14.1" customHeight="1" x14ac:dyDescent="0.25">
      <c r="A109" s="1166">
        <v>63</v>
      </c>
      <c r="B109" s="1166" t="s">
        <v>4856</v>
      </c>
      <c r="C109" s="1166"/>
      <c r="D109" s="1167"/>
      <c r="E109" s="1167"/>
      <c r="F109" s="1166"/>
      <c r="G109" s="1324" t="s">
        <v>4857</v>
      </c>
      <c r="H109" s="1335" t="s">
        <v>3672</v>
      </c>
      <c r="I109" s="1324" t="s">
        <v>2363</v>
      </c>
      <c r="J109" s="1336">
        <v>19057.5</v>
      </c>
      <c r="K109" s="1165">
        <f t="shared" si="33"/>
        <v>1351.1767499999999</v>
      </c>
      <c r="L109" s="1165">
        <f t="shared" si="34"/>
        <v>19057.5</v>
      </c>
      <c r="M109" s="1326"/>
      <c r="N109" s="327"/>
      <c r="O109" s="1165">
        <f t="shared" si="35"/>
        <v>579.34799999999996</v>
      </c>
      <c r="P109" s="1165">
        <f t="shared" si="36"/>
        <v>546.95024999999998</v>
      </c>
      <c r="Q109" s="1165"/>
      <c r="R109" s="1165"/>
      <c r="S109" s="1165"/>
      <c r="T109" s="1165">
        <f t="shared" si="37"/>
        <v>1126.2982499999998</v>
      </c>
      <c r="U109" s="1165">
        <f t="shared" si="38"/>
        <v>17931.20175</v>
      </c>
      <c r="V109" s="1320">
        <v>100010330028774</v>
      </c>
      <c r="W109" s="1337">
        <v>200010330896900</v>
      </c>
      <c r="X109" s="1338">
        <f t="shared" si="39"/>
        <v>17931.20175</v>
      </c>
      <c r="Y109" s="1362" t="s">
        <v>5368</v>
      </c>
      <c r="Z109" s="327"/>
      <c r="AL109" s="1328"/>
      <c r="AM109" s="1328"/>
      <c r="AN109" s="1328"/>
      <c r="AO109" s="1328"/>
      <c r="AP109" s="1328"/>
      <c r="AQ109" s="1328"/>
      <c r="AR109" s="1328"/>
      <c r="AS109" s="1328"/>
      <c r="AT109" s="1328"/>
      <c r="AU109" s="1328"/>
      <c r="AV109" s="1328"/>
      <c r="AW109" s="1328"/>
      <c r="AX109" s="1328"/>
      <c r="AY109" s="1328"/>
      <c r="AZ109" s="1328"/>
      <c r="BA109" s="1328"/>
      <c r="BB109" s="1328"/>
      <c r="BC109" s="1328"/>
      <c r="BD109" s="1328"/>
      <c r="BE109" s="1328"/>
      <c r="BF109" s="1328"/>
      <c r="BG109" s="1328"/>
      <c r="BH109" s="1328"/>
      <c r="BI109" s="1328"/>
      <c r="BJ109" s="1328"/>
      <c r="BK109" s="1328"/>
      <c r="BL109" s="1328"/>
      <c r="BM109" s="1328"/>
      <c r="BN109" s="1328"/>
      <c r="BO109" s="1328"/>
      <c r="BP109" s="1328"/>
      <c r="BQ109" s="1328"/>
      <c r="BR109" s="1328"/>
      <c r="BS109" s="1328"/>
      <c r="BT109" s="1328"/>
      <c r="BU109" s="1328"/>
      <c r="BV109" s="1328"/>
      <c r="BW109" s="1328"/>
      <c r="BX109" s="1328"/>
      <c r="BY109" s="1328"/>
      <c r="BZ109" s="1328"/>
      <c r="CA109" s="1328"/>
      <c r="CB109" s="1328"/>
      <c r="CC109" s="1328"/>
      <c r="CD109" s="1328"/>
      <c r="CE109" s="1328"/>
      <c r="CF109" s="1328"/>
      <c r="CG109" s="1328"/>
      <c r="CH109" s="1328"/>
      <c r="CI109" s="1328"/>
      <c r="CJ109" s="1328"/>
      <c r="CK109" s="1328"/>
      <c r="CL109" s="1328"/>
      <c r="CM109" s="1328"/>
      <c r="CN109" s="1328"/>
      <c r="CO109" s="1328"/>
      <c r="CP109" s="1328"/>
      <c r="CQ109" s="1328"/>
      <c r="CR109" s="1328"/>
      <c r="CS109" s="1328"/>
      <c r="CT109" s="1328"/>
      <c r="CU109" s="1328"/>
      <c r="CV109" s="1328"/>
      <c r="CW109" s="1328"/>
      <c r="CX109" s="1328"/>
      <c r="CY109" s="1328"/>
      <c r="CZ109" s="1328"/>
      <c r="DA109" s="1328"/>
      <c r="DB109" s="1328"/>
      <c r="DC109" s="1328"/>
      <c r="DD109" s="1328"/>
      <c r="DE109" s="1328"/>
      <c r="DF109" s="1328"/>
    </row>
    <row r="110" spans="1:110" s="776" customFormat="1" ht="14.1" customHeight="1" x14ac:dyDescent="0.25">
      <c r="A110" s="1166">
        <v>64</v>
      </c>
      <c r="B110" s="1166" t="s">
        <v>4858</v>
      </c>
      <c r="C110" s="1166"/>
      <c r="D110" s="1167"/>
      <c r="E110" s="1167"/>
      <c r="F110" s="1166"/>
      <c r="G110" s="1324" t="s">
        <v>4859</v>
      </c>
      <c r="H110" s="1335" t="s">
        <v>3672</v>
      </c>
      <c r="I110" s="1324" t="s">
        <v>2363</v>
      </c>
      <c r="J110" s="1336">
        <v>19057.5</v>
      </c>
      <c r="K110" s="1165">
        <f t="shared" si="33"/>
        <v>1351.1767499999999</v>
      </c>
      <c r="L110" s="1165">
        <f t="shared" si="34"/>
        <v>19057.5</v>
      </c>
      <c r="M110" s="1326"/>
      <c r="N110" s="327"/>
      <c r="O110" s="1165">
        <f t="shared" si="35"/>
        <v>579.34799999999996</v>
      </c>
      <c r="P110" s="1165">
        <f t="shared" si="36"/>
        <v>546.95024999999998</v>
      </c>
      <c r="Q110" s="1165"/>
      <c r="R110" s="1165"/>
      <c r="S110" s="1165"/>
      <c r="T110" s="1165">
        <f t="shared" si="37"/>
        <v>1126.2982499999998</v>
      </c>
      <c r="U110" s="1165">
        <f t="shared" si="38"/>
        <v>17931.20175</v>
      </c>
      <c r="V110" s="1320">
        <v>100010330028774</v>
      </c>
      <c r="W110" s="1337">
        <v>200010330896832</v>
      </c>
      <c r="X110" s="1338">
        <f t="shared" si="39"/>
        <v>17931.20175</v>
      </c>
      <c r="Y110" s="1362" t="s">
        <v>5369</v>
      </c>
      <c r="Z110" s="327"/>
      <c r="AL110" s="1328"/>
      <c r="AM110" s="1328"/>
      <c r="AN110" s="1328"/>
      <c r="AO110" s="1328"/>
      <c r="AP110" s="1328"/>
      <c r="AQ110" s="1328"/>
      <c r="AR110" s="1328"/>
      <c r="AS110" s="1328"/>
      <c r="AT110" s="1328"/>
      <c r="AU110" s="1328"/>
      <c r="AV110" s="1328"/>
      <c r="AW110" s="1328"/>
      <c r="AX110" s="1328"/>
      <c r="AY110" s="1328"/>
      <c r="AZ110" s="1328"/>
      <c r="BA110" s="1328"/>
      <c r="BB110" s="1328"/>
      <c r="BC110" s="1328"/>
      <c r="BD110" s="1328"/>
      <c r="BE110" s="1328"/>
      <c r="BF110" s="1328"/>
      <c r="BG110" s="1328"/>
      <c r="BH110" s="1328"/>
      <c r="BI110" s="1328"/>
      <c r="BJ110" s="1328"/>
      <c r="BK110" s="1328"/>
      <c r="BL110" s="1328"/>
      <c r="BM110" s="1328"/>
      <c r="BN110" s="1328"/>
      <c r="BO110" s="1328"/>
      <c r="BP110" s="1328"/>
      <c r="BQ110" s="1328"/>
      <c r="BR110" s="1328"/>
      <c r="BS110" s="1328"/>
      <c r="BT110" s="1328"/>
      <c r="BU110" s="1328"/>
      <c r="BV110" s="1328"/>
      <c r="BW110" s="1328"/>
      <c r="BX110" s="1328"/>
      <c r="BY110" s="1328"/>
      <c r="BZ110" s="1328"/>
      <c r="CA110" s="1328"/>
      <c r="CB110" s="1328"/>
      <c r="CC110" s="1328"/>
      <c r="CD110" s="1328"/>
      <c r="CE110" s="1328"/>
      <c r="CF110" s="1328"/>
      <c r="CG110" s="1328"/>
      <c r="CH110" s="1328"/>
      <c r="CI110" s="1328"/>
      <c r="CJ110" s="1328"/>
      <c r="CK110" s="1328"/>
      <c r="CL110" s="1328"/>
      <c r="CM110" s="1328"/>
      <c r="CN110" s="1328"/>
      <c r="CO110" s="1328"/>
      <c r="CP110" s="1328"/>
      <c r="CQ110" s="1328"/>
      <c r="CR110" s="1328"/>
      <c r="CS110" s="1328"/>
      <c r="CT110" s="1328"/>
      <c r="CU110" s="1328"/>
      <c r="CV110" s="1328"/>
      <c r="CW110" s="1328"/>
      <c r="CX110" s="1328"/>
      <c r="CY110" s="1328"/>
      <c r="CZ110" s="1328"/>
      <c r="DA110" s="1328"/>
      <c r="DB110" s="1328"/>
      <c r="DC110" s="1328"/>
      <c r="DD110" s="1328"/>
      <c r="DE110" s="1328"/>
      <c r="DF110" s="1328"/>
    </row>
    <row r="111" spans="1:110" s="776" customFormat="1" ht="14.1" customHeight="1" x14ac:dyDescent="0.25">
      <c r="A111" s="1166">
        <v>65</v>
      </c>
      <c r="B111" s="1166" t="s">
        <v>4866</v>
      </c>
      <c r="C111" s="1166"/>
      <c r="D111" s="1167"/>
      <c r="E111" s="1167"/>
      <c r="F111" s="1166"/>
      <c r="G111" s="1324" t="s">
        <v>4862</v>
      </c>
      <c r="H111" s="1335" t="s">
        <v>3672</v>
      </c>
      <c r="I111" s="1324" t="s">
        <v>2363</v>
      </c>
      <c r="J111" s="1336">
        <v>19057.5</v>
      </c>
      <c r="K111" s="1165">
        <f t="shared" si="33"/>
        <v>1351.1767499999999</v>
      </c>
      <c r="L111" s="1165">
        <f t="shared" si="34"/>
        <v>19057.5</v>
      </c>
      <c r="M111" s="1326"/>
      <c r="N111" s="327"/>
      <c r="O111" s="1165">
        <f t="shared" si="35"/>
        <v>579.34799999999996</v>
      </c>
      <c r="P111" s="1165">
        <f t="shared" si="36"/>
        <v>546.95024999999998</v>
      </c>
      <c r="Q111" s="1165"/>
      <c r="R111" s="1165"/>
      <c r="S111" s="1165"/>
      <c r="T111" s="1165">
        <f t="shared" si="37"/>
        <v>1126.2982499999998</v>
      </c>
      <c r="U111" s="1165">
        <f t="shared" si="38"/>
        <v>17931.20175</v>
      </c>
      <c r="V111" s="1320">
        <v>100010330028774</v>
      </c>
      <c r="W111" s="1337">
        <v>200010330900139</v>
      </c>
      <c r="X111" s="1338">
        <f t="shared" si="39"/>
        <v>17931.20175</v>
      </c>
      <c r="Y111" s="1362" t="s">
        <v>4867</v>
      </c>
      <c r="Z111" s="327"/>
      <c r="AL111" s="1328"/>
      <c r="AM111" s="1328"/>
      <c r="AN111" s="1328"/>
      <c r="AO111" s="1328"/>
      <c r="AP111" s="1328"/>
      <c r="AQ111" s="1328"/>
      <c r="AR111" s="1328"/>
      <c r="AS111" s="1328"/>
      <c r="AT111" s="1328"/>
      <c r="AU111" s="1328"/>
      <c r="AV111" s="1328"/>
      <c r="AW111" s="1328"/>
      <c r="AX111" s="1328"/>
      <c r="AY111" s="1328"/>
      <c r="AZ111" s="1328"/>
      <c r="BA111" s="1328"/>
      <c r="BB111" s="1328"/>
      <c r="BC111" s="1328"/>
      <c r="BD111" s="1328"/>
      <c r="BE111" s="1328"/>
      <c r="BF111" s="1328"/>
      <c r="BG111" s="1328"/>
      <c r="BH111" s="1328"/>
      <c r="BI111" s="1328"/>
      <c r="BJ111" s="1328"/>
      <c r="BK111" s="1328"/>
      <c r="BL111" s="1328"/>
      <c r="BM111" s="1328"/>
      <c r="BN111" s="1328"/>
      <c r="BO111" s="1328"/>
      <c r="BP111" s="1328"/>
      <c r="BQ111" s="1328"/>
      <c r="BR111" s="1328"/>
      <c r="BS111" s="1328"/>
      <c r="BT111" s="1328"/>
      <c r="BU111" s="1328"/>
      <c r="BV111" s="1328"/>
      <c r="BW111" s="1328"/>
      <c r="BX111" s="1328"/>
      <c r="BY111" s="1328"/>
      <c r="BZ111" s="1328"/>
      <c r="CA111" s="1328"/>
      <c r="CB111" s="1328"/>
      <c r="CC111" s="1328"/>
      <c r="CD111" s="1328"/>
      <c r="CE111" s="1328"/>
      <c r="CF111" s="1328"/>
      <c r="CG111" s="1328"/>
      <c r="CH111" s="1328"/>
      <c r="CI111" s="1328"/>
      <c r="CJ111" s="1328"/>
      <c r="CK111" s="1328"/>
      <c r="CL111" s="1328"/>
      <c r="CM111" s="1328"/>
      <c r="CN111" s="1328"/>
      <c r="CO111" s="1328"/>
      <c r="CP111" s="1328"/>
      <c r="CQ111" s="1328"/>
      <c r="CR111" s="1328"/>
      <c r="CS111" s="1328"/>
      <c r="CT111" s="1328"/>
      <c r="CU111" s="1328"/>
      <c r="CV111" s="1328"/>
      <c r="CW111" s="1328"/>
      <c r="CX111" s="1328"/>
      <c r="CY111" s="1328"/>
      <c r="CZ111" s="1328"/>
      <c r="DA111" s="1328"/>
      <c r="DB111" s="1328"/>
      <c r="DC111" s="1328"/>
      <c r="DD111" s="1328"/>
      <c r="DE111" s="1328"/>
      <c r="DF111" s="1328"/>
    </row>
    <row r="112" spans="1:110" s="776" customFormat="1" ht="14.1" customHeight="1" x14ac:dyDescent="0.25">
      <c r="A112" s="1166">
        <v>66</v>
      </c>
      <c r="B112" s="1166" t="s">
        <v>4923</v>
      </c>
      <c r="C112" s="1166"/>
      <c r="D112" s="1167"/>
      <c r="E112" s="1167"/>
      <c r="F112" s="1166"/>
      <c r="G112" s="1324" t="s">
        <v>4926</v>
      </c>
      <c r="H112" s="1335" t="s">
        <v>3672</v>
      </c>
      <c r="I112" s="1324" t="s">
        <v>2363</v>
      </c>
      <c r="J112" s="1336">
        <v>19057.5</v>
      </c>
      <c r="K112" s="1165">
        <f t="shared" si="33"/>
        <v>1351.1767499999999</v>
      </c>
      <c r="L112" s="1165">
        <f t="shared" si="34"/>
        <v>19057.5</v>
      </c>
      <c r="M112" s="1326"/>
      <c r="N112" s="327"/>
      <c r="O112" s="1165">
        <f t="shared" si="35"/>
        <v>579.34799999999996</v>
      </c>
      <c r="P112" s="1165">
        <f t="shared" si="36"/>
        <v>546.95024999999998</v>
      </c>
      <c r="Q112" s="1165"/>
      <c r="R112" s="1165"/>
      <c r="S112" s="1165"/>
      <c r="T112" s="1165">
        <f t="shared" si="37"/>
        <v>1126.2982499999998</v>
      </c>
      <c r="U112" s="1165">
        <f t="shared" si="38"/>
        <v>17931.20175</v>
      </c>
      <c r="V112" s="1320">
        <v>100010330028774</v>
      </c>
      <c r="W112" s="1337">
        <v>200010330925211</v>
      </c>
      <c r="X112" s="1338">
        <f t="shared" si="39"/>
        <v>17931.20175</v>
      </c>
      <c r="Y112" s="1368">
        <v>40220389924</v>
      </c>
      <c r="Z112" s="327"/>
      <c r="AL112" s="1328"/>
      <c r="AM112" s="1328"/>
      <c r="AN112" s="1328"/>
      <c r="AO112" s="1328"/>
      <c r="AP112" s="1328"/>
      <c r="AQ112" s="1328"/>
      <c r="AR112" s="1328"/>
      <c r="AS112" s="1328"/>
      <c r="AT112" s="1328"/>
      <c r="AU112" s="1328"/>
      <c r="AV112" s="1328"/>
      <c r="AW112" s="1328"/>
      <c r="AX112" s="1328"/>
      <c r="AY112" s="1328"/>
      <c r="AZ112" s="1328"/>
      <c r="BA112" s="1328"/>
      <c r="BB112" s="1328"/>
      <c r="BC112" s="1328"/>
      <c r="BD112" s="1328"/>
      <c r="BE112" s="1328"/>
      <c r="BF112" s="1328"/>
      <c r="BG112" s="1328"/>
      <c r="BH112" s="1328"/>
      <c r="BI112" s="1328"/>
      <c r="BJ112" s="1328"/>
      <c r="BK112" s="1328"/>
      <c r="BL112" s="1328"/>
      <c r="BM112" s="1328"/>
      <c r="BN112" s="1328"/>
      <c r="BO112" s="1328"/>
      <c r="BP112" s="1328"/>
      <c r="BQ112" s="1328"/>
      <c r="BR112" s="1328"/>
      <c r="BS112" s="1328"/>
      <c r="BT112" s="1328"/>
      <c r="BU112" s="1328"/>
      <c r="BV112" s="1328"/>
      <c r="BW112" s="1328"/>
      <c r="BX112" s="1328"/>
      <c r="BY112" s="1328"/>
      <c r="BZ112" s="1328"/>
      <c r="CA112" s="1328"/>
      <c r="CB112" s="1328"/>
      <c r="CC112" s="1328"/>
      <c r="CD112" s="1328"/>
      <c r="CE112" s="1328"/>
      <c r="CF112" s="1328"/>
      <c r="CG112" s="1328"/>
      <c r="CH112" s="1328"/>
      <c r="CI112" s="1328"/>
      <c r="CJ112" s="1328"/>
      <c r="CK112" s="1328"/>
      <c r="CL112" s="1328"/>
      <c r="CM112" s="1328"/>
      <c r="CN112" s="1328"/>
      <c r="CO112" s="1328"/>
      <c r="CP112" s="1328"/>
      <c r="CQ112" s="1328"/>
      <c r="CR112" s="1328"/>
      <c r="CS112" s="1328"/>
      <c r="CT112" s="1328"/>
      <c r="CU112" s="1328"/>
      <c r="CV112" s="1328"/>
      <c r="CW112" s="1328"/>
      <c r="CX112" s="1328"/>
      <c r="CY112" s="1328"/>
      <c r="CZ112" s="1328"/>
      <c r="DA112" s="1328"/>
      <c r="DB112" s="1328"/>
      <c r="DC112" s="1328"/>
      <c r="DD112" s="1328"/>
      <c r="DE112" s="1328"/>
      <c r="DF112" s="1328"/>
    </row>
    <row r="113" spans="1:110" s="776" customFormat="1" ht="14.1" customHeight="1" x14ac:dyDescent="0.25">
      <c r="A113" s="1166">
        <v>67</v>
      </c>
      <c r="B113" s="1166" t="s">
        <v>4962</v>
      </c>
      <c r="C113" s="1166"/>
      <c r="D113" s="1167"/>
      <c r="E113" s="1167"/>
      <c r="F113" s="1166"/>
      <c r="G113" s="1324" t="s">
        <v>4963</v>
      </c>
      <c r="H113" s="1335" t="s">
        <v>3672</v>
      </c>
      <c r="I113" s="1457" t="s">
        <v>2363</v>
      </c>
      <c r="J113" s="1458">
        <v>19057.5</v>
      </c>
      <c r="K113" s="1165">
        <f t="shared" si="33"/>
        <v>1351.1767499999999</v>
      </c>
      <c r="L113" s="1165">
        <f t="shared" si="34"/>
        <v>19057.5</v>
      </c>
      <c r="M113" s="1326"/>
      <c r="N113" s="1459"/>
      <c r="O113" s="1165">
        <f t="shared" si="35"/>
        <v>579.34799999999996</v>
      </c>
      <c r="P113" s="1165">
        <f t="shared" si="36"/>
        <v>546.95024999999998</v>
      </c>
      <c r="Q113" s="1165"/>
      <c r="R113" s="1165"/>
      <c r="S113" s="1165"/>
      <c r="T113" s="1165">
        <f t="shared" si="37"/>
        <v>1126.2982499999998</v>
      </c>
      <c r="U113" s="1165">
        <f t="shared" si="38"/>
        <v>17931.20175</v>
      </c>
      <c r="V113" s="1320">
        <v>100010330028774</v>
      </c>
      <c r="W113" s="1337">
        <v>200010330941839</v>
      </c>
      <c r="X113" s="1338">
        <f t="shared" si="39"/>
        <v>17931.20175</v>
      </c>
      <c r="Y113" s="1368">
        <v>7800067386</v>
      </c>
      <c r="Z113" s="327"/>
      <c r="AL113" s="1328"/>
      <c r="AM113" s="1328"/>
      <c r="AN113" s="1328"/>
      <c r="AO113" s="1328"/>
      <c r="AP113" s="1328"/>
      <c r="AQ113" s="1328"/>
      <c r="AR113" s="1328"/>
      <c r="AS113" s="1328"/>
      <c r="AT113" s="1328"/>
      <c r="AU113" s="1328"/>
      <c r="AV113" s="1328"/>
      <c r="AW113" s="1328"/>
      <c r="AX113" s="1328"/>
      <c r="AY113" s="1328"/>
      <c r="AZ113" s="1328"/>
      <c r="BA113" s="1328"/>
      <c r="BB113" s="1328"/>
      <c r="BC113" s="1328"/>
      <c r="BD113" s="1328"/>
      <c r="BE113" s="1328"/>
      <c r="BF113" s="1328"/>
      <c r="BG113" s="1328"/>
      <c r="BH113" s="1328"/>
      <c r="BI113" s="1328"/>
      <c r="BJ113" s="1328"/>
      <c r="BK113" s="1328"/>
      <c r="BL113" s="1328"/>
      <c r="BM113" s="1328"/>
      <c r="BN113" s="1328"/>
      <c r="BO113" s="1328"/>
      <c r="BP113" s="1328"/>
      <c r="BQ113" s="1328"/>
      <c r="BR113" s="1328"/>
      <c r="BS113" s="1328"/>
      <c r="BT113" s="1328"/>
      <c r="BU113" s="1328"/>
      <c r="BV113" s="1328"/>
      <c r="BW113" s="1328"/>
      <c r="BX113" s="1328"/>
      <c r="BY113" s="1328"/>
      <c r="BZ113" s="1328"/>
      <c r="CA113" s="1328"/>
      <c r="CB113" s="1328"/>
      <c r="CC113" s="1328"/>
      <c r="CD113" s="1328"/>
      <c r="CE113" s="1328"/>
      <c r="CF113" s="1328"/>
      <c r="CG113" s="1328"/>
      <c r="CH113" s="1328"/>
      <c r="CI113" s="1328"/>
      <c r="CJ113" s="1328"/>
      <c r="CK113" s="1328"/>
      <c r="CL113" s="1328"/>
      <c r="CM113" s="1328"/>
      <c r="CN113" s="1328"/>
      <c r="CO113" s="1328"/>
      <c r="CP113" s="1328"/>
      <c r="CQ113" s="1328"/>
      <c r="CR113" s="1328"/>
      <c r="CS113" s="1328"/>
      <c r="CT113" s="1328"/>
      <c r="CU113" s="1328"/>
      <c r="CV113" s="1328"/>
      <c r="CW113" s="1328"/>
      <c r="CX113" s="1328"/>
      <c r="CY113" s="1328"/>
      <c r="CZ113" s="1328"/>
      <c r="DA113" s="1328"/>
      <c r="DB113" s="1328"/>
      <c r="DC113" s="1328"/>
      <c r="DD113" s="1328"/>
      <c r="DE113" s="1328"/>
      <c r="DF113" s="1328"/>
    </row>
    <row r="114" spans="1:110" s="776" customFormat="1" ht="14.1" customHeight="1" x14ac:dyDescent="0.25">
      <c r="A114" s="1166">
        <v>68</v>
      </c>
      <c r="B114" s="1166" t="s">
        <v>4968</v>
      </c>
      <c r="C114" s="1166"/>
      <c r="D114" s="1167"/>
      <c r="E114" s="1167"/>
      <c r="F114" s="1166"/>
      <c r="G114" s="1324" t="s">
        <v>4969</v>
      </c>
      <c r="H114" s="1335" t="s">
        <v>3672</v>
      </c>
      <c r="I114" s="1457" t="s">
        <v>2363</v>
      </c>
      <c r="J114" s="1458">
        <v>19057.5</v>
      </c>
      <c r="K114" s="1165">
        <f t="shared" si="33"/>
        <v>1351.1767499999999</v>
      </c>
      <c r="L114" s="1165">
        <f t="shared" si="34"/>
        <v>19057.5</v>
      </c>
      <c r="M114" s="1326"/>
      <c r="N114" s="1459"/>
      <c r="O114" s="1165">
        <f t="shared" si="35"/>
        <v>579.34799999999996</v>
      </c>
      <c r="P114" s="1165">
        <f t="shared" si="36"/>
        <v>546.95024999999998</v>
      </c>
      <c r="Q114" s="1165"/>
      <c r="R114" s="1165"/>
      <c r="S114" s="1165">
        <v>672</v>
      </c>
      <c r="T114" s="1165">
        <f>M114+O114+P114+Q114+S114</f>
        <v>1798.2982499999998</v>
      </c>
      <c r="U114" s="1165">
        <f t="shared" si="38"/>
        <v>17259.20175</v>
      </c>
      <c r="V114" s="1320">
        <v>100010330028774</v>
      </c>
      <c r="W114" s="1337">
        <v>200010330942087</v>
      </c>
      <c r="X114" s="1338">
        <f t="shared" si="39"/>
        <v>17259.20175</v>
      </c>
      <c r="Y114" s="1368">
        <v>22500559970</v>
      </c>
      <c r="Z114" s="327"/>
      <c r="AL114" s="1328"/>
      <c r="AM114" s="1328"/>
      <c r="AN114" s="1328"/>
      <c r="AO114" s="1328"/>
      <c r="AP114" s="1328"/>
      <c r="AQ114" s="1328"/>
      <c r="AR114" s="1328"/>
      <c r="AS114" s="1328"/>
      <c r="AT114" s="1328"/>
      <c r="AU114" s="1328"/>
      <c r="AV114" s="1328"/>
      <c r="AW114" s="1328"/>
      <c r="AX114" s="1328"/>
      <c r="AY114" s="1328"/>
      <c r="AZ114" s="1328"/>
      <c r="BA114" s="1328"/>
      <c r="BB114" s="1328"/>
      <c r="BC114" s="1328"/>
      <c r="BD114" s="1328"/>
      <c r="BE114" s="1328"/>
      <c r="BF114" s="1328"/>
      <c r="BG114" s="1328"/>
      <c r="BH114" s="1328"/>
      <c r="BI114" s="1328"/>
      <c r="BJ114" s="1328"/>
      <c r="BK114" s="1328"/>
      <c r="BL114" s="1328"/>
      <c r="BM114" s="1328"/>
      <c r="BN114" s="1328"/>
      <c r="BO114" s="1328"/>
      <c r="BP114" s="1328"/>
      <c r="BQ114" s="1328"/>
      <c r="BR114" s="1328"/>
      <c r="BS114" s="1328"/>
      <c r="BT114" s="1328"/>
      <c r="BU114" s="1328"/>
      <c r="BV114" s="1328"/>
      <c r="BW114" s="1328"/>
      <c r="BX114" s="1328"/>
      <c r="BY114" s="1328"/>
      <c r="BZ114" s="1328"/>
      <c r="CA114" s="1328"/>
      <c r="CB114" s="1328"/>
      <c r="CC114" s="1328"/>
      <c r="CD114" s="1328"/>
      <c r="CE114" s="1328"/>
      <c r="CF114" s="1328"/>
      <c r="CG114" s="1328"/>
      <c r="CH114" s="1328"/>
      <c r="CI114" s="1328"/>
      <c r="CJ114" s="1328"/>
      <c r="CK114" s="1328"/>
      <c r="CL114" s="1328"/>
      <c r="CM114" s="1328"/>
      <c r="CN114" s="1328"/>
      <c r="CO114" s="1328"/>
      <c r="CP114" s="1328"/>
      <c r="CQ114" s="1328"/>
      <c r="CR114" s="1328"/>
      <c r="CS114" s="1328"/>
      <c r="CT114" s="1328"/>
      <c r="CU114" s="1328"/>
      <c r="CV114" s="1328"/>
      <c r="CW114" s="1328"/>
      <c r="CX114" s="1328"/>
      <c r="CY114" s="1328"/>
      <c r="CZ114" s="1328"/>
      <c r="DA114" s="1328"/>
      <c r="DB114" s="1328"/>
      <c r="DC114" s="1328"/>
      <c r="DD114" s="1328"/>
      <c r="DE114" s="1328"/>
      <c r="DF114" s="1328"/>
    </row>
    <row r="115" spans="1:110" s="776" customFormat="1" ht="14.1" customHeight="1" x14ac:dyDescent="0.25">
      <c r="A115" s="1166">
        <v>69</v>
      </c>
      <c r="B115" s="1166" t="s">
        <v>4850</v>
      </c>
      <c r="C115" s="1166"/>
      <c r="D115" s="1167"/>
      <c r="E115" s="1167"/>
      <c r="F115" s="1166"/>
      <c r="G115" s="1324" t="s">
        <v>4851</v>
      </c>
      <c r="H115" s="1335" t="s">
        <v>1941</v>
      </c>
      <c r="I115" s="509" t="s">
        <v>2363</v>
      </c>
      <c r="J115" s="1336">
        <v>19057.5</v>
      </c>
      <c r="K115" s="1369"/>
      <c r="L115" s="1369"/>
      <c r="M115" s="1370"/>
      <c r="N115" s="1460"/>
      <c r="O115" s="1165">
        <f t="shared" si="35"/>
        <v>579.34799999999996</v>
      </c>
      <c r="P115" s="1165">
        <f t="shared" si="36"/>
        <v>546.95024999999998</v>
      </c>
      <c r="Q115" s="1369"/>
      <c r="R115" s="1369"/>
      <c r="S115" s="1369"/>
      <c r="T115" s="1165">
        <f>M115+O115+P115+Q115+S115</f>
        <v>1126.2982499999998</v>
      </c>
      <c r="U115" s="1165">
        <f t="shared" si="38"/>
        <v>17931.20175</v>
      </c>
      <c r="V115" s="1320">
        <v>100010330028774</v>
      </c>
      <c r="W115" s="1373"/>
      <c r="X115" s="1374">
        <f t="shared" si="39"/>
        <v>17931.20175</v>
      </c>
      <c r="Y115" s="1166">
        <v>40220983858</v>
      </c>
      <c r="Z115" s="1461"/>
      <c r="AL115" s="1328"/>
      <c r="AM115" s="1328"/>
      <c r="AN115" s="1328"/>
      <c r="AO115" s="1328"/>
      <c r="AP115" s="1328"/>
      <c r="AQ115" s="1328"/>
      <c r="AR115" s="1328"/>
      <c r="AS115" s="1328"/>
      <c r="AT115" s="1328"/>
      <c r="AU115" s="1328"/>
      <c r="AV115" s="1328"/>
      <c r="AW115" s="1328"/>
      <c r="AX115" s="1328"/>
      <c r="AY115" s="1328"/>
      <c r="AZ115" s="1328"/>
      <c r="BA115" s="1328"/>
      <c r="BB115" s="1328"/>
      <c r="BC115" s="1328"/>
      <c r="BD115" s="1328"/>
      <c r="BE115" s="1328"/>
      <c r="BF115" s="1328"/>
      <c r="BG115" s="1328"/>
      <c r="BH115" s="1328"/>
      <c r="BI115" s="1328"/>
      <c r="BJ115" s="1328"/>
      <c r="BK115" s="1328"/>
      <c r="BL115" s="1328"/>
      <c r="BM115" s="1328"/>
      <c r="BN115" s="1328"/>
      <c r="BO115" s="1328"/>
      <c r="BP115" s="1328"/>
      <c r="BQ115" s="1328"/>
      <c r="BR115" s="1328"/>
      <c r="BS115" s="1328"/>
      <c r="BT115" s="1328"/>
      <c r="BU115" s="1328"/>
      <c r="BV115" s="1328"/>
      <c r="BW115" s="1328"/>
      <c r="BX115" s="1328"/>
      <c r="BY115" s="1328"/>
      <c r="BZ115" s="1328"/>
      <c r="CA115" s="1328"/>
      <c r="CB115" s="1328"/>
      <c r="CC115" s="1328"/>
      <c r="CD115" s="1328"/>
      <c r="CE115" s="1328"/>
      <c r="CF115" s="1328"/>
      <c r="CG115" s="1328"/>
      <c r="CH115" s="1328"/>
      <c r="CI115" s="1328"/>
      <c r="CJ115" s="1328"/>
      <c r="CK115" s="1328"/>
      <c r="CL115" s="1328"/>
      <c r="CM115" s="1328"/>
      <c r="CN115" s="1328"/>
      <c r="CO115" s="1328"/>
      <c r="CP115" s="1328"/>
      <c r="CQ115" s="1328"/>
      <c r="CR115" s="1328"/>
      <c r="CS115" s="1328"/>
      <c r="CT115" s="1328"/>
      <c r="CU115" s="1328"/>
      <c r="CV115" s="1328"/>
      <c r="CW115" s="1328"/>
      <c r="CX115" s="1328"/>
      <c r="CY115" s="1328"/>
      <c r="CZ115" s="1328"/>
      <c r="DA115" s="1328"/>
      <c r="DB115" s="1328"/>
      <c r="DC115" s="1328"/>
      <c r="DD115" s="1328"/>
      <c r="DE115" s="1328"/>
      <c r="DF115" s="1328"/>
    </row>
    <row r="116" spans="1:110" s="1461" customFormat="1" ht="14.1" customHeight="1" x14ac:dyDescent="0.25">
      <c r="A116" s="1166">
        <v>70</v>
      </c>
      <c r="B116" s="1462" t="s">
        <v>5370</v>
      </c>
      <c r="C116" s="1462"/>
      <c r="D116" s="1463"/>
      <c r="E116" s="1464"/>
      <c r="F116" s="1465"/>
      <c r="G116" s="1457" t="s">
        <v>4970</v>
      </c>
      <c r="H116" s="1335" t="s">
        <v>3672</v>
      </c>
      <c r="I116" s="1457" t="s">
        <v>2363</v>
      </c>
      <c r="J116" s="1458">
        <v>19057.5</v>
      </c>
      <c r="K116" s="1369">
        <f t="shared" si="33"/>
        <v>1351.1767499999999</v>
      </c>
      <c r="L116" s="1369">
        <f t="shared" si="34"/>
        <v>19057.5</v>
      </c>
      <c r="M116" s="1370"/>
      <c r="N116" s="1370"/>
      <c r="O116" s="1369">
        <f t="shared" si="35"/>
        <v>579.34799999999996</v>
      </c>
      <c r="P116" s="1165">
        <f t="shared" si="36"/>
        <v>546.95024999999998</v>
      </c>
      <c r="Q116" s="1369"/>
      <c r="R116" s="1369"/>
      <c r="S116" s="1369"/>
      <c r="T116" s="1369">
        <f t="shared" si="37"/>
        <v>1126.2982499999998</v>
      </c>
      <c r="U116" s="1369">
        <f t="shared" si="38"/>
        <v>17931.20175</v>
      </c>
      <c r="V116" s="1320">
        <v>100010330028774</v>
      </c>
      <c r="W116" s="1466">
        <v>200010330942090</v>
      </c>
      <c r="X116" s="1374">
        <f t="shared" si="39"/>
        <v>17931.20175</v>
      </c>
      <c r="Y116" s="1467" t="s">
        <v>5371</v>
      </c>
      <c r="Z116" s="1468"/>
      <c r="AA116" s="1469"/>
      <c r="AB116" s="1370"/>
      <c r="AC116" s="1370"/>
      <c r="AD116" s="1369"/>
      <c r="AE116" s="1369"/>
      <c r="AF116" s="1470"/>
      <c r="AG116" s="1370"/>
      <c r="AH116" s="1369"/>
      <c r="AI116" s="1370"/>
      <c r="AJ116" s="1471"/>
      <c r="AK116" s="1472"/>
      <c r="AL116" s="1328"/>
      <c r="AM116" s="1328"/>
      <c r="AN116" s="1328"/>
      <c r="AO116" s="1328"/>
      <c r="AP116" s="1328"/>
      <c r="AQ116" s="1328"/>
      <c r="AR116" s="1328"/>
      <c r="AS116" s="1328"/>
      <c r="AT116" s="1328"/>
      <c r="AU116" s="1328"/>
      <c r="AV116" s="1328"/>
      <c r="AW116" s="1328"/>
      <c r="AX116" s="1328"/>
      <c r="AY116" s="1328"/>
      <c r="AZ116" s="1328"/>
      <c r="BA116" s="1328"/>
      <c r="BB116" s="1328"/>
      <c r="BC116" s="1328"/>
      <c r="BD116" s="1328"/>
      <c r="BE116" s="1328"/>
      <c r="BF116" s="1328"/>
      <c r="BG116" s="1328"/>
      <c r="BH116" s="1328"/>
      <c r="BI116" s="1328"/>
      <c r="BJ116" s="1328"/>
      <c r="BK116" s="1328"/>
      <c r="BL116" s="1328"/>
      <c r="BM116" s="1328"/>
      <c r="BN116" s="1328"/>
      <c r="BO116" s="1328"/>
      <c r="BP116" s="1328"/>
      <c r="BQ116" s="1328"/>
      <c r="BR116" s="1328"/>
      <c r="BS116" s="1328"/>
      <c r="BT116" s="1328"/>
      <c r="BU116" s="1328"/>
      <c r="BV116" s="1328"/>
      <c r="BW116" s="1328"/>
      <c r="BX116" s="1328"/>
      <c r="BY116" s="1328"/>
      <c r="BZ116" s="1328"/>
      <c r="CA116" s="1328"/>
      <c r="CB116" s="1328"/>
      <c r="CC116" s="1328"/>
      <c r="CD116" s="1328"/>
      <c r="CE116" s="1328"/>
      <c r="CF116" s="1328"/>
      <c r="CG116" s="1328"/>
      <c r="CH116" s="1328"/>
      <c r="CI116" s="1328"/>
      <c r="CJ116" s="1328"/>
      <c r="CK116" s="1328"/>
      <c r="CL116" s="1328"/>
      <c r="CM116" s="1328"/>
      <c r="CN116" s="1328"/>
      <c r="CO116" s="1328"/>
      <c r="CP116" s="1328"/>
      <c r="CQ116" s="1328"/>
      <c r="CR116" s="1328"/>
      <c r="CS116" s="1328"/>
      <c r="CT116" s="1328"/>
      <c r="CU116" s="1328"/>
      <c r="CV116" s="1328"/>
      <c r="CW116" s="1328"/>
      <c r="CX116" s="1328"/>
      <c r="CY116" s="1328"/>
      <c r="CZ116" s="1328"/>
      <c r="DA116" s="1328"/>
      <c r="DB116" s="1328"/>
      <c r="DC116" s="1328"/>
      <c r="DD116" s="1328"/>
      <c r="DE116" s="1328"/>
      <c r="DF116" s="1328"/>
    </row>
    <row r="117" spans="1:110" s="776" customFormat="1" ht="14.1" customHeight="1" x14ac:dyDescent="0.25">
      <c r="A117" s="1166">
        <v>71</v>
      </c>
      <c r="B117" s="586" t="s">
        <v>4997</v>
      </c>
      <c r="C117" s="586"/>
      <c r="D117" s="1172"/>
      <c r="E117" s="1167"/>
      <c r="F117" s="1166"/>
      <c r="G117" s="509" t="s">
        <v>4998</v>
      </c>
      <c r="H117" s="1335" t="s">
        <v>1941</v>
      </c>
      <c r="I117" s="509" t="s">
        <v>2363</v>
      </c>
      <c r="J117" s="1171">
        <v>19057.5</v>
      </c>
      <c r="K117" s="1165">
        <f t="shared" si="33"/>
        <v>1351.1767499999999</v>
      </c>
      <c r="L117" s="1165">
        <f t="shared" si="34"/>
        <v>19057.5</v>
      </c>
      <c r="M117" s="1326"/>
      <c r="N117" s="1473"/>
      <c r="O117" s="1359">
        <f t="shared" si="35"/>
        <v>579.34799999999996</v>
      </c>
      <c r="P117" s="1359">
        <f t="shared" si="36"/>
        <v>546.95024999999998</v>
      </c>
      <c r="Q117" s="1359"/>
      <c r="R117" s="1165"/>
      <c r="S117" s="1369"/>
      <c r="T117" s="1369">
        <f>+N117+O117+P117</f>
        <v>1126.2982499999998</v>
      </c>
      <c r="U117" s="1165">
        <f t="shared" si="38"/>
        <v>17931.20175</v>
      </c>
      <c r="V117" s="1320">
        <v>100010330028774</v>
      </c>
      <c r="W117" s="1474">
        <v>200010330956471</v>
      </c>
      <c r="X117" s="1338">
        <f t="shared" si="39"/>
        <v>17931.20175</v>
      </c>
      <c r="Y117" s="1362" t="s">
        <v>5372</v>
      </c>
      <c r="Z117" s="1323"/>
      <c r="AA117" s="1325"/>
      <c r="AB117" s="1326"/>
      <c r="AC117" s="1326"/>
      <c r="AD117" s="1165"/>
      <c r="AE117" s="1165"/>
      <c r="AF117" s="1363"/>
      <c r="AG117" s="1326"/>
      <c r="AH117" s="1165"/>
      <c r="AI117" s="1326"/>
      <c r="AJ117" s="1327"/>
      <c r="AL117" s="1328"/>
      <c r="AM117" s="1328"/>
      <c r="AN117" s="1328"/>
      <c r="AO117" s="1328"/>
      <c r="AP117" s="1328"/>
      <c r="AQ117" s="1328"/>
      <c r="AR117" s="1328"/>
      <c r="AS117" s="1328"/>
      <c r="AT117" s="1328"/>
      <c r="AU117" s="1328"/>
      <c r="AV117" s="1328"/>
      <c r="AW117" s="1328"/>
      <c r="AX117" s="1328"/>
      <c r="AY117" s="1328"/>
      <c r="AZ117" s="1328"/>
      <c r="BA117" s="1328"/>
      <c r="BB117" s="1328"/>
      <c r="BC117" s="1328"/>
      <c r="BD117" s="1328"/>
    </row>
    <row r="118" spans="1:110" s="1461" customFormat="1" ht="14.1" customHeight="1" x14ac:dyDescent="0.25">
      <c r="A118" s="1166">
        <v>72</v>
      </c>
      <c r="B118" s="1462" t="s">
        <v>5012</v>
      </c>
      <c r="C118" s="1462"/>
      <c r="D118" s="1463"/>
      <c r="E118" s="1464"/>
      <c r="F118" s="1465"/>
      <c r="G118" s="1457" t="s">
        <v>5013</v>
      </c>
      <c r="H118" s="1335" t="s">
        <v>3672</v>
      </c>
      <c r="I118" s="1457" t="s">
        <v>2363</v>
      </c>
      <c r="J118" s="1171">
        <v>19057.5</v>
      </c>
      <c r="K118" s="1369">
        <f t="shared" si="33"/>
        <v>1351.1767499999999</v>
      </c>
      <c r="L118" s="1369">
        <f t="shared" si="34"/>
        <v>19057.5</v>
      </c>
      <c r="M118" s="1370"/>
      <c r="N118" s="1370"/>
      <c r="O118" s="1369">
        <f t="shared" si="35"/>
        <v>579.34799999999996</v>
      </c>
      <c r="P118" s="1165">
        <f t="shared" si="36"/>
        <v>546.95024999999998</v>
      </c>
      <c r="Q118" s="1369"/>
      <c r="R118" s="1369"/>
      <c r="S118" s="1369"/>
      <c r="T118" s="1369">
        <f>M118+O118+P118+Q118</f>
        <v>1126.2982499999998</v>
      </c>
      <c r="U118" s="1369">
        <f t="shared" si="38"/>
        <v>17931.20175</v>
      </c>
      <c r="V118" s="1320">
        <v>100010330028774</v>
      </c>
      <c r="W118" s="1466">
        <v>200010330965226</v>
      </c>
      <c r="X118" s="1374">
        <f t="shared" si="39"/>
        <v>17931.20175</v>
      </c>
      <c r="Y118" s="1467" t="s">
        <v>5373</v>
      </c>
      <c r="Z118" s="1468"/>
      <c r="AA118" s="1469"/>
      <c r="AB118" s="1370"/>
      <c r="AC118" s="1370"/>
      <c r="AD118" s="1369"/>
      <c r="AE118" s="1369"/>
      <c r="AF118" s="1470"/>
      <c r="AG118" s="1370"/>
      <c r="AH118" s="1369"/>
      <c r="AI118" s="1370"/>
      <c r="AJ118" s="1471"/>
      <c r="AK118" s="1472"/>
      <c r="AL118" s="1328"/>
      <c r="AM118" s="1328"/>
      <c r="AN118" s="1328"/>
      <c r="AO118" s="1328"/>
      <c r="AP118" s="1328"/>
      <c r="AQ118" s="1328"/>
      <c r="AR118" s="1328"/>
      <c r="AS118" s="1328"/>
      <c r="AT118" s="1328"/>
      <c r="AU118" s="1328"/>
      <c r="AV118" s="1328"/>
      <c r="AW118" s="1328"/>
      <c r="AX118" s="1328"/>
      <c r="AY118" s="1328"/>
      <c r="AZ118" s="1328"/>
      <c r="BA118" s="1328"/>
      <c r="BB118" s="1328"/>
      <c r="BC118" s="1328"/>
      <c r="BD118" s="1328"/>
      <c r="BE118" s="1328"/>
      <c r="BF118" s="1328"/>
      <c r="BG118" s="1328"/>
      <c r="BH118" s="1328"/>
      <c r="BI118" s="1328"/>
      <c r="BJ118" s="1328"/>
      <c r="BK118" s="1328"/>
      <c r="BL118" s="1328"/>
      <c r="BM118" s="1328"/>
      <c r="BN118" s="1328"/>
      <c r="BO118" s="1328"/>
      <c r="BP118" s="1328"/>
      <c r="BQ118" s="1328"/>
      <c r="BR118" s="1328"/>
      <c r="BS118" s="1328"/>
      <c r="BT118" s="1328"/>
      <c r="BU118" s="1328"/>
      <c r="BV118" s="1328"/>
      <c r="BW118" s="1328"/>
      <c r="BX118" s="1328"/>
      <c r="BY118" s="1328"/>
      <c r="BZ118" s="1328"/>
      <c r="CA118" s="1328"/>
      <c r="CB118" s="1328"/>
      <c r="CC118" s="1328"/>
      <c r="CD118" s="1328"/>
      <c r="CE118" s="1328"/>
      <c r="CF118" s="1328"/>
      <c r="CG118" s="1328"/>
      <c r="CH118" s="1328"/>
      <c r="CI118" s="1328"/>
      <c r="CJ118" s="1328"/>
      <c r="CK118" s="1328"/>
      <c r="CL118" s="1328"/>
      <c r="CM118" s="1328"/>
      <c r="CN118" s="1328"/>
      <c r="CO118" s="1328"/>
      <c r="CP118" s="1328"/>
      <c r="CQ118" s="1328"/>
      <c r="CR118" s="1328"/>
      <c r="CS118" s="1328"/>
      <c r="CT118" s="1328"/>
      <c r="CU118" s="1328"/>
      <c r="CV118" s="1328"/>
      <c r="CW118" s="1328"/>
      <c r="CX118" s="1328"/>
      <c r="CY118" s="1328"/>
      <c r="CZ118" s="1328"/>
      <c r="DA118" s="1328"/>
      <c r="DB118" s="1328"/>
      <c r="DC118" s="1328"/>
      <c r="DD118" s="1328"/>
      <c r="DE118" s="1328"/>
      <c r="DF118" s="1328"/>
    </row>
    <row r="119" spans="1:110" s="776" customFormat="1" ht="14.1" customHeight="1" x14ac:dyDescent="0.25">
      <c r="A119" s="1166">
        <v>73</v>
      </c>
      <c r="B119" s="586" t="s">
        <v>5010</v>
      </c>
      <c r="C119" s="586"/>
      <c r="D119" s="1172"/>
      <c r="E119" s="1167"/>
      <c r="F119" s="1166"/>
      <c r="G119" s="509" t="s">
        <v>5011</v>
      </c>
      <c r="H119" s="1335" t="s">
        <v>1941</v>
      </c>
      <c r="I119" s="1457" t="s">
        <v>2363</v>
      </c>
      <c r="J119" s="1171">
        <v>19057.5</v>
      </c>
      <c r="K119" s="1165">
        <f t="shared" si="33"/>
        <v>1351.1767499999999</v>
      </c>
      <c r="L119" s="1165">
        <f t="shared" si="34"/>
        <v>19057.5</v>
      </c>
      <c r="M119" s="1326"/>
      <c r="N119" s="1473"/>
      <c r="O119" s="1359">
        <f t="shared" si="35"/>
        <v>579.34799999999996</v>
      </c>
      <c r="P119" s="1359">
        <f t="shared" si="36"/>
        <v>546.95024999999998</v>
      </c>
      <c r="Q119" s="1359"/>
      <c r="R119" s="1165"/>
      <c r="S119" s="1369"/>
      <c r="T119" s="1369">
        <f t="shared" ref="T119:T129" si="40">+N119+O119+P119</f>
        <v>1126.2982499999998</v>
      </c>
      <c r="U119" s="1165">
        <f t="shared" si="38"/>
        <v>17931.20175</v>
      </c>
      <c r="V119" s="1320">
        <v>100010330028774</v>
      </c>
      <c r="W119" s="1474">
        <v>200010330965213</v>
      </c>
      <c r="X119" s="1338">
        <f t="shared" si="39"/>
        <v>17931.20175</v>
      </c>
      <c r="Y119" s="1362" t="s">
        <v>5374</v>
      </c>
      <c r="Z119" s="1323"/>
      <c r="AA119" s="1325">
        <v>0</v>
      </c>
      <c r="AB119" s="1326">
        <f>O119+P119+Q119</f>
        <v>1126.2982499999998</v>
      </c>
      <c r="AC119" s="1326">
        <f>J119-AB119</f>
        <v>17931.20175</v>
      </c>
      <c r="AD119" s="1165">
        <v>33326.910000000003</v>
      </c>
      <c r="AE119" s="1165"/>
      <c r="AF119" s="1363"/>
      <c r="AG119" s="1326">
        <f>AE119*15%</f>
        <v>0</v>
      </c>
      <c r="AH119" s="1165"/>
      <c r="AI119" s="1326">
        <f>AG119+AH119</f>
        <v>0</v>
      </c>
      <c r="AJ119" s="1327" t="e">
        <f>#REF!-#REF!</f>
        <v>#REF!</v>
      </c>
      <c r="AL119" s="1328"/>
      <c r="AM119" s="1328"/>
      <c r="AN119" s="1328"/>
      <c r="AO119" s="1328"/>
      <c r="AP119" s="1328"/>
      <c r="AQ119" s="1328"/>
      <c r="AR119" s="1328"/>
      <c r="AS119" s="1328"/>
      <c r="AT119" s="1328"/>
      <c r="AU119" s="1328"/>
      <c r="AV119" s="1328"/>
      <c r="AW119" s="1328"/>
      <c r="AX119" s="1328"/>
      <c r="AY119" s="1328"/>
      <c r="AZ119" s="1328"/>
      <c r="BA119" s="1328"/>
      <c r="BB119" s="1328"/>
      <c r="BC119" s="1328"/>
      <c r="BD119" s="1328"/>
    </row>
    <row r="120" spans="1:110" s="776" customFormat="1" ht="14.1" customHeight="1" x14ac:dyDescent="0.25">
      <c r="A120" s="1166">
        <v>74</v>
      </c>
      <c r="B120" s="586" t="s">
        <v>5014</v>
      </c>
      <c r="C120" s="586"/>
      <c r="D120" s="1172"/>
      <c r="E120" s="1167"/>
      <c r="F120" s="1166"/>
      <c r="G120" s="509" t="s">
        <v>5016</v>
      </c>
      <c r="H120" s="1335" t="s">
        <v>1941</v>
      </c>
      <c r="I120" s="1457" t="s">
        <v>2363</v>
      </c>
      <c r="J120" s="1171">
        <v>19057.5</v>
      </c>
      <c r="K120" s="1165">
        <f t="shared" si="33"/>
        <v>1351.1767499999999</v>
      </c>
      <c r="L120" s="1165">
        <f t="shared" si="34"/>
        <v>19057.5</v>
      </c>
      <c r="M120" s="1326"/>
      <c r="N120" s="1473"/>
      <c r="O120" s="1359">
        <f t="shared" si="35"/>
        <v>579.34799999999996</v>
      </c>
      <c r="P120" s="1359">
        <f t="shared" si="36"/>
        <v>546.95024999999998</v>
      </c>
      <c r="Q120" s="1359"/>
      <c r="R120" s="1165"/>
      <c r="S120" s="1369"/>
      <c r="T120" s="1369">
        <f t="shared" si="40"/>
        <v>1126.2982499999998</v>
      </c>
      <c r="U120" s="1165">
        <f t="shared" si="38"/>
        <v>17931.20175</v>
      </c>
      <c r="V120" s="1320">
        <v>100010330028774</v>
      </c>
      <c r="W120" s="1474">
        <v>200010330965242</v>
      </c>
      <c r="X120" s="1338">
        <f t="shared" si="39"/>
        <v>17931.20175</v>
      </c>
      <c r="Y120" s="1362" t="s">
        <v>5375</v>
      </c>
      <c r="Z120" s="1323"/>
      <c r="AA120" s="1325"/>
      <c r="AB120" s="1326"/>
      <c r="AC120" s="1326"/>
      <c r="AD120" s="1165"/>
      <c r="AE120" s="1165"/>
      <c r="AF120" s="1363"/>
      <c r="AG120" s="1326"/>
      <c r="AH120" s="1165"/>
      <c r="AI120" s="1326"/>
      <c r="AJ120" s="1327"/>
      <c r="AL120" s="1328"/>
      <c r="AM120" s="1328"/>
      <c r="AN120" s="1328"/>
      <c r="AO120" s="1328"/>
      <c r="AP120" s="1328"/>
      <c r="AQ120" s="1328"/>
      <c r="AR120" s="1328"/>
      <c r="AS120" s="1328"/>
      <c r="AT120" s="1328"/>
      <c r="AU120" s="1328"/>
      <c r="AV120" s="1328"/>
      <c r="AW120" s="1328"/>
      <c r="AX120" s="1328"/>
      <c r="AY120" s="1328"/>
      <c r="AZ120" s="1328"/>
      <c r="BA120" s="1328"/>
      <c r="BB120" s="1328"/>
      <c r="BC120" s="1328"/>
      <c r="BD120" s="1328"/>
    </row>
    <row r="121" spans="1:110" s="776" customFormat="1" ht="14.1" customHeight="1" x14ac:dyDescent="0.25">
      <c r="A121" s="1166">
        <v>75</v>
      </c>
      <c r="B121" s="586" t="s">
        <v>5017</v>
      </c>
      <c r="C121" s="586"/>
      <c r="D121" s="1172"/>
      <c r="E121" s="1167"/>
      <c r="F121" s="1166"/>
      <c r="G121" s="509" t="s">
        <v>5018</v>
      </c>
      <c r="H121" s="1335" t="s">
        <v>1941</v>
      </c>
      <c r="I121" s="1457" t="s">
        <v>2363</v>
      </c>
      <c r="J121" s="1171">
        <v>19057.5</v>
      </c>
      <c r="K121" s="1165">
        <f t="shared" si="33"/>
        <v>1351.1767499999999</v>
      </c>
      <c r="L121" s="1165">
        <f t="shared" si="34"/>
        <v>19057.5</v>
      </c>
      <c r="M121" s="1326"/>
      <c r="N121" s="1473"/>
      <c r="O121" s="1359">
        <f t="shared" si="35"/>
        <v>579.34799999999996</v>
      </c>
      <c r="P121" s="1359">
        <f t="shared" si="36"/>
        <v>546.95024999999998</v>
      </c>
      <c r="Q121" s="1359"/>
      <c r="R121" s="1165"/>
      <c r="S121" s="1369"/>
      <c r="T121" s="1369">
        <f t="shared" si="40"/>
        <v>1126.2982499999998</v>
      </c>
      <c r="U121" s="1165">
        <f t="shared" si="38"/>
        <v>17931.20175</v>
      </c>
      <c r="V121" s="1320">
        <v>100010330028774</v>
      </c>
      <c r="W121" s="1474">
        <v>200010330966775</v>
      </c>
      <c r="X121" s="1338">
        <f t="shared" si="39"/>
        <v>17931.20175</v>
      </c>
      <c r="Y121" s="1362" t="s">
        <v>5376</v>
      </c>
      <c r="Z121" s="1323"/>
      <c r="AA121" s="1325"/>
      <c r="AB121" s="1326"/>
      <c r="AC121" s="1326"/>
      <c r="AD121" s="1165"/>
      <c r="AE121" s="1165"/>
      <c r="AF121" s="1363"/>
      <c r="AG121" s="1326"/>
      <c r="AH121" s="1165"/>
      <c r="AI121" s="1326"/>
      <c r="AJ121" s="1327"/>
      <c r="AL121" s="1328"/>
      <c r="AM121" s="1328"/>
      <c r="AN121" s="1328"/>
      <c r="AO121" s="1328"/>
      <c r="AP121" s="1328"/>
      <c r="AQ121" s="1328"/>
      <c r="AR121" s="1328"/>
      <c r="AS121" s="1328"/>
      <c r="AT121" s="1328"/>
      <c r="AU121" s="1328"/>
      <c r="AV121" s="1328"/>
      <c r="AW121" s="1328"/>
      <c r="AX121" s="1328"/>
      <c r="AY121" s="1328"/>
      <c r="AZ121" s="1328"/>
      <c r="BA121" s="1328"/>
      <c r="BB121" s="1328"/>
      <c r="BC121" s="1328"/>
      <c r="BD121" s="1328"/>
    </row>
    <row r="122" spans="1:110" s="776" customFormat="1" ht="14.1" customHeight="1" x14ac:dyDescent="0.25">
      <c r="A122" s="1166">
        <v>76</v>
      </c>
      <c r="B122" s="586" t="s">
        <v>5022</v>
      </c>
      <c r="C122" s="586"/>
      <c r="D122" s="1172"/>
      <c r="E122" s="1167"/>
      <c r="F122" s="1166"/>
      <c r="G122" s="509" t="s">
        <v>5023</v>
      </c>
      <c r="H122" s="1335" t="s">
        <v>1941</v>
      </c>
      <c r="I122" s="1457" t="s">
        <v>2363</v>
      </c>
      <c r="J122" s="1171">
        <v>19057.5</v>
      </c>
      <c r="K122" s="1165">
        <f t="shared" si="33"/>
        <v>1351.1767499999999</v>
      </c>
      <c r="L122" s="1165">
        <f t="shared" si="34"/>
        <v>19057.5</v>
      </c>
      <c r="M122" s="1326"/>
      <c r="N122" s="1473"/>
      <c r="O122" s="1359">
        <f t="shared" si="35"/>
        <v>579.34799999999996</v>
      </c>
      <c r="P122" s="1359">
        <f t="shared" si="36"/>
        <v>546.95024999999998</v>
      </c>
      <c r="Q122" s="1359"/>
      <c r="R122" s="1165"/>
      <c r="S122" s="1369"/>
      <c r="T122" s="1369">
        <f t="shared" si="40"/>
        <v>1126.2982499999998</v>
      </c>
      <c r="U122" s="1165">
        <f t="shared" si="38"/>
        <v>17931.20175</v>
      </c>
      <c r="V122" s="1320">
        <v>100010330028774</v>
      </c>
      <c r="W122" s="1474">
        <v>200010330966759</v>
      </c>
      <c r="X122" s="1338">
        <f t="shared" si="39"/>
        <v>17931.20175</v>
      </c>
      <c r="Y122" s="1362" t="s">
        <v>5377</v>
      </c>
      <c r="Z122" s="1323"/>
      <c r="AA122" s="1325"/>
      <c r="AB122" s="1326"/>
      <c r="AC122" s="1326"/>
      <c r="AD122" s="1165"/>
      <c r="AE122" s="1165"/>
      <c r="AF122" s="1363"/>
      <c r="AG122" s="1326"/>
      <c r="AH122" s="1165"/>
      <c r="AI122" s="1326"/>
      <c r="AJ122" s="1327"/>
      <c r="AL122" s="1328"/>
      <c r="AM122" s="1328"/>
      <c r="AN122" s="1328"/>
      <c r="AO122" s="1328"/>
      <c r="AP122" s="1328"/>
      <c r="AQ122" s="1328"/>
      <c r="AR122" s="1328"/>
      <c r="AS122" s="1328"/>
      <c r="AT122" s="1328"/>
      <c r="AU122" s="1328"/>
      <c r="AV122" s="1328"/>
      <c r="AW122" s="1328"/>
      <c r="AX122" s="1328"/>
      <c r="AY122" s="1328"/>
      <c r="AZ122" s="1328"/>
      <c r="BA122" s="1328"/>
      <c r="BB122" s="1328"/>
      <c r="BC122" s="1328"/>
      <c r="BD122" s="1328"/>
    </row>
    <row r="123" spans="1:110" s="776" customFormat="1" ht="14.1" customHeight="1" x14ac:dyDescent="0.25">
      <c r="A123" s="1166">
        <v>77</v>
      </c>
      <c r="B123" s="586" t="s">
        <v>5024</v>
      </c>
      <c r="C123" s="586"/>
      <c r="D123" s="1172"/>
      <c r="E123" s="1167"/>
      <c r="F123" s="1166"/>
      <c r="G123" s="509" t="s">
        <v>5025</v>
      </c>
      <c r="H123" s="1335" t="s">
        <v>1941</v>
      </c>
      <c r="I123" s="1457" t="s">
        <v>2363</v>
      </c>
      <c r="J123" s="1171">
        <v>19057.5</v>
      </c>
      <c r="K123" s="1165">
        <f t="shared" si="33"/>
        <v>1351.1767499999999</v>
      </c>
      <c r="L123" s="1165">
        <f t="shared" si="34"/>
        <v>19057.5</v>
      </c>
      <c r="M123" s="1326"/>
      <c r="N123" s="1473"/>
      <c r="O123" s="1359">
        <f t="shared" si="35"/>
        <v>579.34799999999996</v>
      </c>
      <c r="P123" s="1359">
        <f t="shared" si="36"/>
        <v>546.95024999999998</v>
      </c>
      <c r="Q123" s="1359"/>
      <c r="R123" s="1165"/>
      <c r="S123" s="1369"/>
      <c r="T123" s="1369">
        <f t="shared" si="40"/>
        <v>1126.2982499999998</v>
      </c>
      <c r="U123" s="1165">
        <f t="shared" si="38"/>
        <v>17931.20175</v>
      </c>
      <c r="V123" s="1320">
        <v>100010330028774</v>
      </c>
      <c r="W123" s="1474">
        <v>200010330968223</v>
      </c>
      <c r="X123" s="1338">
        <f t="shared" si="39"/>
        <v>17931.20175</v>
      </c>
      <c r="Y123" s="1362" t="s">
        <v>5378</v>
      </c>
      <c r="Z123" s="1323"/>
      <c r="AA123" s="1325"/>
      <c r="AB123" s="1326"/>
      <c r="AC123" s="1326"/>
      <c r="AD123" s="1165"/>
      <c r="AE123" s="1165"/>
      <c r="AF123" s="1363"/>
      <c r="AG123" s="1326"/>
      <c r="AH123" s="1165"/>
      <c r="AI123" s="1326"/>
      <c r="AJ123" s="1327"/>
      <c r="AL123" s="1328"/>
      <c r="AM123" s="1328"/>
      <c r="AN123" s="1328"/>
      <c r="AO123" s="1328"/>
      <c r="AP123" s="1328"/>
      <c r="AQ123" s="1328"/>
      <c r="AR123" s="1328"/>
      <c r="AS123" s="1328"/>
      <c r="AT123" s="1328"/>
      <c r="AU123" s="1328"/>
      <c r="AV123" s="1328"/>
      <c r="AW123" s="1328"/>
      <c r="AX123" s="1328"/>
      <c r="AY123" s="1328"/>
      <c r="AZ123" s="1328"/>
      <c r="BA123" s="1328"/>
      <c r="BB123" s="1328"/>
      <c r="BC123" s="1328"/>
      <c r="BD123" s="1328"/>
    </row>
    <row r="124" spans="1:110" s="776" customFormat="1" ht="14.1" customHeight="1" x14ac:dyDescent="0.25">
      <c r="A124" s="1166">
        <v>78</v>
      </c>
      <c r="B124" s="586" t="s">
        <v>5030</v>
      </c>
      <c r="C124" s="586"/>
      <c r="D124" s="1172"/>
      <c r="E124" s="1167"/>
      <c r="F124" s="1166"/>
      <c r="G124" s="509" t="s">
        <v>5031</v>
      </c>
      <c r="H124" s="1335" t="s">
        <v>1941</v>
      </c>
      <c r="I124" s="1457" t="s">
        <v>2363</v>
      </c>
      <c r="J124" s="1171">
        <v>19057.5</v>
      </c>
      <c r="K124" s="1165">
        <f t="shared" si="33"/>
        <v>1351.1767499999999</v>
      </c>
      <c r="L124" s="1165">
        <f t="shared" si="34"/>
        <v>19057.5</v>
      </c>
      <c r="M124" s="1326"/>
      <c r="N124" s="1473"/>
      <c r="O124" s="1359">
        <f t="shared" si="35"/>
        <v>579.34799999999996</v>
      </c>
      <c r="P124" s="1359">
        <f t="shared" si="36"/>
        <v>546.95024999999998</v>
      </c>
      <c r="Q124" s="1359"/>
      <c r="R124" s="1165"/>
      <c r="S124" s="1369"/>
      <c r="T124" s="1369">
        <f t="shared" si="40"/>
        <v>1126.2982499999998</v>
      </c>
      <c r="U124" s="1165">
        <f t="shared" si="38"/>
        <v>17931.20175</v>
      </c>
      <c r="V124" s="1320">
        <v>100010330028774</v>
      </c>
      <c r="W124" s="1474">
        <v>200010330972251</v>
      </c>
      <c r="X124" s="1338">
        <f t="shared" si="39"/>
        <v>17931.20175</v>
      </c>
      <c r="Y124" s="1362" t="s">
        <v>5379</v>
      </c>
      <c r="Z124" s="1323"/>
      <c r="AA124" s="1325"/>
      <c r="AB124" s="1326"/>
      <c r="AC124" s="1326"/>
      <c r="AD124" s="1165"/>
      <c r="AE124" s="1165"/>
      <c r="AF124" s="1363"/>
      <c r="AG124" s="1326"/>
      <c r="AH124" s="1165"/>
      <c r="AI124" s="1326"/>
      <c r="AJ124" s="1327"/>
      <c r="AL124" s="1328"/>
      <c r="AM124" s="1328"/>
      <c r="AN124" s="1328"/>
      <c r="AO124" s="1328"/>
      <c r="AP124" s="1328"/>
      <c r="AQ124" s="1328"/>
      <c r="AR124" s="1328"/>
      <c r="AS124" s="1328"/>
      <c r="AT124" s="1328"/>
      <c r="AU124" s="1328"/>
      <c r="AV124" s="1328"/>
      <c r="AW124" s="1328"/>
      <c r="AX124" s="1328"/>
      <c r="AY124" s="1328"/>
      <c r="AZ124" s="1328"/>
      <c r="BA124" s="1328"/>
      <c r="BB124" s="1328"/>
      <c r="BC124" s="1328"/>
      <c r="BD124" s="1328"/>
    </row>
    <row r="125" spans="1:110" s="776" customFormat="1" ht="14.1" customHeight="1" x14ac:dyDescent="0.25">
      <c r="A125" s="1166">
        <v>79</v>
      </c>
      <c r="B125" s="586" t="s">
        <v>5037</v>
      </c>
      <c r="C125" s="586"/>
      <c r="D125" s="1172"/>
      <c r="E125" s="1167"/>
      <c r="F125" s="1166"/>
      <c r="G125" s="509" t="s">
        <v>5038</v>
      </c>
      <c r="H125" s="1335" t="s">
        <v>1941</v>
      </c>
      <c r="I125" s="1457" t="s">
        <v>2363</v>
      </c>
      <c r="J125" s="1171">
        <v>19057.5</v>
      </c>
      <c r="K125" s="1165">
        <f t="shared" si="33"/>
        <v>1351.1767499999999</v>
      </c>
      <c r="L125" s="1165">
        <f t="shared" si="34"/>
        <v>19057.5</v>
      </c>
      <c r="M125" s="1326"/>
      <c r="N125" s="1473"/>
      <c r="O125" s="1359">
        <f t="shared" si="35"/>
        <v>579.34799999999996</v>
      </c>
      <c r="P125" s="1359">
        <f t="shared" si="36"/>
        <v>546.95024999999998</v>
      </c>
      <c r="Q125" s="1359"/>
      <c r="R125" s="1165"/>
      <c r="S125" s="1369"/>
      <c r="T125" s="1369">
        <f t="shared" si="40"/>
        <v>1126.2982499999998</v>
      </c>
      <c r="U125" s="1165">
        <f t="shared" si="38"/>
        <v>17931.20175</v>
      </c>
      <c r="V125" s="1320">
        <v>100010330028774</v>
      </c>
      <c r="W125" s="1474">
        <v>200010330973742</v>
      </c>
      <c r="X125" s="1338">
        <f t="shared" si="39"/>
        <v>17931.20175</v>
      </c>
      <c r="Y125" s="1362" t="s">
        <v>5380</v>
      </c>
      <c r="Z125" s="1323"/>
      <c r="AA125" s="1325"/>
      <c r="AB125" s="1326"/>
      <c r="AC125" s="1326"/>
      <c r="AD125" s="1165"/>
      <c r="AE125" s="1165"/>
      <c r="AF125" s="1363"/>
      <c r="AG125" s="1326"/>
      <c r="AH125" s="1165"/>
      <c r="AI125" s="1326"/>
      <c r="AJ125" s="1327"/>
      <c r="AL125" s="1328"/>
      <c r="AM125" s="1328"/>
      <c r="AN125" s="1328"/>
      <c r="AO125" s="1328"/>
      <c r="AP125" s="1328"/>
      <c r="AQ125" s="1328"/>
      <c r="AR125" s="1328"/>
      <c r="AS125" s="1328"/>
      <c r="AT125" s="1328"/>
      <c r="AU125" s="1328"/>
      <c r="AV125" s="1328"/>
      <c r="AW125" s="1328"/>
      <c r="AX125" s="1328"/>
      <c r="AY125" s="1328"/>
      <c r="AZ125" s="1328"/>
      <c r="BA125" s="1328"/>
      <c r="BB125" s="1328"/>
      <c r="BC125" s="1328"/>
      <c r="BD125" s="1328"/>
    </row>
    <row r="126" spans="1:110" s="776" customFormat="1" ht="14.1" customHeight="1" x14ac:dyDescent="0.25">
      <c r="A126" s="1166">
        <v>80</v>
      </c>
      <c r="B126" s="1462" t="s">
        <v>5039</v>
      </c>
      <c r="C126" s="1462"/>
      <c r="D126" s="1463"/>
      <c r="E126" s="1464"/>
      <c r="F126" s="1465"/>
      <c r="G126" s="1457" t="s">
        <v>5040</v>
      </c>
      <c r="H126" s="1475" t="s">
        <v>1941</v>
      </c>
      <c r="I126" s="1457" t="s">
        <v>2363</v>
      </c>
      <c r="J126" s="1458">
        <v>19057.5</v>
      </c>
      <c r="K126" s="1369">
        <f t="shared" si="33"/>
        <v>1351.1767499999999</v>
      </c>
      <c r="L126" s="1369">
        <f t="shared" si="34"/>
        <v>19057.5</v>
      </c>
      <c r="M126" s="1370"/>
      <c r="N126" s="1476"/>
      <c r="O126" s="1477">
        <f t="shared" si="35"/>
        <v>579.34799999999996</v>
      </c>
      <c r="P126" s="1477">
        <f t="shared" si="36"/>
        <v>546.95024999999998</v>
      </c>
      <c r="Q126" s="1477"/>
      <c r="R126" s="1369"/>
      <c r="S126" s="1369"/>
      <c r="T126" s="1369">
        <f t="shared" si="40"/>
        <v>1126.2982499999998</v>
      </c>
      <c r="U126" s="1369">
        <f t="shared" si="38"/>
        <v>17931.20175</v>
      </c>
      <c r="V126" s="1372">
        <v>100010330028774</v>
      </c>
      <c r="W126" s="1478">
        <v>200010330972277</v>
      </c>
      <c r="X126" s="1374">
        <f t="shared" si="39"/>
        <v>17931.20175</v>
      </c>
      <c r="Y126" s="1467" t="s">
        <v>5381</v>
      </c>
      <c r="Z126" s="1479"/>
      <c r="AA126" s="1469"/>
      <c r="AB126" s="1370"/>
      <c r="AC126" s="1370"/>
      <c r="AD126" s="1369"/>
      <c r="AE126" s="1369"/>
      <c r="AF126" s="1470"/>
      <c r="AG126" s="1370"/>
      <c r="AH126" s="1369"/>
      <c r="AI126" s="1370"/>
      <c r="AJ126" s="1327"/>
      <c r="AL126" s="1328"/>
      <c r="AM126" s="1328"/>
      <c r="AN126" s="1328"/>
      <c r="AO126" s="1328"/>
      <c r="AP126" s="1328"/>
      <c r="AQ126" s="1328"/>
      <c r="AR126" s="1328"/>
      <c r="AS126" s="1328"/>
      <c r="AT126" s="1328"/>
      <c r="AU126" s="1328"/>
      <c r="AV126" s="1328"/>
      <c r="AW126" s="1328"/>
      <c r="AX126" s="1328"/>
      <c r="AY126" s="1328"/>
      <c r="AZ126" s="1328"/>
      <c r="BA126" s="1328"/>
      <c r="BB126" s="1328"/>
      <c r="BC126" s="1328"/>
      <c r="BD126" s="1328"/>
    </row>
    <row r="127" spans="1:110" s="776" customFormat="1" ht="14.1" customHeight="1" x14ac:dyDescent="0.25">
      <c r="A127" s="1166">
        <v>81</v>
      </c>
      <c r="B127" s="1462" t="s">
        <v>5070</v>
      </c>
      <c r="C127" s="1462"/>
      <c r="D127" s="1463"/>
      <c r="E127" s="1464"/>
      <c r="F127" s="1465"/>
      <c r="G127" s="1457" t="s">
        <v>5071</v>
      </c>
      <c r="H127" s="1475" t="s">
        <v>1941</v>
      </c>
      <c r="I127" s="1457" t="s">
        <v>2363</v>
      </c>
      <c r="J127" s="1458">
        <v>19057.5</v>
      </c>
      <c r="K127" s="1369">
        <f t="shared" si="33"/>
        <v>1351.1767499999999</v>
      </c>
      <c r="L127" s="1369">
        <f t="shared" si="34"/>
        <v>19057.5</v>
      </c>
      <c r="M127" s="1370"/>
      <c r="N127" s="1476"/>
      <c r="O127" s="1477">
        <f t="shared" si="35"/>
        <v>579.34799999999996</v>
      </c>
      <c r="P127" s="1477">
        <f t="shared" si="36"/>
        <v>546.95024999999998</v>
      </c>
      <c r="Q127" s="1477"/>
      <c r="R127" s="1369"/>
      <c r="S127" s="1369"/>
      <c r="T127" s="1369">
        <f t="shared" si="40"/>
        <v>1126.2982499999998</v>
      </c>
      <c r="U127" s="1369">
        <f t="shared" si="38"/>
        <v>17931.20175</v>
      </c>
      <c r="V127" s="1372">
        <v>100010330028774</v>
      </c>
      <c r="W127" s="1478">
        <v>200019600078340</v>
      </c>
      <c r="X127" s="1374">
        <f t="shared" si="39"/>
        <v>17931.20175</v>
      </c>
      <c r="Y127" s="1467" t="s">
        <v>5382</v>
      </c>
      <c r="Z127" s="1479"/>
      <c r="AA127" s="1469"/>
      <c r="AB127" s="1370"/>
      <c r="AC127" s="1370"/>
      <c r="AD127" s="1369"/>
      <c r="AE127" s="1369"/>
      <c r="AF127" s="1470"/>
      <c r="AG127" s="1370"/>
      <c r="AH127" s="1369"/>
      <c r="AI127" s="1370"/>
      <c r="AJ127" s="1327"/>
      <c r="AL127" s="1328"/>
      <c r="AM127" s="1328"/>
      <c r="AN127" s="1328"/>
      <c r="AO127" s="1328"/>
      <c r="AP127" s="1328"/>
      <c r="AQ127" s="1328"/>
      <c r="AR127" s="1328"/>
      <c r="AS127" s="1328"/>
      <c r="AT127" s="1328"/>
      <c r="AU127" s="1328"/>
      <c r="AV127" s="1328"/>
      <c r="AW127" s="1328"/>
      <c r="AX127" s="1328"/>
      <c r="AY127" s="1328"/>
      <c r="AZ127" s="1328"/>
      <c r="BA127" s="1328"/>
      <c r="BB127" s="1328"/>
      <c r="BC127" s="1328"/>
      <c r="BD127" s="1328"/>
    </row>
    <row r="128" spans="1:110" s="776" customFormat="1" ht="14.1" customHeight="1" x14ac:dyDescent="0.25">
      <c r="A128" s="1166">
        <v>82</v>
      </c>
      <c r="B128" s="1462" t="s">
        <v>5080</v>
      </c>
      <c r="C128" s="1462"/>
      <c r="D128" s="1463"/>
      <c r="E128" s="1464"/>
      <c r="F128" s="1465"/>
      <c r="G128" s="1457" t="s">
        <v>5081</v>
      </c>
      <c r="H128" s="1475" t="s">
        <v>1941</v>
      </c>
      <c r="I128" s="1457" t="s">
        <v>2363</v>
      </c>
      <c r="J128" s="1458">
        <v>19057.5</v>
      </c>
      <c r="K128" s="1369">
        <f t="shared" si="33"/>
        <v>1351.1767499999999</v>
      </c>
      <c r="L128" s="1369">
        <f t="shared" si="34"/>
        <v>19057.5</v>
      </c>
      <c r="M128" s="1370"/>
      <c r="N128" s="1476"/>
      <c r="O128" s="1477">
        <f t="shared" si="35"/>
        <v>579.34799999999996</v>
      </c>
      <c r="P128" s="1477">
        <f t="shared" si="36"/>
        <v>546.95024999999998</v>
      </c>
      <c r="Q128" s="1477"/>
      <c r="R128" s="1369"/>
      <c r="S128" s="1369"/>
      <c r="T128" s="1369">
        <f t="shared" si="40"/>
        <v>1126.2982499999998</v>
      </c>
      <c r="U128" s="1369">
        <f t="shared" si="38"/>
        <v>17931.20175</v>
      </c>
      <c r="V128" s="1372">
        <v>100010330028774</v>
      </c>
      <c r="W128" s="1478">
        <v>200019600185211</v>
      </c>
      <c r="X128" s="1374">
        <f t="shared" si="39"/>
        <v>17931.20175</v>
      </c>
      <c r="Y128" s="1467" t="s">
        <v>5383</v>
      </c>
      <c r="Z128" s="1479"/>
      <c r="AA128" s="1469"/>
      <c r="AB128" s="1370"/>
      <c r="AC128" s="1370"/>
      <c r="AD128" s="1369"/>
      <c r="AE128" s="1369"/>
      <c r="AF128" s="1470"/>
      <c r="AG128" s="1370"/>
      <c r="AH128" s="1369"/>
      <c r="AI128" s="1370"/>
      <c r="AJ128" s="1327"/>
      <c r="AL128" s="1328"/>
      <c r="AM128" s="1328"/>
      <c r="AN128" s="1328"/>
      <c r="AO128" s="1328"/>
      <c r="AP128" s="1328"/>
      <c r="AQ128" s="1328"/>
      <c r="AR128" s="1328"/>
      <c r="AS128" s="1328"/>
      <c r="AT128" s="1328"/>
      <c r="AU128" s="1328"/>
      <c r="AV128" s="1328"/>
      <c r="AW128" s="1328"/>
      <c r="AX128" s="1328"/>
      <c r="AY128" s="1328"/>
      <c r="AZ128" s="1328"/>
      <c r="BA128" s="1328"/>
      <c r="BB128" s="1328"/>
      <c r="BC128" s="1328"/>
      <c r="BD128" s="1328"/>
    </row>
    <row r="129" spans="1:110" s="776" customFormat="1" ht="14.1" customHeight="1" x14ac:dyDescent="0.25">
      <c r="A129" s="1166">
        <v>83</v>
      </c>
      <c r="B129" s="1462" t="s">
        <v>5106</v>
      </c>
      <c r="C129" s="1462"/>
      <c r="D129" s="1463"/>
      <c r="E129" s="1464"/>
      <c r="F129" s="1465"/>
      <c r="G129" s="1457" t="s">
        <v>5384</v>
      </c>
      <c r="H129" s="1475" t="s">
        <v>1941</v>
      </c>
      <c r="I129" s="1457" t="s">
        <v>2363</v>
      </c>
      <c r="J129" s="1458">
        <v>19057.5</v>
      </c>
      <c r="K129" s="1369">
        <f t="shared" si="33"/>
        <v>1351.1767499999999</v>
      </c>
      <c r="L129" s="1369">
        <f t="shared" si="34"/>
        <v>19057.5</v>
      </c>
      <c r="M129" s="1370"/>
      <c r="N129" s="1476"/>
      <c r="O129" s="1477">
        <f t="shared" si="35"/>
        <v>579.34799999999996</v>
      </c>
      <c r="P129" s="1477">
        <f t="shared" si="36"/>
        <v>546.95024999999998</v>
      </c>
      <c r="Q129" s="1477"/>
      <c r="R129" s="1369"/>
      <c r="S129" s="1369"/>
      <c r="T129" s="1369">
        <f t="shared" si="40"/>
        <v>1126.2982499999998</v>
      </c>
      <c r="U129" s="1369">
        <f t="shared" si="38"/>
        <v>17931.20175</v>
      </c>
      <c r="V129" s="1372">
        <v>100010330028774</v>
      </c>
      <c r="W129" s="1478">
        <v>200019600252316</v>
      </c>
      <c r="X129" s="1374">
        <f t="shared" si="39"/>
        <v>17931.20175</v>
      </c>
      <c r="Y129" s="1462">
        <v>40200494777</v>
      </c>
      <c r="Z129" s="1479"/>
      <c r="AA129" s="1469"/>
      <c r="AB129" s="1370"/>
      <c r="AC129" s="1370"/>
      <c r="AD129" s="1369"/>
      <c r="AE129" s="1369"/>
      <c r="AF129" s="1470"/>
      <c r="AG129" s="1370"/>
      <c r="AH129" s="1369"/>
      <c r="AI129" s="1370"/>
      <c r="AJ129" s="1327"/>
      <c r="AL129" s="1328"/>
      <c r="AM129" s="1328"/>
      <c r="AN129" s="1328"/>
      <c r="AO129" s="1328"/>
      <c r="AP129" s="1328"/>
      <c r="AQ129" s="1328"/>
      <c r="AR129" s="1328"/>
      <c r="AS129" s="1328"/>
      <c r="AT129" s="1328"/>
      <c r="AU129" s="1328"/>
      <c r="AV129" s="1328"/>
      <c r="AW129" s="1328"/>
      <c r="AX129" s="1328"/>
      <c r="AY129" s="1328"/>
      <c r="AZ129" s="1328"/>
      <c r="BA129" s="1328"/>
      <c r="BB129" s="1328"/>
      <c r="BC129" s="1328"/>
      <c r="BD129" s="1328"/>
    </row>
    <row r="130" spans="1:110" s="776" customFormat="1" ht="14.1" customHeight="1" x14ac:dyDescent="0.25">
      <c r="A130" s="1166">
        <v>84</v>
      </c>
      <c r="B130" s="1462" t="s">
        <v>5188</v>
      </c>
      <c r="C130" s="1462"/>
      <c r="D130" s="1463"/>
      <c r="E130" s="1464"/>
      <c r="F130" s="1465"/>
      <c r="G130" s="1457" t="s">
        <v>5189</v>
      </c>
      <c r="H130" s="1475" t="s">
        <v>1941</v>
      </c>
      <c r="I130" s="1457" t="s">
        <v>2363</v>
      </c>
      <c r="J130" s="1458">
        <v>19057.5</v>
      </c>
      <c r="K130" s="1369">
        <f>J130/100*7.09</f>
        <v>1351.1767499999999</v>
      </c>
      <c r="L130" s="1369">
        <f t="shared" si="34"/>
        <v>19057.5</v>
      </c>
      <c r="M130" s="1370"/>
      <c r="N130" s="1476"/>
      <c r="O130" s="1477">
        <f t="shared" si="35"/>
        <v>579.34799999999996</v>
      </c>
      <c r="P130" s="1477">
        <f t="shared" si="36"/>
        <v>546.95024999999998</v>
      </c>
      <c r="Q130" s="1477"/>
      <c r="R130" s="1369"/>
      <c r="S130" s="1369"/>
      <c r="T130" s="1369">
        <f>+N130+O130+P130</f>
        <v>1126.2982499999998</v>
      </c>
      <c r="U130" s="1369">
        <f>J130-T130</f>
        <v>17931.20175</v>
      </c>
      <c r="V130" s="1372">
        <v>100010330028774</v>
      </c>
      <c r="W130" s="1478">
        <v>200019600745368</v>
      </c>
      <c r="X130" s="1374">
        <f t="shared" si="39"/>
        <v>17931.20175</v>
      </c>
      <c r="Y130" s="1375">
        <v>2500395500</v>
      </c>
      <c r="Z130" s="1479"/>
      <c r="AA130" s="1469"/>
      <c r="AB130" s="1370"/>
      <c r="AC130" s="1370"/>
      <c r="AD130" s="1369"/>
      <c r="AE130" s="1369"/>
      <c r="AF130" s="1470"/>
      <c r="AG130" s="1370"/>
      <c r="AH130" s="1369"/>
      <c r="AI130" s="1370"/>
      <c r="AJ130" s="1327"/>
      <c r="AL130" s="1328"/>
      <c r="AM130" s="1328"/>
      <c r="AN130" s="1328"/>
      <c r="AO130" s="1328"/>
      <c r="AP130" s="1328"/>
      <c r="AQ130" s="1328"/>
      <c r="AR130" s="1328"/>
      <c r="AS130" s="1328"/>
      <c r="AT130" s="1328"/>
      <c r="AU130" s="1328"/>
      <c r="AV130" s="1328"/>
      <c r="AW130" s="1328"/>
      <c r="AX130" s="1328"/>
      <c r="AY130" s="1328"/>
      <c r="AZ130" s="1328"/>
      <c r="BA130" s="1328"/>
      <c r="BB130" s="1328"/>
      <c r="BC130" s="1328"/>
      <c r="BD130" s="1328"/>
    </row>
    <row r="131" spans="1:110" s="776" customFormat="1" ht="14.1" customHeight="1" x14ac:dyDescent="0.25">
      <c r="A131" s="1166">
        <v>86</v>
      </c>
      <c r="B131" s="1462" t="s">
        <v>5257</v>
      </c>
      <c r="C131" s="1462"/>
      <c r="D131" s="1463"/>
      <c r="E131" s="1464"/>
      <c r="F131" s="1465"/>
      <c r="G131" s="1457" t="s">
        <v>5258</v>
      </c>
      <c r="H131" s="1475" t="s">
        <v>1941</v>
      </c>
      <c r="I131" s="1457" t="s">
        <v>2363</v>
      </c>
      <c r="J131" s="1458">
        <v>19057.5</v>
      </c>
      <c r="K131" s="1369">
        <f>J131/100*7.09</f>
        <v>1351.1767499999999</v>
      </c>
      <c r="L131" s="1369">
        <f t="shared" si="34"/>
        <v>19057.5</v>
      </c>
      <c r="M131" s="1370"/>
      <c r="N131" s="1476"/>
      <c r="O131" s="1477">
        <f>J131/100*3.04</f>
        <v>579.34799999999996</v>
      </c>
      <c r="P131" s="1477">
        <f>J131/100*2.87</f>
        <v>546.95024999999998</v>
      </c>
      <c r="Q131" s="1477"/>
      <c r="R131" s="1369"/>
      <c r="S131" s="1369"/>
      <c r="T131" s="1369">
        <f>+N131+O131+P131</f>
        <v>1126.2982499999998</v>
      </c>
      <c r="U131" s="1369">
        <f>J131-T131</f>
        <v>17931.20175</v>
      </c>
      <c r="V131" s="1372">
        <v>100010330028774</v>
      </c>
      <c r="W131" s="1478"/>
      <c r="X131" s="1374">
        <f>+U131</f>
        <v>17931.20175</v>
      </c>
      <c r="Y131" s="1375"/>
      <c r="Z131" s="1479"/>
      <c r="AA131" s="1469"/>
      <c r="AB131" s="1370"/>
      <c r="AC131" s="1370"/>
      <c r="AD131" s="1369"/>
      <c r="AE131" s="1369"/>
      <c r="AF131" s="1470"/>
      <c r="AG131" s="1370"/>
      <c r="AH131" s="1369"/>
      <c r="AI131" s="1370"/>
      <c r="AJ131" s="1327"/>
      <c r="AL131" s="1328"/>
      <c r="AM131" s="1328"/>
      <c r="AN131" s="1328"/>
      <c r="AO131" s="1328"/>
      <c r="AP131" s="1328"/>
      <c r="AQ131" s="1328"/>
      <c r="AR131" s="1328"/>
      <c r="AS131" s="1328"/>
      <c r="AT131" s="1328"/>
      <c r="AU131" s="1328"/>
      <c r="AV131" s="1328"/>
      <c r="AW131" s="1328"/>
      <c r="AX131" s="1328"/>
      <c r="AY131" s="1328"/>
      <c r="AZ131" s="1328"/>
      <c r="BA131" s="1328"/>
      <c r="BB131" s="1328"/>
      <c r="BC131" s="1328"/>
      <c r="BD131" s="1328"/>
    </row>
    <row r="132" spans="1:110" s="776" customFormat="1" ht="14.1" customHeight="1" x14ac:dyDescent="0.25">
      <c r="A132" s="1166">
        <v>87</v>
      </c>
      <c r="B132" s="1166" t="s">
        <v>4359</v>
      </c>
      <c r="C132" s="586" t="s">
        <v>3763</v>
      </c>
      <c r="D132" s="1167"/>
      <c r="E132" s="1167"/>
      <c r="F132" s="1166"/>
      <c r="G132" s="1324" t="s">
        <v>4360</v>
      </c>
      <c r="H132" s="1335" t="s">
        <v>1941</v>
      </c>
      <c r="I132" s="1324" t="s">
        <v>3692</v>
      </c>
      <c r="J132" s="1171">
        <v>19057.5</v>
      </c>
      <c r="K132" s="1165">
        <f>J132/100*7.09</f>
        <v>1351.1767499999999</v>
      </c>
      <c r="L132" s="1165">
        <f>K132/100*7.09</f>
        <v>95.798431574999981</v>
      </c>
      <c r="M132" s="1165"/>
      <c r="N132" s="1326"/>
      <c r="O132" s="1359">
        <f>J132/100*3.04</f>
        <v>579.34799999999996</v>
      </c>
      <c r="P132" s="1359">
        <f>J132/100*2.87</f>
        <v>546.95024999999998</v>
      </c>
      <c r="Q132" s="1359"/>
      <c r="R132" s="1359"/>
      <c r="S132" s="1359"/>
      <c r="T132" s="1326">
        <f>N132+O132+P132+Q132+R132</f>
        <v>1126.2982499999998</v>
      </c>
      <c r="U132" s="1360">
        <f>J132-T132</f>
        <v>17931.20175</v>
      </c>
      <c r="V132" s="1326">
        <f>O132+P132+Q132</f>
        <v>1126.2982499999998</v>
      </c>
      <c r="W132" s="1326">
        <f>J132-V132</f>
        <v>17931.20175</v>
      </c>
      <c r="X132" s="1165"/>
      <c r="Z132" s="1165"/>
      <c r="AA132" s="1381"/>
      <c r="AB132" s="1326"/>
      <c r="AC132" s="1165"/>
      <c r="AD132" s="1326"/>
      <c r="AE132" s="1328"/>
      <c r="AF132" s="1328"/>
      <c r="AG132" s="1328"/>
    </row>
    <row r="133" spans="1:110" s="776" customFormat="1" ht="14.1" customHeight="1" x14ac:dyDescent="0.25">
      <c r="A133" s="1166">
        <v>88</v>
      </c>
      <c r="B133" s="586" t="s">
        <v>5290</v>
      </c>
      <c r="C133" s="586" t="s">
        <v>3763</v>
      </c>
      <c r="D133" s="1167"/>
      <c r="E133" s="1167"/>
      <c r="F133" s="1166"/>
      <c r="G133" s="509" t="s">
        <v>5280</v>
      </c>
      <c r="H133" s="1335" t="s">
        <v>1941</v>
      </c>
      <c r="I133" s="1324" t="s">
        <v>3692</v>
      </c>
      <c r="J133" s="1171">
        <v>19057.5</v>
      </c>
      <c r="K133" s="1165">
        <f>J133/100*7.09</f>
        <v>1351.1767499999999</v>
      </c>
      <c r="L133" s="1165">
        <f>K133/100*7.09</f>
        <v>95.798431574999981</v>
      </c>
      <c r="M133" s="1165"/>
      <c r="N133" s="1326"/>
      <c r="O133" s="1165">
        <f>J133/100*3.04</f>
        <v>579.34799999999996</v>
      </c>
      <c r="P133" s="1165">
        <f>J133/100*2.87</f>
        <v>546.95024999999998</v>
      </c>
      <c r="Q133" s="1359"/>
      <c r="R133" s="1359"/>
      <c r="S133" s="1359"/>
      <c r="T133" s="1326">
        <f>N133+O133+P133+Q133+R133</f>
        <v>1126.2982499999998</v>
      </c>
      <c r="U133" s="1360">
        <f>J133-T133</f>
        <v>17931.20175</v>
      </c>
      <c r="V133" s="1326">
        <f>O133+P133+Q133</f>
        <v>1126.2982499999998</v>
      </c>
      <c r="W133" s="1326">
        <f>J133-V133</f>
        <v>17931.20175</v>
      </c>
      <c r="X133" s="1165"/>
      <c r="Z133" s="1165"/>
      <c r="AA133" s="1381"/>
      <c r="AB133" s="1326"/>
      <c r="AC133" s="1165"/>
      <c r="AD133" s="1326"/>
      <c r="AE133" s="1328"/>
      <c r="AF133" s="1328"/>
      <c r="AG133" s="1328"/>
    </row>
    <row r="134" spans="1:110" s="1635" customFormat="1" ht="14.1" customHeight="1" x14ac:dyDescent="0.25">
      <c r="A134" s="1622"/>
      <c r="B134" s="1623" t="s">
        <v>5392</v>
      </c>
      <c r="C134" s="1623"/>
      <c r="D134" s="1624"/>
      <c r="E134" s="1624"/>
      <c r="F134" s="1622"/>
      <c r="G134" s="1625" t="s">
        <v>5393</v>
      </c>
      <c r="H134" s="1625" t="s">
        <v>1941</v>
      </c>
      <c r="I134" s="1626" t="s">
        <v>5341</v>
      </c>
      <c r="J134" s="1627">
        <v>26469</v>
      </c>
      <c r="K134" s="1628">
        <f>J134/100*7.09</f>
        <v>1876.6521</v>
      </c>
      <c r="L134" s="1628"/>
      <c r="M134" s="1628"/>
      <c r="N134" s="1629"/>
      <c r="O134" s="1628">
        <f>J134/100*3.04</f>
        <v>804.6576</v>
      </c>
      <c r="P134" s="1628">
        <f>J134/100*2.87</f>
        <v>759.66030000000001</v>
      </c>
      <c r="Q134" s="1630"/>
      <c r="R134" s="1631"/>
      <c r="S134" s="1631"/>
      <c r="T134" s="1632"/>
      <c r="U134" s="1633"/>
      <c r="V134" s="1629"/>
      <c r="W134" s="1629"/>
      <c r="X134" s="1634"/>
      <c r="Z134" s="1628"/>
      <c r="AA134" s="1636"/>
      <c r="AB134" s="1629"/>
      <c r="AC134" s="1628"/>
      <c r="AD134" s="1629"/>
      <c r="AE134" s="1637"/>
      <c r="AF134" s="1637"/>
      <c r="AG134" s="1637"/>
    </row>
    <row r="135" spans="1:110" s="776" customFormat="1" ht="14.1" customHeight="1" x14ac:dyDescent="0.25">
      <c r="A135" s="1800" t="s">
        <v>3656</v>
      </c>
      <c r="B135" s="1801"/>
      <c r="C135" s="1801"/>
      <c r="D135" s="1801"/>
      <c r="E135" s="1801"/>
      <c r="F135" s="1801"/>
      <c r="G135" s="1801"/>
      <c r="H135" s="1801"/>
      <c r="I135" s="1802"/>
      <c r="J135" s="1354">
        <f>SUM(J108:J134)</f>
        <v>521964</v>
      </c>
      <c r="K135" s="1165" t="e">
        <f>+K125+K126+K127+K128+#REF!+#REF!+K129</f>
        <v>#REF!</v>
      </c>
      <c r="L135" s="1165" t="e">
        <f>+L125+L126+L127+L128+#REF!+#REF!+L129</f>
        <v>#REF!</v>
      </c>
      <c r="M135" s="1316"/>
      <c r="N135" s="1317">
        <f>+N125+N126+N128+N129</f>
        <v>0</v>
      </c>
      <c r="O135" s="1318">
        <f t="shared" si="35"/>
        <v>15867.705600000001</v>
      </c>
      <c r="P135" s="1316">
        <f t="shared" si="36"/>
        <v>14980.366800000002</v>
      </c>
      <c r="Q135" s="1317"/>
      <c r="R135" s="1401"/>
      <c r="S135" s="1401">
        <f>+S114</f>
        <v>672</v>
      </c>
      <c r="T135" s="1480">
        <f>SUM(T108:T130)</f>
        <v>26576.859749999996</v>
      </c>
      <c r="U135" s="1316">
        <f t="shared" si="38"/>
        <v>495387.14025</v>
      </c>
      <c r="V135" s="1320"/>
      <c r="W135" s="1380"/>
      <c r="X135" s="1481"/>
      <c r="Y135" s="1333"/>
      <c r="Z135" s="1323"/>
      <c r="AA135" s="1324"/>
      <c r="AB135" s="1325"/>
      <c r="AC135" s="1326"/>
      <c r="AD135" s="1326"/>
      <c r="AE135" s="1165"/>
      <c r="AF135" s="1165"/>
      <c r="AG135" s="1381"/>
      <c r="AH135" s="1326"/>
      <c r="AI135" s="1165"/>
      <c r="AJ135" s="1326"/>
      <c r="AK135" s="1327"/>
      <c r="AL135" s="1328"/>
      <c r="AM135" s="1328"/>
      <c r="AN135" s="1328"/>
      <c r="AO135" s="1328"/>
      <c r="AP135" s="1328"/>
      <c r="AQ135" s="1328"/>
      <c r="AR135" s="1328"/>
      <c r="AS135" s="1328"/>
      <c r="AT135" s="1328"/>
      <c r="AU135" s="1328"/>
      <c r="AV135" s="1328"/>
      <c r="AW135" s="1328"/>
      <c r="AX135" s="1328"/>
      <c r="AY135" s="1328"/>
      <c r="AZ135" s="1328"/>
      <c r="BA135" s="1328"/>
      <c r="BB135" s="1328"/>
      <c r="BC135" s="1328"/>
      <c r="BD135" s="1328"/>
      <c r="BE135" s="1328"/>
      <c r="BF135" s="1328"/>
      <c r="BG135" s="1328"/>
      <c r="BH135" s="1328"/>
      <c r="BI135" s="1328"/>
      <c r="BJ135" s="1328"/>
      <c r="BK135" s="1328"/>
      <c r="BL135" s="1328"/>
      <c r="BM135" s="1328"/>
      <c r="BN135" s="1328"/>
      <c r="BO135" s="1328"/>
      <c r="BP135" s="1328"/>
      <c r="BQ135" s="1328"/>
      <c r="BR135" s="1328"/>
      <c r="BS135" s="1328"/>
      <c r="BT135" s="1328"/>
      <c r="BU135" s="1328"/>
      <c r="BV135" s="1328"/>
      <c r="BW135" s="1328"/>
      <c r="BX135" s="1328"/>
      <c r="BY135" s="1328"/>
      <c r="BZ135" s="1328"/>
      <c r="CA135" s="1328"/>
      <c r="CB135" s="1328"/>
      <c r="CC135" s="1328"/>
      <c r="CD135" s="1328"/>
      <c r="CE135" s="1328"/>
      <c r="CF135" s="1328"/>
      <c r="CG135" s="1328"/>
      <c r="CH135" s="1328"/>
      <c r="CI135" s="1328"/>
      <c r="CJ135" s="1328"/>
      <c r="CK135" s="1328"/>
      <c r="CL135" s="1328"/>
      <c r="CM135" s="1328"/>
      <c r="CN135" s="1328"/>
      <c r="CO135" s="1328"/>
      <c r="CP135" s="1328"/>
      <c r="CQ135" s="1328"/>
      <c r="CR135" s="1328"/>
      <c r="CS135" s="1328"/>
      <c r="CT135" s="1328"/>
      <c r="CU135" s="1328"/>
      <c r="CV135" s="1328"/>
      <c r="CW135" s="1328"/>
      <c r="CX135" s="1328"/>
      <c r="CY135" s="1328"/>
      <c r="CZ135" s="1328"/>
      <c r="DA135" s="1328"/>
      <c r="DB135" s="1328"/>
      <c r="DC135" s="1328"/>
      <c r="DD135" s="1328"/>
      <c r="DE135" s="1328"/>
      <c r="DF135" s="1328"/>
    </row>
    <row r="136" spans="1:110" s="776" customFormat="1" ht="14.1" customHeight="1" x14ac:dyDescent="0.25">
      <c r="A136" s="1796" t="s">
        <v>4448</v>
      </c>
      <c r="B136" s="1797"/>
      <c r="C136" s="1797"/>
      <c r="D136" s="1797"/>
      <c r="E136" s="1797"/>
      <c r="F136" s="1797"/>
      <c r="G136" s="1797"/>
      <c r="H136" s="1797"/>
      <c r="I136" s="1798"/>
      <c r="J136" s="1316"/>
      <c r="K136" s="1165"/>
      <c r="L136" s="1165"/>
      <c r="M136" s="1165"/>
      <c r="N136" s="1317"/>
      <c r="O136" s="1316"/>
      <c r="P136" s="1316"/>
      <c r="Q136" s="1316"/>
      <c r="R136" s="1316"/>
      <c r="S136" s="1316"/>
      <c r="T136" s="1316"/>
      <c r="U136" s="1316"/>
      <c r="V136" s="1320"/>
      <c r="W136" s="1356"/>
      <c r="X136" s="1333"/>
      <c r="Y136" s="1355"/>
      <c r="AL136" s="1328"/>
      <c r="AM136" s="1328"/>
      <c r="AN136" s="1328"/>
      <c r="AO136" s="1328"/>
      <c r="AP136" s="1328"/>
      <c r="AQ136" s="1328"/>
      <c r="AR136" s="1328"/>
      <c r="AS136" s="1328"/>
      <c r="AT136" s="1328"/>
      <c r="AU136" s="1328"/>
      <c r="AV136" s="1328"/>
      <c r="AW136" s="1328"/>
      <c r="AX136" s="1328"/>
      <c r="AY136" s="1328"/>
      <c r="AZ136" s="1328"/>
      <c r="BA136" s="1328"/>
      <c r="BB136" s="1328"/>
      <c r="BC136" s="1328"/>
      <c r="BD136" s="1328"/>
      <c r="BE136" s="1328"/>
      <c r="BF136" s="1328"/>
      <c r="BG136" s="1328"/>
      <c r="BH136" s="1328"/>
      <c r="BI136" s="1328"/>
      <c r="BJ136" s="1328"/>
      <c r="BK136" s="1328"/>
      <c r="BL136" s="1328"/>
      <c r="BM136" s="1328"/>
      <c r="BN136" s="1328"/>
      <c r="BO136" s="1328"/>
      <c r="BP136" s="1328"/>
      <c r="BQ136" s="1328"/>
      <c r="BR136" s="1328"/>
      <c r="BS136" s="1328"/>
      <c r="BT136" s="1328"/>
      <c r="BU136" s="1328"/>
      <c r="BV136" s="1328"/>
      <c r="BW136" s="1328"/>
      <c r="BX136" s="1328"/>
      <c r="BY136" s="1328"/>
      <c r="BZ136" s="1328"/>
      <c r="CA136" s="1328"/>
      <c r="CB136" s="1328"/>
      <c r="CC136" s="1328"/>
      <c r="CD136" s="1328"/>
      <c r="CE136" s="1328"/>
      <c r="CF136" s="1328"/>
      <c r="CG136" s="1328"/>
      <c r="CH136" s="1328"/>
      <c r="CI136" s="1328"/>
      <c r="CJ136" s="1328"/>
      <c r="CK136" s="1328"/>
      <c r="CL136" s="1328"/>
      <c r="CM136" s="1328"/>
      <c r="CN136" s="1328"/>
      <c r="CO136" s="1328"/>
      <c r="CP136" s="1328"/>
      <c r="CQ136" s="1328"/>
      <c r="CR136" s="1328"/>
      <c r="CS136" s="1328"/>
      <c r="CT136" s="1328"/>
      <c r="CU136" s="1328"/>
      <c r="CV136" s="1328"/>
      <c r="CW136" s="1328"/>
      <c r="CX136" s="1328"/>
      <c r="CY136" s="1328"/>
      <c r="CZ136" s="1328"/>
      <c r="DA136" s="1328"/>
      <c r="DB136" s="1328"/>
      <c r="DC136" s="1328"/>
      <c r="DD136" s="1328"/>
      <c r="DE136" s="1328"/>
      <c r="DF136" s="1328"/>
    </row>
    <row r="137" spans="1:110" s="776" customFormat="1" ht="14.1" customHeight="1" x14ac:dyDescent="0.25">
      <c r="A137" s="586">
        <v>90</v>
      </c>
      <c r="B137" s="1166" t="s">
        <v>4948</v>
      </c>
      <c r="C137" s="1166"/>
      <c r="D137" s="1366"/>
      <c r="E137" s="1167"/>
      <c r="F137" s="1367"/>
      <c r="G137" s="1324" t="s">
        <v>4949</v>
      </c>
      <c r="H137" s="1335" t="s">
        <v>1941</v>
      </c>
      <c r="I137" s="1324" t="s">
        <v>4673</v>
      </c>
      <c r="J137" s="1171">
        <v>16500</v>
      </c>
      <c r="K137" s="1165">
        <f>J137/100*7.09</f>
        <v>1169.8499999999999</v>
      </c>
      <c r="L137" s="1165">
        <v>16500</v>
      </c>
      <c r="M137" s="1165"/>
      <c r="N137" s="1326"/>
      <c r="O137" s="1359">
        <f>J137/100*3.04</f>
        <v>501.6</v>
      </c>
      <c r="P137" s="1165">
        <f>+J137/100*2.87</f>
        <v>473.55</v>
      </c>
      <c r="Q137" s="1165"/>
      <c r="R137" s="1360"/>
      <c r="S137" s="1360"/>
      <c r="T137" s="1360">
        <f>N137+O137+P137+Q137</f>
        <v>975.15000000000009</v>
      </c>
      <c r="U137" s="1165">
        <f>J137-T137</f>
        <v>15524.85</v>
      </c>
      <c r="V137" s="1320">
        <v>100010330028774</v>
      </c>
      <c r="W137" s="1337">
        <v>200010330931797</v>
      </c>
      <c r="X137" s="1338">
        <f>+U137</f>
        <v>15524.85</v>
      </c>
      <c r="Y137" s="1368">
        <v>40200493720</v>
      </c>
      <c r="Z137" s="1323"/>
      <c r="AA137" s="1324"/>
      <c r="AB137" s="1325"/>
      <c r="AC137" s="1326"/>
      <c r="AD137" s="1326"/>
      <c r="AE137" s="1165"/>
      <c r="AF137" s="1324"/>
      <c r="AG137" s="1324"/>
      <c r="AH137" s="1326"/>
      <c r="AI137" s="1165"/>
      <c r="AJ137" s="1326"/>
      <c r="AK137" s="1327"/>
      <c r="AL137" s="1328"/>
      <c r="AM137" s="1328"/>
      <c r="AN137" s="1328"/>
      <c r="AO137" s="1328"/>
      <c r="AP137" s="1328"/>
      <c r="AQ137" s="1328"/>
      <c r="AR137" s="1328"/>
      <c r="AS137" s="1328"/>
      <c r="AT137" s="1328"/>
      <c r="AU137" s="1328"/>
      <c r="AV137" s="1328"/>
      <c r="AW137" s="1328"/>
      <c r="AX137" s="1328"/>
      <c r="AY137" s="1328"/>
      <c r="AZ137" s="1328"/>
      <c r="BA137" s="1328"/>
      <c r="BB137" s="1328"/>
      <c r="BC137" s="1328"/>
      <c r="BD137" s="1328"/>
      <c r="BE137" s="1328"/>
      <c r="BF137" s="1328"/>
      <c r="BG137" s="1328"/>
      <c r="BH137" s="1328"/>
      <c r="BI137" s="1328"/>
      <c r="BJ137" s="1328"/>
      <c r="BK137" s="1328"/>
      <c r="BL137" s="1328"/>
      <c r="BM137" s="1328"/>
      <c r="BN137" s="1328"/>
      <c r="BO137" s="1328"/>
      <c r="BP137" s="1328"/>
      <c r="BQ137" s="1328"/>
      <c r="BR137" s="1328"/>
      <c r="BS137" s="1328"/>
      <c r="BT137" s="1328"/>
      <c r="BU137" s="1328"/>
      <c r="BV137" s="1328"/>
      <c r="BW137" s="1328"/>
      <c r="BX137" s="1328"/>
      <c r="BY137" s="1328"/>
      <c r="BZ137" s="1328"/>
      <c r="CA137" s="1328"/>
      <c r="CB137" s="1328"/>
      <c r="CC137" s="1328"/>
      <c r="CD137" s="1328"/>
      <c r="CE137" s="1328"/>
      <c r="CF137" s="1328"/>
      <c r="CG137" s="1328"/>
      <c r="CH137" s="1328"/>
      <c r="CI137" s="1328"/>
      <c r="CJ137" s="1328"/>
      <c r="CK137" s="1328"/>
      <c r="CL137" s="1328"/>
      <c r="CM137" s="1328"/>
      <c r="CN137" s="1328"/>
      <c r="CO137" s="1328"/>
      <c r="CP137" s="1328"/>
      <c r="CQ137" s="1328"/>
      <c r="CR137" s="1328"/>
      <c r="CS137" s="1328"/>
      <c r="CT137" s="1328"/>
      <c r="CU137" s="1328"/>
      <c r="CV137" s="1328"/>
      <c r="CW137" s="1328"/>
      <c r="CX137" s="1328"/>
      <c r="CY137" s="1328"/>
      <c r="CZ137" s="1328"/>
      <c r="DA137" s="1328"/>
      <c r="DB137" s="1328"/>
      <c r="DC137" s="1328"/>
      <c r="DD137" s="1328"/>
      <c r="DE137" s="1328"/>
      <c r="DF137" s="1328"/>
    </row>
    <row r="138" spans="1:110" s="776" customFormat="1" ht="14.1" customHeight="1" x14ac:dyDescent="0.25">
      <c r="A138" s="586">
        <v>93</v>
      </c>
      <c r="B138" s="1358" t="s">
        <v>5249</v>
      </c>
      <c r="C138" s="1166" t="s">
        <v>3763</v>
      </c>
      <c r="D138" s="1168"/>
      <c r="E138" s="1167"/>
      <c r="F138" s="1166"/>
      <c r="G138" s="1168" t="s">
        <v>5250</v>
      </c>
      <c r="H138" s="1335" t="s">
        <v>1941</v>
      </c>
      <c r="I138" s="1324" t="s">
        <v>5385</v>
      </c>
      <c r="J138" s="1171">
        <v>25410</v>
      </c>
      <c r="K138" s="1165">
        <f>J138/100*7.09</f>
        <v>1801.569</v>
      </c>
      <c r="L138" s="1165">
        <v>47308</v>
      </c>
      <c r="M138" s="1326"/>
      <c r="N138" s="1326"/>
      <c r="O138" s="1359">
        <f>+J138/100*3.04</f>
        <v>772.46399999999994</v>
      </c>
      <c r="P138" s="1359">
        <f>+J138/100*2.87</f>
        <v>729.26700000000005</v>
      </c>
      <c r="Q138" s="1165"/>
      <c r="R138" s="1360"/>
      <c r="T138" s="1165">
        <f>N138+O138+P138+Q138</f>
        <v>1501.731</v>
      </c>
      <c r="U138" s="1165">
        <f>+J138-T138</f>
        <v>23908.269</v>
      </c>
      <c r="V138" s="1320">
        <v>100010330028774</v>
      </c>
      <c r="W138" s="1361" t="s">
        <v>5386</v>
      </c>
      <c r="X138" s="1338">
        <f>+U138</f>
        <v>23908.269</v>
      </c>
      <c r="Y138" s="1362" t="s">
        <v>5387</v>
      </c>
      <c r="Z138" s="1324"/>
      <c r="AA138" s="1326"/>
      <c r="AB138" s="1326"/>
      <c r="AC138" s="1165"/>
      <c r="AD138" s="1165"/>
      <c r="AE138" s="1363"/>
      <c r="AF138" s="1326"/>
      <c r="AG138" s="1165"/>
      <c r="AH138" s="1326"/>
      <c r="AI138" s="1327"/>
    </row>
    <row r="139" spans="1:110" s="776" customFormat="1" ht="14.1" customHeight="1" x14ac:dyDescent="0.25">
      <c r="A139" s="586">
        <v>95</v>
      </c>
      <c r="B139" s="1358" t="s">
        <v>5296</v>
      </c>
      <c r="C139" s="1166"/>
      <c r="D139" s="1168"/>
      <c r="E139" s="1167"/>
      <c r="F139" s="1166"/>
      <c r="G139" s="1168" t="s">
        <v>5297</v>
      </c>
      <c r="H139" s="1335" t="s">
        <v>1941</v>
      </c>
      <c r="I139" s="1324" t="s">
        <v>2004</v>
      </c>
      <c r="J139" s="1171">
        <v>49500</v>
      </c>
      <c r="K139" s="1165">
        <f>J139/100*7.09</f>
        <v>3509.5499999999997</v>
      </c>
      <c r="L139" s="1165"/>
      <c r="M139" s="1326"/>
      <c r="N139" s="1326"/>
      <c r="O139" s="1359">
        <f>+J139/100*3.04</f>
        <v>1504.8</v>
      </c>
      <c r="P139" s="1359">
        <f>+J139/100*2.87</f>
        <v>1420.65</v>
      </c>
      <c r="Q139" s="1165"/>
      <c r="R139" s="1360"/>
      <c r="T139" s="1360"/>
      <c r="U139" s="1165"/>
      <c r="V139" s="1320"/>
      <c r="W139" s="1361"/>
      <c r="X139" s="1482"/>
      <c r="Y139" s="1362"/>
      <c r="Z139" s="1324"/>
      <c r="AA139" s="1326"/>
      <c r="AB139" s="1326"/>
      <c r="AC139" s="1165"/>
      <c r="AD139" s="1165"/>
      <c r="AE139" s="1363"/>
      <c r="AF139" s="1326"/>
      <c r="AG139" s="1165"/>
      <c r="AH139" s="1326"/>
      <c r="AI139" s="1327"/>
    </row>
    <row r="140" spans="1:110" s="1635" customFormat="1" ht="14.25" customHeight="1" x14ac:dyDescent="0.25">
      <c r="A140" s="1623"/>
      <c r="B140" s="1638" t="s">
        <v>5394</v>
      </c>
      <c r="C140" s="1622"/>
      <c r="D140" s="1639"/>
      <c r="E140" s="1624"/>
      <c r="F140" s="1622"/>
      <c r="G140" s="1639" t="s">
        <v>5395</v>
      </c>
      <c r="H140" s="1625" t="s">
        <v>1941</v>
      </c>
      <c r="I140" s="1626" t="s">
        <v>2007</v>
      </c>
      <c r="J140" s="1627">
        <v>32933</v>
      </c>
      <c r="K140" s="1628"/>
      <c r="L140" s="1628"/>
      <c r="M140" s="1629"/>
      <c r="N140" s="1629"/>
      <c r="O140" s="1630"/>
      <c r="P140" s="1630"/>
      <c r="Q140" s="1628"/>
      <c r="R140" s="1633"/>
      <c r="T140" s="1633"/>
      <c r="U140" s="1628"/>
      <c r="V140" s="1640"/>
      <c r="W140" s="1641"/>
      <c r="X140" s="1642"/>
      <c r="Y140" s="1643"/>
      <c r="Z140" s="1626"/>
      <c r="AA140" s="1629"/>
      <c r="AB140" s="1629"/>
      <c r="AC140" s="1628"/>
      <c r="AD140" s="1628"/>
      <c r="AE140" s="1644"/>
      <c r="AF140" s="1629"/>
      <c r="AG140" s="1628"/>
      <c r="AH140" s="1629"/>
      <c r="AI140" s="1645"/>
    </row>
    <row r="141" spans="1:110" s="776" customFormat="1" ht="14.1" customHeight="1" x14ac:dyDescent="0.25">
      <c r="A141" s="1799" t="s">
        <v>3656</v>
      </c>
      <c r="B141" s="1799"/>
      <c r="C141" s="1799"/>
      <c r="D141" s="1799"/>
      <c r="E141" s="1799"/>
      <c r="F141" s="1799"/>
      <c r="G141" s="1799"/>
      <c r="H141" s="1799"/>
      <c r="I141" s="1799"/>
      <c r="J141" s="1354">
        <f>SUM(J137:J140)</f>
        <v>124343</v>
      </c>
      <c r="K141" s="1165" t="e">
        <f>+#REF!+#REF!+K137+#REF!+#REF!+#REF!+#REF!</f>
        <v>#REF!</v>
      </c>
      <c r="L141" s="1165" t="e">
        <f>+#REF!+#REF!+L137+#REF!+#REF!+#REF!+#REF!</f>
        <v>#REF!</v>
      </c>
      <c r="M141" s="1316"/>
      <c r="N141" s="1317"/>
      <c r="O141" s="1318">
        <f>J141/100*3.04</f>
        <v>3780.0272000000004</v>
      </c>
      <c r="P141" s="1316">
        <f>J141/100*2.87</f>
        <v>3568.6441000000004</v>
      </c>
      <c r="Q141" s="1317"/>
      <c r="R141" s="1401"/>
      <c r="S141" s="1401" t="e">
        <f>+#REF!</f>
        <v>#REF!</v>
      </c>
      <c r="T141" s="1319" t="e">
        <f>+N141+O141+P141+S141</f>
        <v>#REF!</v>
      </c>
      <c r="U141" s="1316" t="e">
        <f>J141-T141</f>
        <v>#REF!</v>
      </c>
      <c r="V141" s="1320"/>
      <c r="W141" s="1380"/>
      <c r="X141" s="1481"/>
      <c r="Y141" s="1333"/>
      <c r="Z141" s="1323"/>
      <c r="AA141" s="1324"/>
      <c r="AB141" s="1325"/>
      <c r="AC141" s="1326"/>
      <c r="AD141" s="1326"/>
      <c r="AE141" s="1165"/>
      <c r="AF141" s="1165"/>
      <c r="AG141" s="1381"/>
      <c r="AH141" s="1326"/>
      <c r="AI141" s="1165"/>
      <c r="AJ141" s="1326"/>
      <c r="AK141" s="1327"/>
      <c r="AL141" s="1328"/>
      <c r="AM141" s="1328"/>
      <c r="AN141" s="1328"/>
      <c r="AO141" s="1328"/>
      <c r="AP141" s="1328"/>
      <c r="AQ141" s="1328"/>
      <c r="AR141" s="1328"/>
      <c r="AS141" s="1328"/>
      <c r="AT141" s="1328"/>
      <c r="AU141" s="1328"/>
      <c r="AV141" s="1328"/>
      <c r="AW141" s="1328"/>
      <c r="AX141" s="1328"/>
      <c r="AY141" s="1328"/>
      <c r="AZ141" s="1328"/>
      <c r="BA141" s="1328"/>
      <c r="BB141" s="1328"/>
      <c r="BC141" s="1328"/>
      <c r="BD141" s="1328"/>
      <c r="BE141" s="1328"/>
      <c r="BF141" s="1328"/>
      <c r="BG141" s="1328"/>
      <c r="BH141" s="1328"/>
      <c r="BI141" s="1328"/>
      <c r="BJ141" s="1328"/>
      <c r="BK141" s="1328"/>
      <c r="BL141" s="1328"/>
      <c r="BM141" s="1328"/>
      <c r="BN141" s="1328"/>
      <c r="BO141" s="1328"/>
      <c r="BP141" s="1328"/>
      <c r="BQ141" s="1328"/>
      <c r="BR141" s="1328"/>
      <c r="BS141" s="1328"/>
      <c r="BT141" s="1328"/>
      <c r="BU141" s="1328"/>
      <c r="BV141" s="1328"/>
      <c r="BW141" s="1328"/>
      <c r="BX141" s="1328"/>
      <c r="BY141" s="1328"/>
      <c r="BZ141" s="1328"/>
      <c r="CA141" s="1328"/>
      <c r="CB141" s="1328"/>
      <c r="CC141" s="1328"/>
      <c r="CD141" s="1328"/>
      <c r="CE141" s="1328"/>
      <c r="CF141" s="1328"/>
      <c r="CG141" s="1328"/>
      <c r="CH141" s="1328"/>
      <c r="CI141" s="1328"/>
      <c r="CJ141" s="1328"/>
      <c r="CK141" s="1328"/>
      <c r="CL141" s="1328"/>
      <c r="CM141" s="1328"/>
      <c r="CN141" s="1328"/>
      <c r="CO141" s="1328"/>
      <c r="CP141" s="1328"/>
      <c r="CQ141" s="1328"/>
      <c r="CR141" s="1328"/>
      <c r="CS141" s="1328"/>
      <c r="CT141" s="1328"/>
      <c r="CU141" s="1328"/>
      <c r="CV141" s="1328"/>
      <c r="CW141" s="1328"/>
      <c r="CX141" s="1328"/>
      <c r="CY141" s="1328"/>
      <c r="CZ141" s="1328"/>
      <c r="DA141" s="1328"/>
      <c r="DB141" s="1328"/>
      <c r="DC141" s="1328"/>
      <c r="DD141" s="1328"/>
      <c r="DE141" s="1328"/>
      <c r="DF141" s="1328"/>
    </row>
    <row r="142" spans="1:110" s="776" customFormat="1" ht="14.1" customHeight="1" x14ac:dyDescent="0.25">
      <c r="A142" s="1803" t="s">
        <v>5388</v>
      </c>
      <c r="B142" s="1803"/>
      <c r="C142" s="1803"/>
      <c r="D142" s="1803"/>
      <c r="E142" s="1803"/>
      <c r="F142" s="1803"/>
      <c r="G142" s="1803"/>
      <c r="H142" s="1803"/>
      <c r="I142" s="1803"/>
      <c r="J142" s="1316"/>
      <c r="K142" s="1165"/>
      <c r="L142" s="1165"/>
      <c r="M142" s="1165"/>
      <c r="N142" s="1317"/>
      <c r="O142" s="1318"/>
      <c r="P142" s="1316"/>
      <c r="Q142" s="1316"/>
      <c r="R142" s="1319"/>
      <c r="S142" s="1319"/>
      <c r="T142" s="1319"/>
      <c r="U142" s="1316"/>
      <c r="V142" s="1320"/>
      <c r="W142" s="1356"/>
      <c r="X142" s="1333"/>
      <c r="Y142" s="1355"/>
      <c r="AL142" s="1328"/>
      <c r="AM142" s="1328"/>
      <c r="AN142" s="1328"/>
      <c r="AO142" s="1328"/>
      <c r="AP142" s="1328"/>
      <c r="AQ142" s="1328"/>
      <c r="AR142" s="1328"/>
      <c r="AS142" s="1328"/>
      <c r="AT142" s="1328"/>
      <c r="AU142" s="1328"/>
      <c r="AV142" s="1328"/>
      <c r="AW142" s="1328"/>
      <c r="AX142" s="1328"/>
      <c r="AY142" s="1328"/>
      <c r="AZ142" s="1328"/>
      <c r="BA142" s="1328"/>
      <c r="BB142" s="1328"/>
      <c r="BC142" s="1328"/>
      <c r="BD142" s="1328"/>
      <c r="BE142" s="1328"/>
      <c r="BF142" s="1328"/>
      <c r="BG142" s="1328"/>
      <c r="BH142" s="1328"/>
      <c r="BI142" s="1328"/>
      <c r="BJ142" s="1328"/>
      <c r="BK142" s="1328"/>
      <c r="BL142" s="1328"/>
      <c r="BM142" s="1328"/>
      <c r="BN142" s="1328"/>
      <c r="BO142" s="1328"/>
      <c r="BP142" s="1328"/>
      <c r="BQ142" s="1328"/>
      <c r="BR142" s="1328"/>
      <c r="BS142" s="1328"/>
      <c r="BT142" s="1328"/>
      <c r="BU142" s="1328"/>
      <c r="BV142" s="1328"/>
      <c r="BW142" s="1328"/>
      <c r="BX142" s="1328"/>
      <c r="BY142" s="1328"/>
      <c r="BZ142" s="1328"/>
      <c r="CA142" s="1328"/>
      <c r="CB142" s="1328"/>
      <c r="CC142" s="1328"/>
      <c r="CD142" s="1328"/>
      <c r="CE142" s="1328"/>
      <c r="CF142" s="1328"/>
      <c r="CG142" s="1328"/>
      <c r="CH142" s="1328"/>
      <c r="CI142" s="1328"/>
      <c r="CJ142" s="1328"/>
      <c r="CK142" s="1328"/>
      <c r="CL142" s="1328"/>
      <c r="CM142" s="1328"/>
      <c r="CN142" s="1328"/>
      <c r="CO142" s="1328"/>
      <c r="CP142" s="1328"/>
      <c r="CQ142" s="1328"/>
      <c r="CR142" s="1328"/>
      <c r="CS142" s="1328"/>
      <c r="CT142" s="1328"/>
      <c r="CU142" s="1328"/>
      <c r="CV142" s="1328"/>
      <c r="CW142" s="1328"/>
      <c r="CX142" s="1328"/>
      <c r="CY142" s="1328"/>
      <c r="CZ142" s="1328"/>
      <c r="DA142" s="1328"/>
      <c r="DB142" s="1328"/>
      <c r="DC142" s="1328"/>
      <c r="DD142" s="1328"/>
      <c r="DE142" s="1328"/>
      <c r="DF142" s="1328"/>
    </row>
    <row r="143" spans="1:110" s="776" customFormat="1" ht="14.1" customHeight="1" x14ac:dyDescent="0.25">
      <c r="A143" s="586">
        <v>96</v>
      </c>
      <c r="B143" s="1358" t="s">
        <v>5294</v>
      </c>
      <c r="C143" s="1166"/>
      <c r="D143" s="1168"/>
      <c r="E143" s="1167"/>
      <c r="F143" s="1166"/>
      <c r="G143" s="1168" t="s">
        <v>5295</v>
      </c>
      <c r="H143" s="1335" t="s">
        <v>1941</v>
      </c>
      <c r="I143" s="1324" t="s">
        <v>2187</v>
      </c>
      <c r="J143" s="1171">
        <v>49500</v>
      </c>
      <c r="K143" s="1165"/>
      <c r="L143" s="1165"/>
      <c r="M143" s="1326"/>
      <c r="N143" s="1326">
        <v>1783.43</v>
      </c>
      <c r="O143" s="1359">
        <f>+J143/100*3.04</f>
        <v>1504.8</v>
      </c>
      <c r="P143" s="1359"/>
      <c r="Q143" s="1165"/>
      <c r="R143" s="1360"/>
      <c r="T143" s="1360"/>
      <c r="U143" s="1165"/>
      <c r="V143" s="1320"/>
      <c r="W143" s="1361"/>
      <c r="X143" s="1482"/>
      <c r="Y143" s="1362"/>
      <c r="Z143" s="1324"/>
      <c r="AA143" s="1326"/>
      <c r="AB143" s="1326"/>
      <c r="AC143" s="1165"/>
      <c r="AD143" s="1165"/>
      <c r="AE143" s="1363"/>
      <c r="AF143" s="1326"/>
      <c r="AG143" s="1165"/>
      <c r="AH143" s="1326"/>
      <c r="AI143" s="1327"/>
    </row>
    <row r="144" spans="1:110" s="776" customFormat="1" ht="14.1" customHeight="1" x14ac:dyDescent="0.25">
      <c r="A144" s="1799" t="s">
        <v>3656</v>
      </c>
      <c r="B144" s="1799"/>
      <c r="C144" s="1799"/>
      <c r="D144" s="1799"/>
      <c r="E144" s="1799"/>
      <c r="F144" s="1799"/>
      <c r="G144" s="1799"/>
      <c r="H144" s="1799"/>
      <c r="I144" s="1799"/>
      <c r="J144" s="1329">
        <f>SUM(J143)</f>
        <v>49500</v>
      </c>
      <c r="K144" s="1316" t="e">
        <f>SUM(#REF!)</f>
        <v>#REF!</v>
      </c>
      <c r="L144" s="1165" t="e">
        <f>+#REF!+#REF!</f>
        <v>#REF!</v>
      </c>
      <c r="M144" s="1316"/>
      <c r="N144" s="1317"/>
      <c r="O144" s="1318">
        <f>J144/100*3.04</f>
        <v>1504.8</v>
      </c>
      <c r="P144" s="1316">
        <f>J144/100*2.87</f>
        <v>1420.65</v>
      </c>
      <c r="Q144" s="1317"/>
      <c r="R144" s="1401"/>
      <c r="S144" s="1401"/>
      <c r="T144" s="1319">
        <f>N144+O144+P144+Q144</f>
        <v>2925.45</v>
      </c>
      <c r="U144" s="1316">
        <f>J144-T144</f>
        <v>46574.55</v>
      </c>
      <c r="V144" s="1320"/>
      <c r="W144" s="1380"/>
      <c r="X144" s="1481"/>
      <c r="Y144" s="1333"/>
      <c r="Z144" s="1323"/>
      <c r="AA144" s="1324"/>
      <c r="AB144" s="1325"/>
      <c r="AC144" s="1326"/>
      <c r="AD144" s="1326"/>
      <c r="AE144" s="1165"/>
      <c r="AF144" s="1165"/>
      <c r="AG144" s="1381"/>
      <c r="AH144" s="1326"/>
      <c r="AI144" s="1165"/>
      <c r="AJ144" s="1326"/>
      <c r="AK144" s="1327"/>
      <c r="AL144" s="1328"/>
      <c r="AM144" s="1328"/>
      <c r="AN144" s="1328"/>
      <c r="AO144" s="1328"/>
      <c r="AP144" s="1328"/>
      <c r="AQ144" s="1328"/>
      <c r="AR144" s="1328"/>
      <c r="AS144" s="1328"/>
      <c r="AT144" s="1328"/>
      <c r="AU144" s="1328"/>
      <c r="AV144" s="1328"/>
      <c r="AW144" s="1328"/>
      <c r="AX144" s="1328"/>
      <c r="AY144" s="1328"/>
      <c r="AZ144" s="1328"/>
      <c r="BA144" s="1328"/>
      <c r="BB144" s="1328"/>
      <c r="BC144" s="1328"/>
      <c r="BD144" s="1328"/>
      <c r="BE144" s="1328"/>
      <c r="BF144" s="1328"/>
      <c r="BG144" s="1328"/>
      <c r="BH144" s="1328"/>
      <c r="BI144" s="1328"/>
      <c r="BJ144" s="1328"/>
      <c r="BK144" s="1328"/>
      <c r="BL144" s="1328"/>
      <c r="BM144" s="1328"/>
      <c r="BN144" s="1328"/>
      <c r="BO144" s="1328"/>
      <c r="BP144" s="1328"/>
      <c r="BQ144" s="1328"/>
      <c r="BR144" s="1328"/>
      <c r="BS144" s="1328"/>
      <c r="BT144" s="1328"/>
      <c r="BU144" s="1328"/>
      <c r="BV144" s="1328"/>
      <c r="BW144" s="1328"/>
      <c r="BX144" s="1328"/>
      <c r="BY144" s="1328"/>
      <c r="BZ144" s="1328"/>
      <c r="CA144" s="1328"/>
      <c r="CB144" s="1328"/>
      <c r="CC144" s="1328"/>
      <c r="CD144" s="1328"/>
      <c r="CE144" s="1328"/>
      <c r="CF144" s="1328"/>
      <c r="CG144" s="1328"/>
      <c r="CH144" s="1328"/>
      <c r="CI144" s="1328"/>
      <c r="CJ144" s="1328"/>
      <c r="CK144" s="1328"/>
      <c r="CL144" s="1328"/>
      <c r="CM144" s="1328"/>
      <c r="CN144" s="1328"/>
      <c r="CO144" s="1328"/>
      <c r="CP144" s="1328"/>
      <c r="CQ144" s="1328"/>
      <c r="CR144" s="1328"/>
      <c r="CS144" s="1328"/>
      <c r="CT144" s="1328"/>
      <c r="CU144" s="1328"/>
      <c r="CV144" s="1328"/>
      <c r="CW144" s="1328"/>
      <c r="CX144" s="1328"/>
      <c r="CY144" s="1328"/>
      <c r="CZ144" s="1328"/>
      <c r="DA144" s="1328"/>
      <c r="DB144" s="1328"/>
      <c r="DC144" s="1328"/>
      <c r="DD144" s="1328"/>
      <c r="DE144" s="1328"/>
      <c r="DF144" s="1328"/>
    </row>
    <row r="145" spans="1:110" s="776" customFormat="1" ht="14.1" customHeight="1" x14ac:dyDescent="0.25">
      <c r="A145" s="1803" t="s">
        <v>4458</v>
      </c>
      <c r="B145" s="1803"/>
      <c r="C145" s="1803"/>
      <c r="D145" s="1803"/>
      <c r="E145" s="1803"/>
      <c r="F145" s="1803"/>
      <c r="G145" s="1803"/>
      <c r="H145" s="1803"/>
      <c r="I145" s="1803"/>
      <c r="J145" s="1329"/>
      <c r="K145" s="1165"/>
      <c r="L145" s="1165"/>
      <c r="M145" s="1326"/>
      <c r="N145" s="1329"/>
      <c r="O145" s="1330"/>
      <c r="P145" s="1329"/>
      <c r="Q145" s="1329"/>
      <c r="R145" s="1331"/>
      <c r="S145" s="1331"/>
      <c r="T145" s="1331"/>
      <c r="U145" s="1329"/>
      <c r="V145" s="1320"/>
      <c r="W145" s="1332"/>
      <c r="X145" s="1333"/>
      <c r="Y145" s="1334"/>
      <c r="AL145" s="1328"/>
      <c r="AM145" s="1328"/>
      <c r="AN145" s="1328"/>
      <c r="AO145" s="1328"/>
      <c r="AP145" s="1328"/>
      <c r="AQ145" s="1328"/>
      <c r="AR145" s="1328"/>
      <c r="AS145" s="1328"/>
      <c r="AT145" s="1328"/>
      <c r="AU145" s="1328"/>
      <c r="AV145" s="1328"/>
      <c r="AW145" s="1328"/>
      <c r="AX145" s="1328"/>
      <c r="AY145" s="1328"/>
      <c r="AZ145" s="1328"/>
      <c r="BA145" s="1328"/>
      <c r="BB145" s="1328"/>
      <c r="BC145" s="1328"/>
      <c r="BD145" s="1328"/>
      <c r="BE145" s="1328"/>
      <c r="BF145" s="1328"/>
      <c r="BG145" s="1328"/>
      <c r="BH145" s="1328"/>
      <c r="BI145" s="1328"/>
      <c r="BJ145" s="1328"/>
      <c r="BK145" s="1328"/>
      <c r="BL145" s="1328"/>
      <c r="BM145" s="1328"/>
      <c r="BN145" s="1328"/>
      <c r="BO145" s="1328"/>
      <c r="BP145" s="1328"/>
      <c r="BQ145" s="1328"/>
      <c r="BR145" s="1328"/>
      <c r="BS145" s="1328"/>
      <c r="BT145" s="1328"/>
      <c r="BU145" s="1328"/>
      <c r="BV145" s="1328"/>
      <c r="BW145" s="1328"/>
      <c r="BX145" s="1328"/>
      <c r="BY145" s="1328"/>
      <c r="BZ145" s="1328"/>
      <c r="CA145" s="1328"/>
      <c r="CB145" s="1328"/>
      <c r="CC145" s="1328"/>
      <c r="CD145" s="1328"/>
      <c r="CE145" s="1328"/>
      <c r="CF145" s="1328"/>
      <c r="CG145" s="1328"/>
      <c r="CH145" s="1328"/>
      <c r="CI145" s="1328"/>
      <c r="CJ145" s="1328"/>
      <c r="CK145" s="1328"/>
      <c r="CL145" s="1328"/>
      <c r="CM145" s="1328"/>
      <c r="CN145" s="1328"/>
      <c r="CO145" s="1328"/>
      <c r="CP145" s="1328"/>
      <c r="CQ145" s="1328"/>
      <c r="CR145" s="1328"/>
      <c r="CS145" s="1328"/>
      <c r="CT145" s="1328"/>
      <c r="CU145" s="1328"/>
      <c r="CV145" s="1328"/>
      <c r="CW145" s="1328"/>
      <c r="CX145" s="1328"/>
      <c r="CY145" s="1328"/>
      <c r="CZ145" s="1328"/>
      <c r="DA145" s="1328"/>
      <c r="DB145" s="1328"/>
      <c r="DC145" s="1328"/>
      <c r="DD145" s="1328"/>
      <c r="DE145" s="1328"/>
      <c r="DF145" s="1328"/>
    </row>
    <row r="146" spans="1:110" s="776" customFormat="1" ht="14.1" customHeight="1" x14ac:dyDescent="0.25">
      <c r="A146" s="586">
        <v>96</v>
      </c>
      <c r="B146" s="586" t="s">
        <v>4901</v>
      </c>
      <c r="C146" s="1166"/>
      <c r="D146" s="1167"/>
      <c r="E146" s="1167"/>
      <c r="F146" s="1166"/>
      <c r="G146" s="509" t="s">
        <v>4902</v>
      </c>
      <c r="H146" s="1335" t="s">
        <v>1941</v>
      </c>
      <c r="I146" s="1324" t="s">
        <v>4461</v>
      </c>
      <c r="J146" s="1165">
        <v>19057.5</v>
      </c>
      <c r="K146" s="1165">
        <f>J146/100*7.09</f>
        <v>1351.1767499999999</v>
      </c>
      <c r="L146" s="1165">
        <f>J146</f>
        <v>19057.5</v>
      </c>
      <c r="M146" s="1165"/>
      <c r="N146" s="1326"/>
      <c r="O146" s="1359">
        <f>J146/100*3.04</f>
        <v>579.34799999999996</v>
      </c>
      <c r="P146" s="1165">
        <f>J146/100*2.87</f>
        <v>546.95024999999998</v>
      </c>
      <c r="Q146" s="1165"/>
      <c r="R146" s="1360"/>
      <c r="S146" s="1360"/>
      <c r="T146" s="1360">
        <f>N146+O146+P146+Q146</f>
        <v>1126.2982499999998</v>
      </c>
      <c r="U146" s="1165">
        <f>J146-T146</f>
        <v>17931.20175</v>
      </c>
      <c r="V146" s="1320">
        <v>100010330028774</v>
      </c>
      <c r="W146" s="1483">
        <v>200010330918752</v>
      </c>
      <c r="X146" s="1338">
        <f>+U146</f>
        <v>17931.20175</v>
      </c>
      <c r="Y146" s="1368">
        <v>2250055259</v>
      </c>
      <c r="Z146" s="1323"/>
      <c r="AA146" s="1324">
        <v>0</v>
      </c>
      <c r="AB146" s="1325">
        <v>0</v>
      </c>
      <c r="AC146" s="1326">
        <f>O146+P146+Q146</f>
        <v>1126.2982499999998</v>
      </c>
      <c r="AD146" s="1326">
        <f>J146-AC146</f>
        <v>17931.20175</v>
      </c>
      <c r="AE146" s="1165"/>
      <c r="AF146" s="1324"/>
      <c r="AG146" s="1324"/>
      <c r="AH146" s="1326">
        <f>AF146*15%</f>
        <v>0</v>
      </c>
      <c r="AI146" s="1165"/>
      <c r="AJ146" s="1326">
        <f>AH146+AI146</f>
        <v>0</v>
      </c>
      <c r="AK146" s="1327" t="e">
        <f>#REF!-#REF!</f>
        <v>#REF!</v>
      </c>
      <c r="AL146" s="1328"/>
      <c r="AM146" s="1328"/>
      <c r="AN146" s="1328"/>
      <c r="AO146" s="1328"/>
      <c r="AP146" s="1328"/>
      <c r="AQ146" s="1328"/>
      <c r="AR146" s="1328"/>
      <c r="AS146" s="1328"/>
      <c r="AT146" s="1328"/>
      <c r="AU146" s="1328"/>
      <c r="AV146" s="1328"/>
      <c r="AW146" s="1328"/>
      <c r="AX146" s="1328"/>
      <c r="AY146" s="1328"/>
      <c r="AZ146" s="1328"/>
      <c r="BA146" s="1328"/>
      <c r="BB146" s="1328"/>
      <c r="BC146" s="1328"/>
      <c r="BD146" s="1328"/>
      <c r="BE146" s="1328"/>
      <c r="BF146" s="1328"/>
      <c r="BG146" s="1328"/>
      <c r="BH146" s="1328"/>
      <c r="BI146" s="1328"/>
      <c r="BJ146" s="1328"/>
      <c r="BK146" s="1328"/>
      <c r="BL146" s="1328"/>
      <c r="BM146" s="1328"/>
      <c r="BN146" s="1328"/>
      <c r="BO146" s="1328"/>
      <c r="BP146" s="1328"/>
      <c r="BQ146" s="1328"/>
      <c r="BR146" s="1328"/>
      <c r="BS146" s="1328"/>
      <c r="BT146" s="1328"/>
      <c r="BU146" s="1328"/>
      <c r="BV146" s="1328"/>
      <c r="BW146" s="1328"/>
      <c r="BX146" s="1328"/>
      <c r="BY146" s="1328"/>
      <c r="BZ146" s="1328"/>
      <c r="CA146" s="1328"/>
      <c r="CB146" s="1328"/>
      <c r="CC146" s="1328"/>
      <c r="CD146" s="1328"/>
      <c r="CE146" s="1328"/>
      <c r="CF146" s="1328"/>
      <c r="CG146" s="1328"/>
      <c r="CH146" s="1328"/>
      <c r="CI146" s="1328"/>
      <c r="CJ146" s="1328"/>
      <c r="CK146" s="1328"/>
      <c r="CL146" s="1328"/>
      <c r="CM146" s="1328"/>
      <c r="CN146" s="1328"/>
      <c r="CO146" s="1328"/>
      <c r="CP146" s="1328"/>
      <c r="CQ146" s="1328"/>
      <c r="CR146" s="1328"/>
      <c r="CS146" s="1328"/>
      <c r="CT146" s="1328"/>
      <c r="CU146" s="1328"/>
      <c r="CV146" s="1328"/>
      <c r="CW146" s="1328"/>
      <c r="CX146" s="1328"/>
      <c r="CY146" s="1328"/>
      <c r="CZ146" s="1328"/>
      <c r="DA146" s="1328"/>
      <c r="DB146" s="1328"/>
      <c r="DC146" s="1328"/>
      <c r="DD146" s="1328"/>
      <c r="DE146" s="1328"/>
      <c r="DF146" s="1328"/>
    </row>
    <row r="147" spans="1:110" s="776" customFormat="1" ht="14.1" customHeight="1" x14ac:dyDescent="0.25">
      <c r="A147" s="586">
        <v>97</v>
      </c>
      <c r="B147" s="586" t="s">
        <v>4982</v>
      </c>
      <c r="C147" s="1166"/>
      <c r="D147" s="1167"/>
      <c r="E147" s="1167"/>
      <c r="F147" s="1166"/>
      <c r="G147" s="509" t="s">
        <v>4983</v>
      </c>
      <c r="H147" s="1335" t="s">
        <v>1941</v>
      </c>
      <c r="I147" s="1324" t="s">
        <v>4461</v>
      </c>
      <c r="J147" s="1165">
        <v>19057.5</v>
      </c>
      <c r="K147" s="1165">
        <f>J147/100*7.09</f>
        <v>1351.1767499999999</v>
      </c>
      <c r="L147" s="1165">
        <f>J147</f>
        <v>19057.5</v>
      </c>
      <c r="M147" s="1165"/>
      <c r="N147" s="1326"/>
      <c r="O147" s="1359">
        <f>J147/100*3.04</f>
        <v>579.34799999999996</v>
      </c>
      <c r="P147" s="1165">
        <f>J147/100*2.87</f>
        <v>546.95024999999998</v>
      </c>
      <c r="Q147" s="1165"/>
      <c r="R147" s="1360"/>
      <c r="S147" s="1360"/>
      <c r="T147" s="1360">
        <f>N147+O147+P147+Q147</f>
        <v>1126.2982499999998</v>
      </c>
      <c r="U147" s="1165">
        <f>J147-T147</f>
        <v>17931.20175</v>
      </c>
      <c r="V147" s="1320">
        <v>100010330028774</v>
      </c>
      <c r="W147" s="1483">
        <v>200010330949857</v>
      </c>
      <c r="X147" s="1338">
        <f>+U147</f>
        <v>17931.20175</v>
      </c>
      <c r="Y147" s="1368">
        <v>2400222473</v>
      </c>
      <c r="Z147" s="1323"/>
      <c r="AA147" s="1324">
        <v>0</v>
      </c>
      <c r="AB147" s="1325">
        <v>0</v>
      </c>
      <c r="AC147" s="1326">
        <f>O147+P147+Q147</f>
        <v>1126.2982499999998</v>
      </c>
      <c r="AD147" s="1326">
        <f>J147-AC147</f>
        <v>17931.20175</v>
      </c>
      <c r="AE147" s="1165"/>
      <c r="AF147" s="1324"/>
      <c r="AG147" s="1324"/>
      <c r="AH147" s="1326">
        <f>AF147*15%</f>
        <v>0</v>
      </c>
      <c r="AI147" s="1165"/>
      <c r="AJ147" s="1326">
        <f>AH147+AI147</f>
        <v>0</v>
      </c>
      <c r="AK147" s="1327" t="e">
        <f>#REF!-#REF!</f>
        <v>#REF!</v>
      </c>
      <c r="AL147" s="1328"/>
      <c r="AM147" s="1328"/>
      <c r="AN147" s="1328"/>
      <c r="AO147" s="1328"/>
      <c r="AP147" s="1328"/>
      <c r="AQ147" s="1328"/>
      <c r="AR147" s="1328"/>
      <c r="AS147" s="1328"/>
      <c r="AT147" s="1328"/>
      <c r="AU147" s="1328"/>
      <c r="AV147" s="1328"/>
      <c r="AW147" s="1328"/>
      <c r="AX147" s="1328"/>
      <c r="AY147" s="1328"/>
      <c r="AZ147" s="1328"/>
      <c r="BA147" s="1328"/>
      <c r="BB147" s="1328"/>
      <c r="BC147" s="1328"/>
      <c r="BD147" s="1328"/>
      <c r="BE147" s="1328"/>
      <c r="BF147" s="1328"/>
      <c r="BG147" s="1328"/>
      <c r="BH147" s="1328"/>
      <c r="BI147" s="1328"/>
      <c r="BJ147" s="1328"/>
      <c r="BK147" s="1328"/>
      <c r="BL147" s="1328"/>
      <c r="BM147" s="1328"/>
      <c r="BN147" s="1328"/>
      <c r="BO147" s="1328"/>
      <c r="BP147" s="1328"/>
      <c r="BQ147" s="1328"/>
      <c r="BR147" s="1328"/>
      <c r="BS147" s="1328"/>
      <c r="BT147" s="1328"/>
      <c r="BU147" s="1328"/>
      <c r="BV147" s="1328"/>
      <c r="BW147" s="1328"/>
      <c r="BX147" s="1328"/>
      <c r="BY147" s="1328"/>
      <c r="BZ147" s="1328"/>
      <c r="CA147" s="1328"/>
      <c r="CB147" s="1328"/>
      <c r="CC147" s="1328"/>
      <c r="CD147" s="1328"/>
      <c r="CE147" s="1328"/>
      <c r="CF147" s="1328"/>
      <c r="CG147" s="1328"/>
      <c r="CH147" s="1328"/>
      <c r="CI147" s="1328"/>
      <c r="CJ147" s="1328"/>
      <c r="CK147" s="1328"/>
      <c r="CL147" s="1328"/>
      <c r="CM147" s="1328"/>
      <c r="CN147" s="1328"/>
      <c r="CO147" s="1328"/>
      <c r="CP147" s="1328"/>
      <c r="CQ147" s="1328"/>
      <c r="CR147" s="1328"/>
      <c r="CS147" s="1328"/>
      <c r="CT147" s="1328"/>
      <c r="CU147" s="1328"/>
      <c r="CV147" s="1328"/>
      <c r="CW147" s="1328"/>
      <c r="CX147" s="1328"/>
      <c r="CY147" s="1328"/>
      <c r="CZ147" s="1328"/>
      <c r="DA147" s="1328"/>
      <c r="DB147" s="1328"/>
      <c r="DC147" s="1328"/>
      <c r="DD147" s="1328"/>
      <c r="DE147" s="1328"/>
      <c r="DF147" s="1328"/>
    </row>
    <row r="148" spans="1:110" s="776" customFormat="1" ht="14.1" customHeight="1" x14ac:dyDescent="0.25">
      <c r="A148" s="586">
        <v>98</v>
      </c>
      <c r="B148" s="586" t="s">
        <v>5161</v>
      </c>
      <c r="C148" s="1166" t="s">
        <v>3763</v>
      </c>
      <c r="D148" s="1167"/>
      <c r="E148" s="1167">
        <v>41897</v>
      </c>
      <c r="F148" s="1166"/>
      <c r="G148" s="509" t="s">
        <v>5162</v>
      </c>
      <c r="H148" s="1335" t="s">
        <v>1941</v>
      </c>
      <c r="I148" s="1324" t="s">
        <v>5345</v>
      </c>
      <c r="J148" s="1165">
        <v>31762.5</v>
      </c>
      <c r="K148" s="1165">
        <f>J148/100*7.09</f>
        <v>2251.9612499999998</v>
      </c>
      <c r="L148" s="1165">
        <f>J148</f>
        <v>31762.5</v>
      </c>
      <c r="M148" s="1165"/>
      <c r="N148" s="1326"/>
      <c r="O148" s="1359">
        <f>J148/100*3.04</f>
        <v>965.58</v>
      </c>
      <c r="P148" s="1359">
        <f>J148/100*2.87</f>
        <v>911.58375000000001</v>
      </c>
      <c r="Q148" s="1324"/>
      <c r="R148" s="1359"/>
      <c r="S148" s="1165"/>
      <c r="T148" s="1360">
        <f>+N148+O148+P148+Q148</f>
        <v>1877.1637500000002</v>
      </c>
      <c r="U148" s="1165">
        <f>J148-T148</f>
        <v>29885.33625</v>
      </c>
      <c r="V148" s="1320">
        <v>100010330028774</v>
      </c>
      <c r="W148" s="1474">
        <v>200019600667203</v>
      </c>
      <c r="X148" s="1338">
        <f>+U148</f>
        <v>29885.33625</v>
      </c>
      <c r="Y148" s="1368">
        <v>22300239674</v>
      </c>
      <c r="Z148" s="1323"/>
      <c r="AA148" s="1325">
        <v>0</v>
      </c>
      <c r="AB148" s="1326">
        <f>O148+P148+R148</f>
        <v>1877.1637500000002</v>
      </c>
      <c r="AC148" s="1326">
        <f>J148-AB148</f>
        <v>29885.33625</v>
      </c>
      <c r="AD148" s="1165">
        <f>J148-AC148</f>
        <v>1877.1637499999997</v>
      </c>
      <c r="AE148" s="1324"/>
      <c r="AF148" s="1324"/>
      <c r="AG148" s="1326">
        <f>AE148*15%</f>
        <v>0</v>
      </c>
      <c r="AH148" s="1165"/>
      <c r="AI148" s="1326">
        <f>AG148+AH148</f>
        <v>0</v>
      </c>
      <c r="AJ148" s="1327" t="e">
        <f>#REF!-#REF!</f>
        <v>#REF!</v>
      </c>
      <c r="AK148" s="1328"/>
    </row>
    <row r="149" spans="1:110" s="1485" customFormat="1" ht="14.1" customHeight="1" x14ac:dyDescent="0.25">
      <c r="A149" s="1799" t="s">
        <v>3656</v>
      </c>
      <c r="B149" s="1799"/>
      <c r="C149" s="1799"/>
      <c r="D149" s="1799"/>
      <c r="E149" s="1799"/>
      <c r="F149" s="1799"/>
      <c r="G149" s="1799"/>
      <c r="H149" s="1799"/>
      <c r="I149" s="1799"/>
      <c r="J149" s="1316">
        <f>SUM(J146:J148)</f>
        <v>69877.5</v>
      </c>
      <c r="K149" s="1165">
        <f>SUM(K146:K147)</f>
        <v>2702.3534999999997</v>
      </c>
      <c r="L149" s="1165">
        <v>73672.5</v>
      </c>
      <c r="M149" s="1165"/>
      <c r="N149" s="1317"/>
      <c r="O149" s="1318">
        <f>J149/100*3.04</f>
        <v>2124.2759999999998</v>
      </c>
      <c r="P149" s="1316">
        <f>J149/100*2.87</f>
        <v>2005.48425</v>
      </c>
      <c r="Q149" s="1407">
        <v>1031.6199999999999</v>
      </c>
      <c r="R149" s="1401"/>
      <c r="S149" s="1401"/>
      <c r="T149" s="1319">
        <f>N149+O149+P149+Q149</f>
        <v>5161.3802499999993</v>
      </c>
      <c r="U149" s="1316">
        <f>J149-T149</f>
        <v>64716.119749999998</v>
      </c>
      <c r="V149" s="1320"/>
      <c r="W149" s="1380"/>
      <c r="X149" s="1333"/>
      <c r="Y149" s="1334"/>
      <c r="Z149" s="1323"/>
      <c r="AA149" s="1324"/>
      <c r="AB149" s="1325"/>
      <c r="AC149" s="1326"/>
      <c r="AD149" s="1326"/>
      <c r="AE149" s="1165"/>
      <c r="AF149" s="1165"/>
      <c r="AG149" s="1381"/>
      <c r="AH149" s="1326"/>
      <c r="AI149" s="1165"/>
      <c r="AJ149" s="1326"/>
      <c r="AK149" s="1484"/>
      <c r="AL149" s="1328"/>
      <c r="AM149" s="1328"/>
      <c r="AN149" s="1328"/>
      <c r="AO149" s="1328"/>
      <c r="AP149" s="1328"/>
      <c r="AQ149" s="1328"/>
      <c r="AR149" s="1328"/>
      <c r="AS149" s="1328"/>
      <c r="AT149" s="1328"/>
      <c r="AU149" s="1328"/>
      <c r="AV149" s="1328"/>
      <c r="AW149" s="1328"/>
      <c r="AX149" s="1328"/>
      <c r="AY149" s="1328"/>
      <c r="AZ149" s="1328"/>
      <c r="BA149" s="1328"/>
      <c r="BB149" s="1328"/>
      <c r="BC149" s="1328"/>
      <c r="BD149" s="1328"/>
      <c r="BE149" s="1328"/>
      <c r="BF149" s="1328"/>
      <c r="BG149" s="1328"/>
      <c r="BH149" s="1328"/>
      <c r="BI149" s="1328"/>
      <c r="BJ149" s="1328"/>
      <c r="BK149" s="1328"/>
      <c r="BL149" s="1328"/>
      <c r="BM149" s="1328"/>
      <c r="BN149" s="1328"/>
      <c r="BO149" s="1328"/>
      <c r="BP149" s="1328"/>
      <c r="BQ149" s="1328"/>
      <c r="BR149" s="1328"/>
      <c r="BS149" s="1328"/>
      <c r="BT149" s="1328"/>
      <c r="BU149" s="1328"/>
      <c r="BV149" s="1328"/>
      <c r="BW149" s="1328"/>
      <c r="BX149" s="1328"/>
      <c r="BY149" s="1328"/>
      <c r="BZ149" s="1328"/>
      <c r="CA149" s="1328"/>
      <c r="CB149" s="1328"/>
      <c r="CC149" s="1328"/>
      <c r="CD149" s="1328"/>
      <c r="CE149" s="1328"/>
      <c r="CF149" s="1328"/>
      <c r="CG149" s="1328"/>
      <c r="CH149" s="1328"/>
      <c r="CI149" s="1328"/>
      <c r="CJ149" s="1328"/>
      <c r="CK149" s="1328"/>
      <c r="CL149" s="1328"/>
      <c r="CM149" s="1328"/>
      <c r="CN149" s="1328"/>
      <c r="CO149" s="1328"/>
      <c r="CP149" s="1328"/>
      <c r="CQ149" s="1328"/>
      <c r="CR149" s="1328"/>
      <c r="CS149" s="1328"/>
      <c r="CT149" s="1328"/>
      <c r="CU149" s="1328"/>
      <c r="CV149" s="1328"/>
      <c r="CW149" s="1328"/>
      <c r="CX149" s="1328"/>
      <c r="CY149" s="1328"/>
      <c r="CZ149" s="1328"/>
      <c r="DA149" s="1328"/>
      <c r="DB149" s="1328"/>
      <c r="DC149" s="1328"/>
      <c r="DD149" s="1328"/>
      <c r="DE149" s="1328"/>
      <c r="DF149" s="1328"/>
    </row>
    <row r="150" spans="1:110" s="327" customFormat="1" ht="14.1" customHeight="1" x14ac:dyDescent="0.25">
      <c r="A150" s="1803" t="s">
        <v>3682</v>
      </c>
      <c r="B150" s="1803"/>
      <c r="C150" s="1803"/>
      <c r="D150" s="1803"/>
      <c r="E150" s="1803"/>
      <c r="F150" s="1803"/>
      <c r="G150" s="1803"/>
      <c r="H150" s="1803"/>
      <c r="I150" s="1803"/>
      <c r="J150" s="1171"/>
      <c r="K150" s="1165"/>
      <c r="L150" s="1165"/>
      <c r="M150" s="1165"/>
      <c r="N150" s="1329"/>
      <c r="O150" s="1329"/>
      <c r="P150" s="1329"/>
      <c r="Q150" s="1329"/>
      <c r="R150" s="1329"/>
      <c r="S150" s="1329"/>
      <c r="T150" s="1329"/>
      <c r="U150" s="1329"/>
      <c r="V150" s="1320"/>
      <c r="W150" s="1332"/>
      <c r="X150" s="1333"/>
      <c r="Y150" s="1334"/>
      <c r="AK150" s="1486"/>
      <c r="AL150" s="1328"/>
      <c r="AM150" s="1328"/>
      <c r="AN150" s="1328"/>
      <c r="AO150" s="1328"/>
      <c r="AP150" s="1328"/>
      <c r="AQ150" s="1328"/>
      <c r="AR150" s="1328"/>
      <c r="AS150" s="1328"/>
      <c r="AT150" s="1328"/>
      <c r="AU150" s="1328"/>
      <c r="AV150" s="1328"/>
      <c r="AW150" s="1328"/>
      <c r="AX150" s="1328"/>
      <c r="AY150" s="1328"/>
      <c r="AZ150" s="1328"/>
      <c r="BA150" s="1328"/>
      <c r="BB150" s="1328"/>
      <c r="BC150" s="1328"/>
      <c r="BD150" s="1328"/>
      <c r="BE150" s="1383"/>
    </row>
    <row r="151" spans="1:110" s="776" customFormat="1" ht="14.1" customHeight="1" x14ac:dyDescent="0.25">
      <c r="A151" s="586">
        <v>100</v>
      </c>
      <c r="B151" s="586" t="s">
        <v>5102</v>
      </c>
      <c r="C151" s="586" t="s">
        <v>3763</v>
      </c>
      <c r="D151" s="1172">
        <v>25722</v>
      </c>
      <c r="E151" s="1167">
        <v>41897</v>
      </c>
      <c r="F151" s="1166">
        <f>DATEDIF(D151,E151,"Y")</f>
        <v>44</v>
      </c>
      <c r="G151" s="509" t="s">
        <v>5103</v>
      </c>
      <c r="H151" s="1335" t="s">
        <v>1941</v>
      </c>
      <c r="I151" s="1324" t="s">
        <v>2605</v>
      </c>
      <c r="J151" s="1326">
        <v>16500</v>
      </c>
      <c r="K151" s="1165">
        <f>J151/100*7.09</f>
        <v>1169.8499999999999</v>
      </c>
      <c r="L151" s="1165">
        <f>J151</f>
        <v>16500</v>
      </c>
      <c r="M151" s="1326"/>
      <c r="N151" s="327"/>
      <c r="O151" s="1359">
        <f>J151/100*3.04</f>
        <v>501.6</v>
      </c>
      <c r="P151" s="1359">
        <f>J151/100*2.87</f>
        <v>473.55</v>
      </c>
      <c r="Q151" s="1359"/>
      <c r="R151" s="1165"/>
      <c r="S151" s="327"/>
      <c r="T151" s="1360">
        <f>+O151+P151+Q151+R151</f>
        <v>975.15000000000009</v>
      </c>
      <c r="U151" s="1165">
        <f>+J151-T151</f>
        <v>15524.85</v>
      </c>
      <c r="V151" s="1320">
        <v>100010330028774</v>
      </c>
      <c r="W151" s="1474">
        <v>200019600214445</v>
      </c>
      <c r="X151" s="1338">
        <f>+U151</f>
        <v>15524.85</v>
      </c>
      <c r="Y151" s="586">
        <v>40220115873</v>
      </c>
      <c r="Z151" s="1323"/>
      <c r="AA151" s="1326">
        <f>O151+P151+Q151</f>
        <v>975.15000000000009</v>
      </c>
      <c r="AB151" s="1326">
        <f>J151-AA151</f>
        <v>15524.85</v>
      </c>
      <c r="AC151" s="1165"/>
      <c r="AD151" s="1324"/>
      <c r="AE151" s="1324"/>
      <c r="AF151" s="1326">
        <f>AD151*15%</f>
        <v>0</v>
      </c>
      <c r="AG151" s="1165"/>
      <c r="AH151" s="1326">
        <f>AF151+AG151</f>
        <v>0</v>
      </c>
      <c r="AI151" s="1327">
        <f>AH166-M166</f>
        <v>0</v>
      </c>
      <c r="AK151" s="1328"/>
      <c r="AL151" s="1328"/>
      <c r="AM151" s="1328"/>
      <c r="AN151" s="1328"/>
      <c r="AO151" s="1328"/>
      <c r="AP151" s="1328"/>
      <c r="AQ151" s="1328"/>
      <c r="AR151" s="1328"/>
      <c r="AS151" s="1328"/>
      <c r="AT151" s="1328"/>
      <c r="AU151" s="1328"/>
      <c r="AV151" s="1328"/>
      <c r="AW151" s="1328"/>
      <c r="AX151" s="1328"/>
      <c r="AY151" s="1328"/>
      <c r="AZ151" s="1328"/>
      <c r="BA151" s="1328"/>
      <c r="BB151" s="1328"/>
      <c r="BC151" s="1328"/>
      <c r="BD151" s="1328"/>
      <c r="BE151" s="1328"/>
      <c r="BF151" s="1328"/>
      <c r="BG151" s="1328"/>
      <c r="BH151" s="1328"/>
      <c r="BI151" s="1328"/>
      <c r="BJ151" s="1328"/>
      <c r="BK151" s="1328"/>
      <c r="BL151" s="1328"/>
      <c r="BM151" s="1328"/>
      <c r="BN151" s="1328"/>
      <c r="BO151" s="1328"/>
      <c r="BP151" s="1328"/>
      <c r="BQ151" s="1328"/>
      <c r="BR151" s="1328"/>
      <c r="BS151" s="1328"/>
      <c r="BT151" s="1328"/>
      <c r="BU151" s="1328"/>
      <c r="BV151" s="1328"/>
      <c r="BW151" s="1328"/>
      <c r="BX151" s="1328"/>
      <c r="BY151" s="1328"/>
      <c r="BZ151" s="1328"/>
      <c r="CA151" s="1328"/>
      <c r="CB151" s="1328"/>
      <c r="CC151" s="1328"/>
      <c r="CD151" s="1328"/>
      <c r="CE151" s="1328"/>
      <c r="CF151" s="1328"/>
      <c r="CG151" s="1328"/>
      <c r="CH151" s="1328"/>
      <c r="CI151" s="1328"/>
      <c r="CJ151" s="1328"/>
      <c r="CK151" s="1328"/>
      <c r="CL151" s="1328"/>
      <c r="CM151" s="1328"/>
      <c r="CN151" s="1328"/>
      <c r="CO151" s="1328"/>
      <c r="CP151" s="1328"/>
      <c r="CQ151" s="1328"/>
      <c r="CR151" s="1328"/>
      <c r="CS151" s="1328"/>
      <c r="CT151" s="1328"/>
      <c r="CU151" s="1328"/>
      <c r="CV151" s="1328"/>
      <c r="CW151" s="1328"/>
      <c r="CX151" s="1328"/>
      <c r="CY151" s="1328"/>
      <c r="CZ151" s="1328"/>
      <c r="DA151" s="1328"/>
      <c r="DB151" s="1328"/>
      <c r="DC151" s="1328"/>
      <c r="DD151" s="1328"/>
      <c r="DE151" s="1328"/>
    </row>
    <row r="152" spans="1:110" s="776" customFormat="1" ht="14.1" customHeight="1" x14ac:dyDescent="0.25">
      <c r="A152" s="586">
        <v>102</v>
      </c>
      <c r="B152" s="586" t="s">
        <v>5181</v>
      </c>
      <c r="C152" s="586" t="s">
        <v>3763</v>
      </c>
      <c r="D152" s="1172">
        <v>25722</v>
      </c>
      <c r="E152" s="1167">
        <v>41897</v>
      </c>
      <c r="F152" s="1166">
        <f>DATEDIF(D152,E152,"Y")</f>
        <v>44</v>
      </c>
      <c r="G152" s="509" t="s">
        <v>5389</v>
      </c>
      <c r="H152" s="1335" t="s">
        <v>1941</v>
      </c>
      <c r="I152" s="1324" t="s">
        <v>5390</v>
      </c>
      <c r="J152" s="1326">
        <v>31762.5</v>
      </c>
      <c r="K152" s="1165">
        <f>J152/100*7.09</f>
        <v>2251.9612499999998</v>
      </c>
      <c r="L152" s="1165">
        <f>J152</f>
        <v>31762.5</v>
      </c>
      <c r="M152" s="1326"/>
      <c r="N152" s="327"/>
      <c r="O152" s="1359">
        <f>J152/100*3.04</f>
        <v>965.58</v>
      </c>
      <c r="P152" s="1359">
        <f>J152/100*2.87</f>
        <v>911.58375000000001</v>
      </c>
      <c r="Q152" s="1359"/>
      <c r="R152" s="1165"/>
      <c r="S152" s="327"/>
      <c r="T152" s="1360">
        <f>+O152+P152+Q152+R152</f>
        <v>1877.1637500000002</v>
      </c>
      <c r="U152" s="1165">
        <f>+J152-T152</f>
        <v>29885.33625</v>
      </c>
      <c r="V152" s="1320">
        <v>100010330028774</v>
      </c>
      <c r="W152" s="1474">
        <v>200019600734447</v>
      </c>
      <c r="X152" s="1338">
        <f>+U152</f>
        <v>29885.33625</v>
      </c>
      <c r="Y152" s="1339">
        <v>116843087</v>
      </c>
      <c r="Z152" s="1323"/>
      <c r="AA152" s="1326">
        <f>O152+P152+Q152</f>
        <v>1877.1637500000002</v>
      </c>
      <c r="AB152" s="1326">
        <f>J152-AA152</f>
        <v>29885.33625</v>
      </c>
      <c r="AC152" s="1165"/>
      <c r="AD152" s="1324"/>
      <c r="AE152" s="1324"/>
      <c r="AF152" s="1326">
        <f>AD152*15%</f>
        <v>0</v>
      </c>
      <c r="AG152" s="1165"/>
      <c r="AH152" s="1326">
        <f>AF152+AG152</f>
        <v>0</v>
      </c>
      <c r="AI152" s="1327">
        <f>AH168-M168</f>
        <v>0</v>
      </c>
      <c r="AK152" s="1328"/>
      <c r="AL152" s="1328"/>
      <c r="AM152" s="1328"/>
      <c r="AN152" s="1328"/>
      <c r="AO152" s="1328"/>
      <c r="AP152" s="1328"/>
      <c r="AQ152" s="1328"/>
      <c r="AR152" s="1328"/>
      <c r="AS152" s="1328"/>
      <c r="AT152" s="1328"/>
      <c r="AU152" s="1328"/>
      <c r="AV152" s="1328"/>
      <c r="AW152" s="1328"/>
      <c r="AX152" s="1328"/>
      <c r="AY152" s="1328"/>
      <c r="AZ152" s="1328"/>
      <c r="BA152" s="1328"/>
      <c r="BB152" s="1328"/>
      <c r="BC152" s="1328"/>
      <c r="BD152" s="1328"/>
      <c r="BE152" s="1328"/>
      <c r="BF152" s="1328"/>
      <c r="BG152" s="1328"/>
      <c r="BH152" s="1328"/>
      <c r="BI152" s="1328"/>
      <c r="BJ152" s="1328"/>
      <c r="BK152" s="1328"/>
      <c r="BL152" s="1328"/>
      <c r="BM152" s="1328"/>
      <c r="BN152" s="1328"/>
      <c r="BO152" s="1328"/>
      <c r="BP152" s="1328"/>
      <c r="BQ152" s="1328"/>
      <c r="BR152" s="1328"/>
      <c r="BS152" s="1328"/>
      <c r="BT152" s="1328"/>
      <c r="BU152" s="1328"/>
      <c r="BV152" s="1328"/>
      <c r="BW152" s="1328"/>
      <c r="BX152" s="1328"/>
      <c r="BY152" s="1328"/>
      <c r="BZ152" s="1328"/>
      <c r="CA152" s="1328"/>
      <c r="CB152" s="1328"/>
      <c r="CC152" s="1328"/>
      <c r="CD152" s="1328"/>
      <c r="CE152" s="1328"/>
      <c r="CF152" s="1328"/>
      <c r="CG152" s="1328"/>
      <c r="CH152" s="1328"/>
      <c r="CI152" s="1328"/>
      <c r="CJ152" s="1328"/>
      <c r="CK152" s="1328"/>
      <c r="CL152" s="1328"/>
      <c r="CM152" s="1328"/>
      <c r="CN152" s="1328"/>
      <c r="CO152" s="1328"/>
      <c r="CP152" s="1328"/>
      <c r="CQ152" s="1328"/>
      <c r="CR152" s="1328"/>
      <c r="CS152" s="1328"/>
      <c r="CT152" s="1328"/>
      <c r="CU152" s="1328"/>
      <c r="CV152" s="1328"/>
      <c r="CW152" s="1328"/>
      <c r="CX152" s="1328"/>
      <c r="CY152" s="1328"/>
      <c r="CZ152" s="1328"/>
      <c r="DA152" s="1328"/>
      <c r="DB152" s="1328"/>
      <c r="DC152" s="1328"/>
      <c r="DD152" s="1328"/>
      <c r="DE152" s="1328"/>
    </row>
    <row r="153" spans="1:110" s="776" customFormat="1" ht="14.1" customHeight="1" x14ac:dyDescent="0.25">
      <c r="A153" s="586">
        <v>103</v>
      </c>
      <c r="B153" s="586" t="s">
        <v>5251</v>
      </c>
      <c r="C153" s="586" t="s">
        <v>3763</v>
      </c>
      <c r="D153" s="1172">
        <v>25722</v>
      </c>
      <c r="E153" s="1167">
        <v>41897</v>
      </c>
      <c r="F153" s="1166">
        <f>DATEDIF(D153,E153,"Y")</f>
        <v>44</v>
      </c>
      <c r="G153" s="509" t="s">
        <v>5252</v>
      </c>
      <c r="H153" s="1335" t="s">
        <v>1941</v>
      </c>
      <c r="I153" s="1324" t="s">
        <v>5390</v>
      </c>
      <c r="J153" s="1326">
        <v>31762.5</v>
      </c>
      <c r="K153" s="1165">
        <f>J153/100*7.09</f>
        <v>2251.9612499999998</v>
      </c>
      <c r="L153" s="1165">
        <f>J153</f>
        <v>31762.5</v>
      </c>
      <c r="M153" s="1326"/>
      <c r="N153" s="327"/>
      <c r="O153" s="1359">
        <f>J153/100*3.04</f>
        <v>965.58</v>
      </c>
      <c r="P153" s="1359">
        <f>J153/100*2.87</f>
        <v>911.58375000000001</v>
      </c>
      <c r="Q153" s="1359"/>
      <c r="R153" s="1165"/>
      <c r="S153" s="327"/>
      <c r="T153" s="1360">
        <f>+O153+P153+Q153+R153</f>
        <v>1877.1637500000002</v>
      </c>
      <c r="U153" s="1165">
        <f>+J153-T153</f>
        <v>29885.33625</v>
      </c>
      <c r="V153" s="1320">
        <v>100010330028774</v>
      </c>
      <c r="W153" s="1474">
        <v>200019600734447</v>
      </c>
      <c r="X153" s="1338">
        <f>+U153</f>
        <v>29885.33625</v>
      </c>
      <c r="Y153" s="1339">
        <v>116843087</v>
      </c>
      <c r="Z153" s="1323"/>
      <c r="AA153" s="1326">
        <f>O153+P153+Q153</f>
        <v>1877.1637500000002</v>
      </c>
      <c r="AB153" s="1326">
        <f>J153-AA153</f>
        <v>29885.33625</v>
      </c>
      <c r="AC153" s="1165"/>
      <c r="AD153" s="1324"/>
      <c r="AE153" s="1324"/>
      <c r="AF153" s="1326">
        <f>AD153*15%</f>
        <v>0</v>
      </c>
      <c r="AG153" s="1165"/>
      <c r="AH153" s="1326">
        <f>AF153+AG153</f>
        <v>0</v>
      </c>
      <c r="AI153" s="1327">
        <f>AH169-M169</f>
        <v>0</v>
      </c>
      <c r="AK153" s="1328"/>
      <c r="AL153" s="1328"/>
      <c r="AM153" s="1328"/>
      <c r="AN153" s="1328"/>
      <c r="AO153" s="1328"/>
      <c r="AP153" s="1328"/>
      <c r="AQ153" s="1328"/>
      <c r="AR153" s="1328"/>
      <c r="AS153" s="1328"/>
      <c r="AT153" s="1328"/>
      <c r="AU153" s="1328"/>
      <c r="AV153" s="1328"/>
      <c r="AW153" s="1328"/>
      <c r="AX153" s="1328"/>
      <c r="AY153" s="1328"/>
      <c r="AZ153" s="1328"/>
      <c r="BA153" s="1328"/>
      <c r="BB153" s="1328"/>
      <c r="BC153" s="1328"/>
      <c r="BD153" s="1328"/>
      <c r="BE153" s="1328"/>
      <c r="BF153" s="1328"/>
      <c r="BG153" s="1328"/>
      <c r="BH153" s="1328"/>
      <c r="BI153" s="1328"/>
      <c r="BJ153" s="1328"/>
      <c r="BK153" s="1328"/>
      <c r="BL153" s="1328"/>
      <c r="BM153" s="1328"/>
      <c r="BN153" s="1328"/>
      <c r="BO153" s="1328"/>
      <c r="BP153" s="1328"/>
      <c r="BQ153" s="1328"/>
      <c r="BR153" s="1328"/>
      <c r="BS153" s="1328"/>
      <c r="BT153" s="1328"/>
      <c r="BU153" s="1328"/>
      <c r="BV153" s="1328"/>
      <c r="BW153" s="1328"/>
      <c r="BX153" s="1328"/>
      <c r="BY153" s="1328"/>
      <c r="BZ153" s="1328"/>
      <c r="CA153" s="1328"/>
      <c r="CB153" s="1328"/>
      <c r="CC153" s="1328"/>
      <c r="CD153" s="1328"/>
      <c r="CE153" s="1328"/>
      <c r="CF153" s="1328"/>
      <c r="CG153" s="1328"/>
      <c r="CH153" s="1328"/>
      <c r="CI153" s="1328"/>
      <c r="CJ153" s="1328"/>
      <c r="CK153" s="1328"/>
      <c r="CL153" s="1328"/>
      <c r="CM153" s="1328"/>
      <c r="CN153" s="1328"/>
      <c r="CO153" s="1328"/>
      <c r="CP153" s="1328"/>
      <c r="CQ153" s="1328"/>
      <c r="CR153" s="1328"/>
      <c r="CS153" s="1328"/>
      <c r="CT153" s="1328"/>
      <c r="CU153" s="1328"/>
      <c r="CV153" s="1328"/>
      <c r="CW153" s="1328"/>
      <c r="CX153" s="1328"/>
      <c r="CY153" s="1328"/>
      <c r="CZ153" s="1328"/>
      <c r="DA153" s="1328"/>
      <c r="DB153" s="1328"/>
      <c r="DC153" s="1328"/>
      <c r="DD153" s="1328"/>
      <c r="DE153" s="1328"/>
    </row>
    <row r="154" spans="1:110" s="776" customFormat="1" ht="14.1" customHeight="1" x14ac:dyDescent="0.25">
      <c r="A154" s="586">
        <v>104</v>
      </c>
      <c r="B154" s="586" t="s">
        <v>5292</v>
      </c>
      <c r="C154" s="586"/>
      <c r="D154" s="1172"/>
      <c r="E154" s="1167"/>
      <c r="F154" s="1166"/>
      <c r="G154" s="509" t="s">
        <v>5293</v>
      </c>
      <c r="H154" s="1335" t="s">
        <v>1941</v>
      </c>
      <c r="I154" s="1324" t="s">
        <v>5390</v>
      </c>
      <c r="J154" s="1174">
        <v>31762.5</v>
      </c>
      <c r="K154" s="1377">
        <f>J154/100*7.09</f>
        <v>2251.9612499999998</v>
      </c>
      <c r="L154" s="1377">
        <f>J154</f>
        <v>31762.5</v>
      </c>
      <c r="M154" s="1174"/>
      <c r="N154" s="327"/>
      <c r="O154" s="1487">
        <f>J154/100*3.04</f>
        <v>965.58</v>
      </c>
      <c r="P154" s="1487">
        <f>J154/100*2.87</f>
        <v>911.58375000000001</v>
      </c>
      <c r="Q154" s="1359"/>
      <c r="R154" s="1165"/>
      <c r="S154" s="1488"/>
      <c r="T154" s="1489">
        <f>+O154+P154+Q154+R154</f>
        <v>1877.1637500000002</v>
      </c>
      <c r="U154" s="1377">
        <f>+J154-T154</f>
        <v>29885.33625</v>
      </c>
      <c r="V154" s="1490"/>
      <c r="W154" s="1491"/>
      <c r="X154" s="1492">
        <f>+U154</f>
        <v>29885.33625</v>
      </c>
      <c r="Y154" s="1493"/>
      <c r="Z154" s="1421"/>
      <c r="AA154" s="1424">
        <f>O154+P154+Q154</f>
        <v>1877.1637500000002</v>
      </c>
      <c r="AB154" s="1424">
        <f>J154-AA154</f>
        <v>29885.33625</v>
      </c>
      <c r="AC154" s="1425"/>
      <c r="AD154" s="1422"/>
      <c r="AE154" s="1422"/>
      <c r="AF154" s="1424"/>
      <c r="AG154" s="1425"/>
      <c r="AH154" s="1424"/>
      <c r="AI154" s="1327"/>
      <c r="AK154" s="1328"/>
      <c r="AL154" s="1328"/>
      <c r="AM154" s="1328"/>
      <c r="AN154" s="1328"/>
      <c r="AO154" s="1328"/>
      <c r="AP154" s="1328"/>
      <c r="AQ154" s="1328"/>
      <c r="AR154" s="1328"/>
      <c r="AS154" s="1328"/>
      <c r="AT154" s="1328"/>
      <c r="AU154" s="1328"/>
      <c r="AV154" s="1328"/>
      <c r="AW154" s="1328"/>
      <c r="AX154" s="1328"/>
      <c r="AY154" s="1328"/>
      <c r="AZ154" s="1328"/>
      <c r="BA154" s="1328"/>
      <c r="BB154" s="1328"/>
      <c r="BC154" s="1328"/>
      <c r="BD154" s="1328"/>
      <c r="BE154" s="1328"/>
      <c r="BF154" s="1328"/>
      <c r="BG154" s="1328"/>
      <c r="BH154" s="1328"/>
      <c r="BI154" s="1328"/>
      <c r="BJ154" s="1328"/>
      <c r="BK154" s="1328"/>
      <c r="BL154" s="1328"/>
      <c r="BM154" s="1328"/>
      <c r="BN154" s="1328"/>
      <c r="BO154" s="1328"/>
      <c r="BP154" s="1328"/>
      <c r="BQ154" s="1328"/>
      <c r="BR154" s="1328"/>
      <c r="BS154" s="1328"/>
      <c r="BT154" s="1328"/>
      <c r="BU154" s="1328"/>
      <c r="BV154" s="1328"/>
      <c r="BW154" s="1328"/>
      <c r="BX154" s="1328"/>
      <c r="BY154" s="1328"/>
      <c r="BZ154" s="1328"/>
      <c r="CA154" s="1328"/>
      <c r="CB154" s="1328"/>
      <c r="CC154" s="1328"/>
      <c r="CD154" s="1328"/>
      <c r="CE154" s="1328"/>
      <c r="CF154" s="1328"/>
      <c r="CG154" s="1328"/>
      <c r="CH154" s="1328"/>
      <c r="CI154" s="1328"/>
      <c r="CJ154" s="1328"/>
      <c r="CK154" s="1328"/>
      <c r="CL154" s="1328"/>
      <c r="CM154" s="1328"/>
      <c r="CN154" s="1328"/>
      <c r="CO154" s="1328"/>
      <c r="CP154" s="1328"/>
      <c r="CQ154" s="1328"/>
      <c r="CR154" s="1328"/>
      <c r="CS154" s="1328"/>
      <c r="CT154" s="1328"/>
      <c r="CU154" s="1328"/>
      <c r="CV154" s="1328"/>
      <c r="CW154" s="1328"/>
      <c r="CX154" s="1328"/>
      <c r="CY154" s="1328"/>
      <c r="CZ154" s="1328"/>
      <c r="DA154" s="1328"/>
      <c r="DB154" s="1328"/>
      <c r="DC154" s="1328"/>
      <c r="DD154" s="1328"/>
      <c r="DE154" s="1328"/>
    </row>
    <row r="155" spans="1:110" s="776" customFormat="1" ht="14.1" customHeight="1" x14ac:dyDescent="0.25">
      <c r="A155" s="1799" t="s">
        <v>3656</v>
      </c>
      <c r="B155" s="1799"/>
      <c r="C155" s="1799"/>
      <c r="D155" s="1799"/>
      <c r="E155" s="1799"/>
      <c r="F155" s="1799"/>
      <c r="G155" s="1799"/>
      <c r="H155" s="1799"/>
      <c r="I155" s="1799"/>
      <c r="J155" s="1453">
        <f>SUM(J151:J154)</f>
        <v>111787.5</v>
      </c>
      <c r="K155" s="1377" t="e">
        <f>SUM(#REF!)</f>
        <v>#REF!</v>
      </c>
      <c r="L155" s="1377" t="e">
        <f>SUM(#REF!)</f>
        <v>#REF!</v>
      </c>
      <c r="M155" s="1377"/>
      <c r="N155" s="1329"/>
      <c r="O155" s="1453">
        <f>SUM(O151:O152)</f>
        <v>1467.18</v>
      </c>
      <c r="P155" s="1453">
        <f>SUM(P151:P152)</f>
        <v>1385.13375</v>
      </c>
      <c r="Q155" s="1318"/>
      <c r="R155" s="1316"/>
      <c r="S155" s="1364"/>
      <c r="T155" s="1364">
        <f>SUM(T151:T152)</f>
        <v>2852.3137500000003</v>
      </c>
      <c r="U155" s="1364">
        <f>SUM(U151:U152)</f>
        <v>45410.186249999999</v>
      </c>
      <c r="V155" s="1490"/>
      <c r="W155" s="1494"/>
      <c r="X155" s="1495"/>
      <c r="Y155" s="1496"/>
      <c r="AL155" s="1328"/>
      <c r="AM155" s="1328"/>
      <c r="AN155" s="1328"/>
      <c r="AO155" s="1328"/>
      <c r="AP155" s="1328"/>
      <c r="AQ155" s="1328"/>
      <c r="AR155" s="1328"/>
      <c r="AS155" s="1328"/>
      <c r="AT155" s="1328"/>
      <c r="AU155" s="1328"/>
      <c r="AV155" s="1328"/>
      <c r="AW155" s="1328"/>
      <c r="AX155" s="1328"/>
      <c r="AY155" s="1328"/>
      <c r="AZ155" s="1328"/>
      <c r="BA155" s="1328"/>
      <c r="BB155" s="1328"/>
      <c r="BC155" s="1328"/>
      <c r="BD155" s="1328"/>
      <c r="BE155" s="1328"/>
      <c r="BF155" s="1328"/>
      <c r="BG155" s="1328"/>
      <c r="BH155" s="1328"/>
      <c r="BI155" s="1328"/>
      <c r="BJ155" s="1328"/>
      <c r="BK155" s="1328"/>
      <c r="BL155" s="1328"/>
      <c r="BM155" s="1328"/>
      <c r="BN155" s="1328"/>
      <c r="BO155" s="1328"/>
      <c r="BP155" s="1328"/>
      <c r="BQ155" s="1328"/>
      <c r="BR155" s="1328"/>
      <c r="BS155" s="1328"/>
      <c r="BT155" s="1328"/>
      <c r="BU155" s="1328"/>
      <c r="BV155" s="1328"/>
      <c r="BW155" s="1328"/>
      <c r="BX155" s="1328"/>
      <c r="BY155" s="1328"/>
      <c r="BZ155" s="1328"/>
      <c r="CA155" s="1328"/>
      <c r="CB155" s="1328"/>
      <c r="CC155" s="1328"/>
      <c r="CD155" s="1328"/>
      <c r="CE155" s="1328"/>
      <c r="CF155" s="1328"/>
      <c r="CG155" s="1328"/>
      <c r="CH155" s="1328"/>
      <c r="CI155" s="1328"/>
      <c r="CJ155" s="1328"/>
      <c r="CK155" s="1328"/>
      <c r="CL155" s="1328"/>
      <c r="CM155" s="1328"/>
      <c r="CN155" s="1328"/>
      <c r="CO155" s="1328"/>
      <c r="CP155" s="1328"/>
      <c r="CQ155" s="1328"/>
      <c r="CR155" s="1328"/>
      <c r="CS155" s="1328"/>
      <c r="CT155" s="1328"/>
      <c r="CU155" s="1328"/>
      <c r="CV155" s="1328"/>
      <c r="CW155" s="1328"/>
      <c r="CX155" s="1328"/>
      <c r="CY155" s="1328"/>
      <c r="CZ155" s="1328"/>
      <c r="DA155" s="1328"/>
      <c r="DB155" s="1328"/>
      <c r="DC155" s="1328"/>
      <c r="DD155" s="1328"/>
      <c r="DE155" s="1328"/>
      <c r="DF155" s="1328"/>
    </row>
    <row r="156" spans="1:110" s="776" customFormat="1" ht="14.1" customHeight="1" x14ac:dyDescent="0.25">
      <c r="A156" s="1796" t="s">
        <v>5211</v>
      </c>
      <c r="B156" s="1797"/>
      <c r="C156" s="1797"/>
      <c r="D156" s="1797"/>
      <c r="E156" s="1797"/>
      <c r="F156" s="1797"/>
      <c r="G156" s="1797"/>
      <c r="H156" s="1797"/>
      <c r="I156" s="1798"/>
      <c r="J156" s="1329"/>
      <c r="K156" s="1165"/>
      <c r="L156" s="1165"/>
      <c r="M156" s="1165"/>
      <c r="N156" s="1329"/>
      <c r="O156" s="1330"/>
      <c r="P156" s="1329"/>
      <c r="Q156" s="1329"/>
      <c r="R156" s="1331"/>
      <c r="S156" s="1331"/>
      <c r="T156" s="1331"/>
      <c r="U156" s="1329"/>
      <c r="V156" s="1320"/>
      <c r="W156" s="1332"/>
      <c r="X156" s="1333"/>
      <c r="Y156" s="1334"/>
      <c r="AL156" s="1328"/>
      <c r="AM156" s="1328"/>
      <c r="AN156" s="1328"/>
      <c r="AO156" s="1328"/>
      <c r="AP156" s="1328"/>
      <c r="AQ156" s="1328"/>
      <c r="AR156" s="1328"/>
      <c r="AS156" s="1328"/>
      <c r="AT156" s="1328"/>
      <c r="AU156" s="1328"/>
      <c r="AV156" s="1328"/>
      <c r="AW156" s="1328"/>
      <c r="AX156" s="1328"/>
      <c r="AY156" s="1328"/>
      <c r="AZ156" s="1328"/>
      <c r="BA156" s="1328"/>
      <c r="BB156" s="1328"/>
      <c r="BC156" s="1328"/>
      <c r="BD156" s="1328"/>
      <c r="BE156" s="1328"/>
      <c r="BF156" s="1328"/>
      <c r="BG156" s="1328"/>
      <c r="BH156" s="1328"/>
      <c r="BI156" s="1328"/>
      <c r="BJ156" s="1328"/>
      <c r="BK156" s="1328"/>
      <c r="BL156" s="1328"/>
      <c r="BM156" s="1328"/>
      <c r="BN156" s="1328"/>
      <c r="BO156" s="1328"/>
      <c r="BP156" s="1328"/>
      <c r="BQ156" s="1328"/>
      <c r="BR156" s="1328"/>
      <c r="BS156" s="1328"/>
      <c r="BT156" s="1328"/>
      <c r="BU156" s="1328"/>
      <c r="BV156" s="1328"/>
      <c r="BW156" s="1328"/>
      <c r="BX156" s="1328"/>
      <c r="BY156" s="1328"/>
      <c r="BZ156" s="1328"/>
      <c r="CA156" s="1328"/>
      <c r="CB156" s="1328"/>
      <c r="CC156" s="1328"/>
      <c r="CD156" s="1328"/>
      <c r="CE156" s="1328"/>
      <c r="CF156" s="1328"/>
      <c r="CG156" s="1328"/>
      <c r="CH156" s="1328"/>
      <c r="CI156" s="1328"/>
      <c r="CJ156" s="1328"/>
      <c r="CK156" s="1328"/>
      <c r="CL156" s="1328"/>
      <c r="CM156" s="1328"/>
      <c r="CN156" s="1328"/>
      <c r="CO156" s="1328"/>
      <c r="CP156" s="1328"/>
      <c r="CQ156" s="1328"/>
      <c r="CR156" s="1328"/>
      <c r="CS156" s="1328"/>
      <c r="CT156" s="1328"/>
      <c r="CU156" s="1328"/>
      <c r="CV156" s="1328"/>
      <c r="CW156" s="1328"/>
      <c r="CX156" s="1328"/>
      <c r="CY156" s="1328"/>
      <c r="CZ156" s="1328"/>
      <c r="DA156" s="1328"/>
      <c r="DB156" s="1328"/>
      <c r="DC156" s="1328"/>
      <c r="DD156" s="1328"/>
      <c r="DE156" s="1328"/>
      <c r="DF156" s="1328"/>
    </row>
    <row r="157" spans="1:110" s="776" customFormat="1" ht="14.1" customHeight="1" x14ac:dyDescent="0.25">
      <c r="A157" s="586">
        <v>104</v>
      </c>
      <c r="B157" s="586" t="s">
        <v>5212</v>
      </c>
      <c r="C157" s="586" t="s">
        <v>3764</v>
      </c>
      <c r="D157" s="1386"/>
      <c r="E157" s="1167"/>
      <c r="F157" s="1367"/>
      <c r="G157" s="509" t="s">
        <v>5213</v>
      </c>
      <c r="H157" s="1335" t="s">
        <v>1941</v>
      </c>
      <c r="I157" s="509" t="s">
        <v>5214</v>
      </c>
      <c r="J157" s="1165">
        <v>16500</v>
      </c>
      <c r="K157" s="1165">
        <f>J157/100*7.09</f>
        <v>1169.8499999999999</v>
      </c>
      <c r="L157" s="1165">
        <f>J157</f>
        <v>16500</v>
      </c>
      <c r="M157" s="1165"/>
      <c r="N157" s="1326"/>
      <c r="O157" s="1359">
        <f>J157/100*3.04</f>
        <v>501.6</v>
      </c>
      <c r="P157" s="1165">
        <f>J157/100*2.87</f>
        <v>473.55</v>
      </c>
      <c r="Q157" s="1165"/>
      <c r="R157" s="1360"/>
      <c r="S157" s="1360"/>
      <c r="T157" s="1360">
        <f>N157+O157+P157+Q157</f>
        <v>975.15000000000009</v>
      </c>
      <c r="U157" s="1165">
        <f>J157-T157</f>
        <v>15524.85</v>
      </c>
      <c r="V157" s="1320">
        <v>100010330028774</v>
      </c>
      <c r="W157" s="1337"/>
      <c r="X157" s="1338">
        <f>+U157</f>
        <v>15524.85</v>
      </c>
      <c r="Y157" s="1339"/>
      <c r="Z157" s="1323"/>
      <c r="AA157" s="1324"/>
      <c r="AB157" s="1325"/>
      <c r="AC157" s="1326">
        <f>O157+P157+Q157</f>
        <v>975.15000000000009</v>
      </c>
      <c r="AD157" s="1326">
        <f>J157-AC157</f>
        <v>15524.85</v>
      </c>
      <c r="AE157" s="1165"/>
      <c r="AF157" s="1324"/>
      <c r="AG157" s="1324"/>
      <c r="AH157" s="1326"/>
      <c r="AI157" s="1165"/>
      <c r="AJ157" s="1326"/>
      <c r="AK157" s="1327"/>
      <c r="AL157" s="1328"/>
      <c r="AM157" s="1328"/>
      <c r="AN157" s="1328"/>
      <c r="AO157" s="1328"/>
      <c r="AP157" s="1328"/>
      <c r="AQ157" s="1328"/>
      <c r="AR157" s="1328"/>
      <c r="AS157" s="1328"/>
      <c r="AT157" s="1328"/>
      <c r="AU157" s="1328"/>
      <c r="AV157" s="1328"/>
      <c r="AW157" s="1328"/>
      <c r="AX157" s="1328"/>
      <c r="AY157" s="1328"/>
      <c r="AZ157" s="1328"/>
      <c r="BA157" s="1328"/>
      <c r="BB157" s="1328"/>
      <c r="BC157" s="1328"/>
      <c r="BD157" s="1328"/>
    </row>
    <row r="158" spans="1:110" s="776" customFormat="1" ht="14.1" customHeight="1" x14ac:dyDescent="0.25">
      <c r="A158" s="1800" t="s">
        <v>3656</v>
      </c>
      <c r="B158" s="1801"/>
      <c r="C158" s="1801"/>
      <c r="D158" s="1801"/>
      <c r="E158" s="1801"/>
      <c r="F158" s="1801"/>
      <c r="G158" s="1801"/>
      <c r="H158" s="1801"/>
      <c r="I158" s="1802"/>
      <c r="J158" s="1316">
        <f>+J157</f>
        <v>16500</v>
      </c>
      <c r="K158" s="1165">
        <f>J158/100*7.09</f>
        <v>1169.8499999999999</v>
      </c>
      <c r="L158" s="1165">
        <f>+L157</f>
        <v>16500</v>
      </c>
      <c r="M158" s="1316"/>
      <c r="N158" s="1317"/>
      <c r="O158" s="1317">
        <f>SUM(O157:O157)</f>
        <v>501.6</v>
      </c>
      <c r="P158" s="1329">
        <f>SUM(P157:P157)</f>
        <v>473.55</v>
      </c>
      <c r="Q158" s="1317"/>
      <c r="R158" s="1401"/>
      <c r="S158" s="1401"/>
      <c r="T158" s="1319">
        <f>N158+O158+P158+Q158</f>
        <v>975.15000000000009</v>
      </c>
      <c r="U158" s="1317">
        <f>SUM(U157:U157)</f>
        <v>15524.85</v>
      </c>
      <c r="V158" s="1320"/>
      <c r="W158" s="1380"/>
      <c r="X158" s="1333"/>
      <c r="Y158" s="1428"/>
      <c r="Z158" s="1323"/>
      <c r="AA158" s="1324"/>
      <c r="AB158" s="1325"/>
      <c r="AC158" s="1326"/>
      <c r="AD158" s="1326"/>
      <c r="AE158" s="1165"/>
      <c r="AF158" s="1165"/>
      <c r="AG158" s="1381"/>
      <c r="AH158" s="1326"/>
      <c r="AI158" s="1165"/>
      <c r="AJ158" s="1326"/>
      <c r="AK158" s="1327"/>
      <c r="AL158" s="1328"/>
      <c r="AM158" s="1328"/>
      <c r="AN158" s="1328"/>
      <c r="AO158" s="1328"/>
      <c r="AP158" s="1328"/>
      <c r="AQ158" s="1328"/>
      <c r="AR158" s="1328"/>
      <c r="AS158" s="1328"/>
      <c r="AT158" s="1328"/>
      <c r="AU158" s="1328"/>
      <c r="AV158" s="1328"/>
      <c r="AW158" s="1328"/>
      <c r="AX158" s="1328"/>
      <c r="AY158" s="1328"/>
      <c r="AZ158" s="1328"/>
      <c r="BA158" s="1328"/>
      <c r="BB158" s="1328"/>
      <c r="BC158" s="1328"/>
      <c r="BD158" s="1328"/>
      <c r="BE158" s="1328"/>
      <c r="BF158" s="1328"/>
      <c r="BG158" s="1328"/>
      <c r="BH158" s="1328"/>
      <c r="BI158" s="1328"/>
      <c r="BJ158" s="1328"/>
      <c r="BK158" s="1328"/>
      <c r="BL158" s="1328"/>
      <c r="BM158" s="1328"/>
      <c r="BN158" s="1328"/>
      <c r="BO158" s="1328"/>
      <c r="BP158" s="1328"/>
      <c r="BQ158" s="1328"/>
      <c r="BR158" s="1328"/>
      <c r="BS158" s="1328"/>
      <c r="BT158" s="1328"/>
      <c r="BU158" s="1328"/>
      <c r="BV158" s="1328"/>
      <c r="BW158" s="1328"/>
      <c r="BX158" s="1328"/>
      <c r="BY158" s="1328"/>
      <c r="BZ158" s="1328"/>
      <c r="CA158" s="1328"/>
      <c r="CB158" s="1328"/>
      <c r="CC158" s="1328"/>
      <c r="CD158" s="1328"/>
      <c r="CE158" s="1328"/>
      <c r="CF158" s="1328"/>
      <c r="CG158" s="1328"/>
      <c r="CH158" s="1328"/>
      <c r="CI158" s="1328"/>
      <c r="CJ158" s="1328"/>
      <c r="CK158" s="1328"/>
      <c r="CL158" s="1328"/>
      <c r="CM158" s="1328"/>
      <c r="CN158" s="1328"/>
      <c r="CO158" s="1328"/>
      <c r="CP158" s="1328"/>
      <c r="CQ158" s="1328"/>
      <c r="CR158" s="1328"/>
      <c r="CS158" s="1328"/>
      <c r="CT158" s="1328"/>
      <c r="CU158" s="1328"/>
      <c r="CV158" s="1328"/>
      <c r="CW158" s="1328"/>
      <c r="CX158" s="1328"/>
      <c r="CY158" s="1328"/>
      <c r="CZ158" s="1328"/>
      <c r="DA158" s="1328"/>
      <c r="DB158" s="1328"/>
      <c r="DC158" s="1328"/>
      <c r="DD158" s="1328"/>
      <c r="DE158" s="1328"/>
      <c r="DF158" s="1328"/>
    </row>
    <row r="159" spans="1:110" s="776" customFormat="1" ht="14.1" customHeight="1" thickBot="1" x14ac:dyDescent="0.3">
      <c r="A159" s="871"/>
      <c r="B159" s="1804" t="s">
        <v>102</v>
      </c>
      <c r="C159" s="1805"/>
      <c r="D159" s="1805"/>
      <c r="E159" s="1805"/>
      <c r="F159" s="1805"/>
      <c r="G159" s="1805"/>
      <c r="H159" s="1805"/>
      <c r="I159" s="1806"/>
      <c r="J159" s="1497">
        <f>+J19+J27+J30+J34+J37+J54+J60+J64+J68+J72+J76+J79+J100+J103+J106+J135+J141+J144+J149+J155+J158</f>
        <v>2530872</v>
      </c>
      <c r="K159" s="1498" t="e">
        <f>+#REF!+K27+#REF!+K54+K60+#REF!+#REF!+K68+K72+K79+K100+K106+#REF!+K141+K144+K149+K34+K155</f>
        <v>#REF!</v>
      </c>
      <c r="L159" s="1498" t="e">
        <f>+#REF!+L27+#REF!+L54+L60+#REF!+#REF!+L68+L72+L79+L100+L106+#REF!+L141+L149+L34+L155</f>
        <v>#REF!</v>
      </c>
      <c r="M159" s="1316" t="e">
        <f>+#REF!+M141</f>
        <v>#REF!</v>
      </c>
      <c r="N159" s="1317"/>
      <c r="O159" s="1498"/>
      <c r="P159" s="1499"/>
      <c r="Q159" s="1499"/>
      <c r="R159" s="1499"/>
      <c r="S159" s="1499"/>
      <c r="T159" s="1401"/>
      <c r="U159" s="1498"/>
      <c r="V159" s="1500"/>
      <c r="W159" s="1500"/>
      <c r="X159" s="1481"/>
      <c r="Y159" s="1481"/>
      <c r="AL159" s="1328"/>
      <c r="AM159" s="1328"/>
      <c r="AN159" s="1328"/>
      <c r="AO159" s="1328"/>
      <c r="AP159" s="1328"/>
      <c r="AQ159" s="1328"/>
      <c r="AR159" s="1328"/>
      <c r="AS159" s="1328"/>
      <c r="AT159" s="1328"/>
      <c r="AU159" s="1328"/>
      <c r="AV159" s="1328"/>
      <c r="AW159" s="1328"/>
      <c r="AX159" s="1328"/>
      <c r="AY159" s="1328"/>
      <c r="AZ159" s="1328"/>
      <c r="BA159" s="1328"/>
      <c r="BB159" s="1328"/>
      <c r="BC159" s="1328"/>
      <c r="BD159" s="1328"/>
      <c r="BE159" s="1328"/>
      <c r="BF159" s="1328"/>
      <c r="BG159" s="1328"/>
      <c r="BH159" s="1328"/>
      <c r="BI159" s="1328"/>
      <c r="BJ159" s="1328"/>
      <c r="BK159" s="1328"/>
      <c r="BL159" s="1328"/>
      <c r="BM159" s="1328"/>
      <c r="BN159" s="1328"/>
      <c r="BO159" s="1328"/>
      <c r="BP159" s="1328"/>
      <c r="BQ159" s="1328"/>
      <c r="BR159" s="1328"/>
      <c r="BS159" s="1328"/>
      <c r="BT159" s="1328"/>
      <c r="BU159" s="1328"/>
      <c r="BV159" s="1328"/>
      <c r="BW159" s="1328"/>
      <c r="BX159" s="1328"/>
      <c r="BY159" s="1328"/>
      <c r="BZ159" s="1328"/>
      <c r="CA159" s="1328"/>
      <c r="CB159" s="1328"/>
      <c r="CC159" s="1328"/>
      <c r="CD159" s="1328"/>
      <c r="CE159" s="1328"/>
      <c r="CF159" s="1328"/>
      <c r="CG159" s="1328"/>
      <c r="CH159" s="1328"/>
      <c r="CI159" s="1328"/>
      <c r="CJ159" s="1328"/>
      <c r="CK159" s="1328"/>
      <c r="CL159" s="1328"/>
      <c r="CM159" s="1328"/>
      <c r="CN159" s="1328"/>
      <c r="CO159" s="1328"/>
      <c r="CP159" s="1328"/>
      <c r="CQ159" s="1328"/>
      <c r="CR159" s="1328"/>
      <c r="CS159" s="1328"/>
      <c r="CT159" s="1328"/>
      <c r="CU159" s="1328"/>
      <c r="CV159" s="1328"/>
      <c r="CW159" s="1328"/>
      <c r="CX159" s="1328"/>
      <c r="CY159" s="1328"/>
      <c r="CZ159" s="1328"/>
      <c r="DA159" s="1328"/>
      <c r="DB159" s="1328"/>
      <c r="DC159" s="1328"/>
      <c r="DD159" s="1328"/>
      <c r="DE159" s="1328"/>
      <c r="DF159" s="1328"/>
    </row>
    <row r="160" spans="1:110" ht="12.95" customHeight="1" thickTop="1" x14ac:dyDescent="0.3">
      <c r="A160" s="678"/>
      <c r="B160" s="877"/>
      <c r="C160" s="877"/>
      <c r="D160" s="877"/>
      <c r="E160" s="1048"/>
      <c r="F160" s="877"/>
      <c r="J160" s="1187"/>
      <c r="K160" s="685"/>
      <c r="M160" s="632"/>
      <c r="N160" s="533"/>
      <c r="O160" s="883"/>
      <c r="P160" s="883"/>
      <c r="Q160" s="884"/>
      <c r="R160" s="885"/>
      <c r="S160" s="885"/>
      <c r="T160" s="886"/>
    </row>
    <row r="161" spans="1:110" s="715" customFormat="1" ht="12.95" customHeight="1" x14ac:dyDescent="0.3">
      <c r="A161" s="1791"/>
      <c r="B161" s="1791"/>
      <c r="C161" s="1791"/>
      <c r="D161" s="1791"/>
      <c r="E161" s="1791"/>
      <c r="F161" s="1791"/>
      <c r="G161" s="1791"/>
      <c r="H161" s="1185"/>
      <c r="I161" s="1185"/>
      <c r="K161" s="1185"/>
      <c r="L161" s="1185"/>
      <c r="M161" s="746"/>
      <c r="N161" s="1792"/>
      <c r="O161" s="1792"/>
      <c r="P161" s="1792"/>
      <c r="Q161" s="1792"/>
      <c r="R161" s="1792"/>
      <c r="S161" s="1792"/>
      <c r="T161" s="1792"/>
      <c r="U161" s="1792"/>
      <c r="V161" s="1186"/>
      <c r="W161" s="1183"/>
      <c r="X161" s="714"/>
      <c r="Y161" s="714"/>
      <c r="AL161" s="120"/>
      <c r="AM161" s="120"/>
      <c r="AN161" s="120"/>
      <c r="AO161" s="120"/>
      <c r="AP161" s="120"/>
      <c r="AQ161" s="120"/>
      <c r="AR161" s="120"/>
      <c r="AS161" s="120"/>
      <c r="AT161" s="120"/>
      <c r="AU161" s="120"/>
      <c r="AV161" s="120"/>
      <c r="AW161" s="120"/>
      <c r="AX161" s="120"/>
      <c r="AY161" s="120"/>
      <c r="AZ161" s="120"/>
      <c r="BA161" s="120"/>
      <c r="BB161" s="120"/>
      <c r="BC161" s="120"/>
      <c r="BD161" s="120"/>
      <c r="BE161" s="120"/>
      <c r="BF161" s="120"/>
      <c r="BG161" s="120"/>
      <c r="BH161" s="120"/>
      <c r="BI161" s="120"/>
      <c r="BJ161" s="120"/>
      <c r="BK161" s="120"/>
      <c r="BL161" s="120"/>
      <c r="BM161" s="120"/>
      <c r="BN161" s="120"/>
      <c r="BO161" s="120"/>
      <c r="BP161" s="120"/>
      <c r="BQ161" s="120"/>
      <c r="BR161" s="120"/>
      <c r="BS161" s="120"/>
      <c r="BT161" s="120"/>
      <c r="BU161" s="120"/>
      <c r="BV161" s="120"/>
      <c r="BW161" s="120"/>
      <c r="BX161" s="120"/>
      <c r="BY161" s="120"/>
      <c r="BZ161" s="120"/>
      <c r="CA161" s="120"/>
      <c r="CB161" s="120"/>
      <c r="CC161" s="120"/>
      <c r="CD161" s="120"/>
      <c r="CE161" s="120"/>
      <c r="CF161" s="120"/>
      <c r="CG161" s="120"/>
      <c r="CH161" s="120"/>
      <c r="CI161" s="120"/>
      <c r="CJ161" s="120"/>
      <c r="CK161" s="120"/>
      <c r="CL161" s="120"/>
      <c r="CM161" s="120"/>
      <c r="CN161" s="120"/>
      <c r="CO161" s="120"/>
      <c r="CP161" s="120"/>
      <c r="CQ161" s="120"/>
      <c r="CR161" s="120"/>
      <c r="CS161" s="120"/>
      <c r="CT161" s="120"/>
      <c r="CU161" s="120"/>
      <c r="CV161" s="120"/>
      <c r="CW161" s="120"/>
      <c r="CX161" s="120"/>
      <c r="CY161" s="120"/>
      <c r="CZ161" s="120"/>
      <c r="DA161" s="120"/>
      <c r="DB161" s="120"/>
      <c r="DC161" s="120"/>
      <c r="DD161" s="120"/>
      <c r="DE161" s="120"/>
      <c r="DF161" s="120"/>
    </row>
    <row r="162" spans="1:110" s="715" customFormat="1" ht="12.95" customHeight="1" x14ac:dyDescent="0.3">
      <c r="A162" s="1185"/>
      <c r="B162" s="1185"/>
      <c r="C162" s="1185"/>
      <c r="D162" s="1185"/>
      <c r="E162" s="788"/>
      <c r="F162" s="1185"/>
      <c r="G162" s="1185"/>
      <c r="H162" s="1185"/>
      <c r="I162" s="1185"/>
      <c r="J162" s="1185"/>
      <c r="K162" s="1185"/>
      <c r="L162" s="1185"/>
      <c r="M162" s="746"/>
      <c r="N162" s="1187"/>
      <c r="O162" s="1187"/>
      <c r="P162" s="1187"/>
      <c r="Q162" s="1187"/>
      <c r="R162" s="1187"/>
      <c r="S162" s="1187"/>
      <c r="T162" s="1187"/>
      <c r="U162" s="1187"/>
      <c r="V162" s="1186"/>
      <c r="W162" s="1183"/>
      <c r="X162" s="714"/>
      <c r="Y162" s="714"/>
      <c r="AL162" s="120"/>
      <c r="AM162" s="120"/>
      <c r="AN162" s="120"/>
      <c r="AO162" s="120"/>
      <c r="AP162" s="120"/>
      <c r="AQ162" s="120"/>
      <c r="AR162" s="120"/>
      <c r="AS162" s="120"/>
      <c r="AT162" s="120"/>
      <c r="AU162" s="120"/>
      <c r="AV162" s="120"/>
      <c r="AW162" s="120"/>
      <c r="AX162" s="120"/>
      <c r="AY162" s="120"/>
      <c r="AZ162" s="120"/>
      <c r="BA162" s="120"/>
      <c r="BB162" s="120"/>
      <c r="BC162" s="120"/>
      <c r="BD162" s="120"/>
      <c r="BE162" s="120"/>
      <c r="BF162" s="120"/>
      <c r="BG162" s="120"/>
      <c r="BH162" s="120"/>
      <c r="BI162" s="120"/>
      <c r="BJ162" s="120"/>
      <c r="BK162" s="120"/>
      <c r="BL162" s="120"/>
      <c r="BM162" s="120"/>
      <c r="BN162" s="120"/>
      <c r="BO162" s="120"/>
      <c r="BP162" s="120"/>
      <c r="BQ162" s="120"/>
      <c r="BR162" s="120"/>
      <c r="BS162" s="120"/>
      <c r="BT162" s="120"/>
      <c r="BU162" s="120"/>
      <c r="BV162" s="120"/>
      <c r="BW162" s="120"/>
      <c r="BX162" s="120"/>
      <c r="BY162" s="120"/>
      <c r="BZ162" s="120"/>
      <c r="CA162" s="120"/>
      <c r="CB162" s="120"/>
      <c r="CC162" s="120"/>
      <c r="CD162" s="120"/>
      <c r="CE162" s="120"/>
      <c r="CF162" s="120"/>
      <c r="CG162" s="120"/>
      <c r="CH162" s="120"/>
      <c r="CI162" s="120"/>
      <c r="CJ162" s="120"/>
      <c r="CK162" s="120"/>
      <c r="CL162" s="120"/>
      <c r="CM162" s="120"/>
      <c r="CN162" s="120"/>
      <c r="CO162" s="120"/>
      <c r="CP162" s="120"/>
      <c r="CQ162" s="120"/>
      <c r="CR162" s="120"/>
      <c r="CS162" s="120"/>
      <c r="CT162" s="120"/>
      <c r="CU162" s="120"/>
      <c r="CV162" s="120"/>
      <c r="CW162" s="120"/>
      <c r="CX162" s="120"/>
      <c r="CY162" s="120"/>
      <c r="CZ162" s="120"/>
      <c r="DA162" s="120"/>
      <c r="DB162" s="120"/>
      <c r="DC162" s="120"/>
      <c r="DD162" s="120"/>
      <c r="DE162" s="120"/>
      <c r="DF162" s="120"/>
    </row>
    <row r="163" spans="1:110" s="715" customFormat="1" ht="12.95" customHeight="1" x14ac:dyDescent="0.3">
      <c r="A163" s="1185"/>
      <c r="B163" s="1185"/>
      <c r="C163" s="1185"/>
      <c r="D163" s="1185"/>
      <c r="E163" s="788"/>
      <c r="F163" s="1185"/>
      <c r="G163" s="1501"/>
      <c r="H163" s="1185"/>
      <c r="I163" s="1185"/>
      <c r="J163" s="1185"/>
      <c r="K163" s="1185"/>
      <c r="L163" s="1185"/>
      <c r="M163" s="746"/>
      <c r="N163" s="1187"/>
      <c r="O163" s="1187"/>
      <c r="P163" s="1187"/>
      <c r="Q163" s="1187"/>
      <c r="R163" s="1187"/>
      <c r="S163" s="1187"/>
      <c r="T163" s="1187"/>
      <c r="U163" s="1187"/>
      <c r="V163" s="1186"/>
      <c r="W163" s="1183"/>
      <c r="X163" s="714"/>
      <c r="Y163" s="714"/>
      <c r="AL163" s="120"/>
      <c r="AM163" s="120"/>
      <c r="AN163" s="120"/>
      <c r="AO163" s="120"/>
      <c r="AP163" s="120"/>
      <c r="AQ163" s="120"/>
      <c r="AR163" s="120"/>
      <c r="AS163" s="120"/>
      <c r="AT163" s="120"/>
      <c r="AU163" s="120"/>
      <c r="AV163" s="120"/>
      <c r="AW163" s="120"/>
      <c r="AX163" s="120"/>
      <c r="AY163" s="120"/>
      <c r="AZ163" s="120"/>
      <c r="BA163" s="120"/>
      <c r="BB163" s="120"/>
      <c r="BC163" s="120"/>
      <c r="BD163" s="120"/>
      <c r="BE163" s="120"/>
      <c r="BF163" s="120"/>
      <c r="BG163" s="120"/>
      <c r="BH163" s="120"/>
      <c r="BI163" s="120"/>
      <c r="BJ163" s="120"/>
      <c r="BK163" s="120"/>
      <c r="BL163" s="120"/>
      <c r="BM163" s="120"/>
      <c r="BN163" s="120"/>
      <c r="BO163" s="120"/>
      <c r="BP163" s="120"/>
      <c r="BQ163" s="120"/>
      <c r="BR163" s="120"/>
      <c r="BS163" s="120"/>
      <c r="BT163" s="120"/>
      <c r="BU163" s="120"/>
      <c r="BV163" s="120"/>
      <c r="BW163" s="120"/>
      <c r="BX163" s="120"/>
      <c r="BY163" s="120"/>
      <c r="BZ163" s="120"/>
      <c r="CA163" s="120"/>
      <c r="CB163" s="120"/>
      <c r="CC163" s="120"/>
      <c r="CD163" s="120"/>
      <c r="CE163" s="120"/>
      <c r="CF163" s="120"/>
      <c r="CG163" s="120"/>
      <c r="CH163" s="120"/>
      <c r="CI163" s="120"/>
      <c r="CJ163" s="120"/>
      <c r="CK163" s="120"/>
      <c r="CL163" s="120"/>
      <c r="CM163" s="120"/>
      <c r="CN163" s="120"/>
      <c r="CO163" s="120"/>
      <c r="CP163" s="120"/>
      <c r="CQ163" s="120"/>
      <c r="CR163" s="120"/>
      <c r="CS163" s="120"/>
      <c r="CT163" s="120"/>
      <c r="CU163" s="120"/>
      <c r="CV163" s="120"/>
      <c r="CW163" s="120"/>
      <c r="CX163" s="120"/>
      <c r="CY163" s="120"/>
      <c r="CZ163" s="120"/>
      <c r="DA163" s="120"/>
      <c r="DB163" s="120"/>
      <c r="DC163" s="120"/>
      <c r="DD163" s="120"/>
      <c r="DE163" s="120"/>
      <c r="DF163" s="120"/>
    </row>
    <row r="164" spans="1:110" s="715" customFormat="1" ht="12.95" customHeight="1" x14ac:dyDescent="0.3">
      <c r="A164" s="1185"/>
      <c r="B164" s="1185"/>
      <c r="C164" s="1185"/>
      <c r="D164" s="1185"/>
      <c r="E164" s="788"/>
      <c r="F164" s="1185"/>
      <c r="G164" s="1185"/>
      <c r="H164" s="1185"/>
      <c r="I164" s="1185"/>
      <c r="J164" s="1074"/>
      <c r="K164" s="1185"/>
      <c r="L164" s="1185"/>
      <c r="M164" s="746"/>
      <c r="N164" s="1187"/>
      <c r="O164" s="1187"/>
      <c r="P164" s="1187"/>
      <c r="Q164" s="1187"/>
      <c r="R164" s="1187"/>
      <c r="S164" s="1187"/>
      <c r="T164" s="1187"/>
      <c r="U164" s="1187"/>
      <c r="V164" s="1186"/>
      <c r="W164" s="1183"/>
      <c r="X164" s="714"/>
      <c r="Y164" s="714"/>
      <c r="AL164" s="120"/>
      <c r="AM164" s="120"/>
      <c r="AN164" s="120"/>
      <c r="AO164" s="120"/>
      <c r="AP164" s="120"/>
      <c r="AQ164" s="120"/>
      <c r="AR164" s="120"/>
      <c r="AS164" s="120"/>
      <c r="AT164" s="120"/>
      <c r="AU164" s="120"/>
      <c r="AV164" s="120"/>
      <c r="AW164" s="120"/>
      <c r="AX164" s="120"/>
      <c r="AY164" s="120"/>
      <c r="AZ164" s="120"/>
      <c r="BA164" s="120"/>
      <c r="BB164" s="120"/>
      <c r="BC164" s="120"/>
      <c r="BD164" s="120"/>
      <c r="BE164" s="120"/>
      <c r="BF164" s="120"/>
      <c r="BG164" s="120"/>
      <c r="BH164" s="120"/>
      <c r="BI164" s="120"/>
      <c r="BJ164" s="120"/>
      <c r="BK164" s="120"/>
      <c r="BL164" s="120"/>
      <c r="BM164" s="120"/>
      <c r="BN164" s="120"/>
      <c r="BO164" s="120"/>
      <c r="BP164" s="120"/>
      <c r="BQ164" s="120"/>
      <c r="BR164" s="120"/>
      <c r="BS164" s="120"/>
      <c r="BT164" s="120"/>
      <c r="BU164" s="120"/>
      <c r="BV164" s="120"/>
      <c r="BW164" s="120"/>
      <c r="BX164" s="120"/>
      <c r="BY164" s="120"/>
      <c r="BZ164" s="120"/>
      <c r="CA164" s="120"/>
      <c r="CB164" s="120"/>
      <c r="CC164" s="120"/>
      <c r="CD164" s="120"/>
      <c r="CE164" s="120"/>
      <c r="CF164" s="120"/>
      <c r="CG164" s="120"/>
      <c r="CH164" s="120"/>
      <c r="CI164" s="120"/>
      <c r="CJ164" s="120"/>
      <c r="CK164" s="120"/>
      <c r="CL164" s="120"/>
      <c r="CM164" s="120"/>
      <c r="CN164" s="120"/>
      <c r="CO164" s="120"/>
      <c r="CP164" s="120"/>
      <c r="CQ164" s="120"/>
      <c r="CR164" s="120"/>
      <c r="CS164" s="120"/>
      <c r="CT164" s="120"/>
      <c r="CU164" s="120"/>
      <c r="CV164" s="120"/>
      <c r="CW164" s="120"/>
      <c r="CX164" s="120"/>
      <c r="CY164" s="120"/>
      <c r="CZ164" s="120"/>
      <c r="DA164" s="120"/>
      <c r="DB164" s="120"/>
      <c r="DC164" s="120"/>
      <c r="DD164" s="120"/>
      <c r="DE164" s="120"/>
      <c r="DF164" s="120"/>
    </row>
    <row r="165" spans="1:110" s="715" customFormat="1" x14ac:dyDescent="0.3">
      <c r="A165" s="1185"/>
      <c r="B165" s="1185"/>
      <c r="C165" s="1185"/>
      <c r="D165" s="1185"/>
      <c r="E165" s="788"/>
      <c r="F165" s="1185"/>
      <c r="G165" s="1185"/>
      <c r="H165" s="1185"/>
      <c r="I165" s="1185"/>
      <c r="J165" s="1073"/>
      <c r="K165" s="1185"/>
      <c r="L165" s="1185"/>
      <c r="M165" s="746"/>
      <c r="N165" s="1187"/>
      <c r="O165" s="1187"/>
      <c r="P165" s="1187"/>
      <c r="Q165" s="1187"/>
      <c r="R165" s="1187"/>
      <c r="S165" s="1187"/>
      <c r="T165" s="1187"/>
      <c r="U165" s="1187"/>
      <c r="V165" s="1186"/>
      <c r="W165" s="1183"/>
      <c r="X165" s="714"/>
      <c r="Y165" s="714"/>
      <c r="AL165" s="120"/>
      <c r="AM165" s="120"/>
      <c r="AN165" s="120"/>
      <c r="AO165" s="120"/>
      <c r="AP165" s="120"/>
      <c r="AQ165" s="120"/>
      <c r="AR165" s="120"/>
      <c r="AS165" s="120"/>
      <c r="AT165" s="120"/>
      <c r="AU165" s="120"/>
      <c r="AV165" s="120"/>
      <c r="AW165" s="120"/>
      <c r="AX165" s="120"/>
      <c r="AY165" s="120"/>
      <c r="AZ165" s="120"/>
      <c r="BA165" s="120"/>
      <c r="BB165" s="120"/>
      <c r="BC165" s="120"/>
      <c r="BD165" s="120"/>
      <c r="BE165" s="120"/>
      <c r="BF165" s="120"/>
      <c r="BG165" s="120"/>
      <c r="BH165" s="120"/>
      <c r="BI165" s="120"/>
      <c r="BJ165" s="120"/>
      <c r="BK165" s="120"/>
      <c r="BL165" s="120"/>
      <c r="BM165" s="120"/>
      <c r="BN165" s="120"/>
      <c r="BO165" s="120"/>
      <c r="BP165" s="120"/>
      <c r="BQ165" s="120"/>
      <c r="BR165" s="120"/>
      <c r="BS165" s="120"/>
      <c r="BT165" s="120"/>
      <c r="BU165" s="120"/>
      <c r="BV165" s="120"/>
      <c r="BW165" s="120"/>
      <c r="BX165" s="120"/>
      <c r="BY165" s="120"/>
      <c r="BZ165" s="120"/>
      <c r="CA165" s="120"/>
      <c r="CB165" s="120"/>
      <c r="CC165" s="120"/>
      <c r="CD165" s="120"/>
      <c r="CE165" s="120"/>
      <c r="CF165" s="120"/>
      <c r="CG165" s="120"/>
      <c r="CH165" s="120"/>
      <c r="CI165" s="120"/>
      <c r="CJ165" s="120"/>
      <c r="CK165" s="120"/>
      <c r="CL165" s="120"/>
      <c r="CM165" s="120"/>
      <c r="CN165" s="120"/>
      <c r="CO165" s="120"/>
      <c r="CP165" s="120"/>
      <c r="CQ165" s="120"/>
      <c r="CR165" s="120"/>
      <c r="CS165" s="120"/>
      <c r="CT165" s="120"/>
      <c r="CU165" s="120"/>
      <c r="CV165" s="120"/>
      <c r="CW165" s="120"/>
      <c r="CX165" s="120"/>
      <c r="CY165" s="120"/>
      <c r="CZ165" s="120"/>
      <c r="DA165" s="120"/>
      <c r="DB165" s="120"/>
      <c r="DC165" s="120"/>
      <c r="DD165" s="120"/>
      <c r="DE165" s="120"/>
      <c r="DF165" s="120"/>
    </row>
    <row r="166" spans="1:110" s="715" customFormat="1" x14ac:dyDescent="0.3">
      <c r="A166" s="1791"/>
      <c r="B166" s="1791"/>
      <c r="C166" s="1791"/>
      <c r="D166" s="1791"/>
      <c r="E166" s="1791"/>
      <c r="F166" s="1791"/>
      <c r="G166" s="1791"/>
      <c r="H166" s="716"/>
      <c r="I166" s="1074"/>
      <c r="J166" s="1187"/>
      <c r="K166" s="1074"/>
      <c r="L166" s="1074"/>
      <c r="M166" s="746"/>
      <c r="N166" s="1791"/>
      <c r="O166" s="1791"/>
      <c r="P166" s="1791"/>
      <c r="Q166" s="1791"/>
      <c r="R166" s="1785"/>
      <c r="S166" s="1785"/>
      <c r="T166" s="1785"/>
      <c r="U166" s="1785"/>
      <c r="V166" s="1186"/>
      <c r="W166" s="1183"/>
      <c r="X166" s="714"/>
      <c r="Y166" s="714"/>
      <c r="AL166" s="120"/>
      <c r="AM166" s="120"/>
      <c r="AN166" s="120"/>
      <c r="AO166" s="120"/>
      <c r="AP166" s="120"/>
      <c r="AQ166" s="120"/>
      <c r="AR166" s="120"/>
      <c r="AS166" s="120"/>
      <c r="AT166" s="120"/>
      <c r="AU166" s="120"/>
      <c r="AV166" s="120"/>
      <c r="AW166" s="120"/>
      <c r="AX166" s="120"/>
      <c r="AY166" s="120"/>
      <c r="AZ166" s="120"/>
      <c r="BA166" s="120"/>
      <c r="BB166" s="120"/>
      <c r="BC166" s="120"/>
      <c r="BD166" s="120"/>
      <c r="BE166" s="120"/>
      <c r="BF166" s="120"/>
      <c r="BG166" s="120"/>
      <c r="BH166" s="120"/>
      <c r="BI166" s="120"/>
      <c r="BJ166" s="120"/>
      <c r="BK166" s="120"/>
      <c r="BL166" s="120"/>
      <c r="BM166" s="120"/>
      <c r="BN166" s="120"/>
      <c r="BO166" s="120"/>
      <c r="BP166" s="120"/>
      <c r="BQ166" s="120"/>
      <c r="BR166" s="120"/>
      <c r="BS166" s="120"/>
      <c r="BT166" s="120"/>
      <c r="BU166" s="120"/>
      <c r="BV166" s="120"/>
      <c r="BW166" s="120"/>
      <c r="BX166" s="120"/>
      <c r="BY166" s="120"/>
      <c r="BZ166" s="120"/>
      <c r="CA166" s="120"/>
      <c r="CB166" s="120"/>
      <c r="CC166" s="120"/>
      <c r="CD166" s="120"/>
      <c r="CE166" s="120"/>
      <c r="CF166" s="120"/>
      <c r="CG166" s="120"/>
      <c r="CH166" s="120"/>
      <c r="CI166" s="120"/>
      <c r="CJ166" s="120"/>
      <c r="CK166" s="120"/>
      <c r="CL166" s="120"/>
      <c r="CM166" s="120"/>
      <c r="CN166" s="120"/>
      <c r="CO166" s="120"/>
      <c r="CP166" s="120"/>
      <c r="CQ166" s="120"/>
      <c r="CR166" s="120"/>
      <c r="CS166" s="120"/>
      <c r="CT166" s="120"/>
      <c r="CU166" s="120"/>
      <c r="CV166" s="120"/>
      <c r="CW166" s="120"/>
      <c r="CX166" s="120"/>
      <c r="CY166" s="120"/>
      <c r="CZ166" s="120"/>
      <c r="DA166" s="120"/>
      <c r="DB166" s="120"/>
      <c r="DC166" s="120"/>
      <c r="DD166" s="120"/>
      <c r="DE166" s="120"/>
      <c r="DF166" s="120"/>
    </row>
    <row r="167" spans="1:110" s="715" customFormat="1" ht="15.75" x14ac:dyDescent="0.3">
      <c r="A167" s="1786"/>
      <c r="B167" s="1786"/>
      <c r="C167" s="1786"/>
      <c r="D167" s="1786"/>
      <c r="E167" s="1786"/>
      <c r="F167" s="1786"/>
      <c r="G167" s="1786"/>
      <c r="H167" s="1178"/>
      <c r="I167" s="1109"/>
      <c r="J167" s="6"/>
      <c r="K167" s="1073"/>
      <c r="L167" s="1073"/>
      <c r="M167" s="747"/>
      <c r="N167" s="1786"/>
      <c r="O167" s="1786"/>
      <c r="P167" s="1786"/>
      <c r="Q167" s="1786"/>
      <c r="R167" s="1787"/>
      <c r="S167" s="1787"/>
      <c r="T167" s="1787"/>
      <c r="U167" s="1787"/>
      <c r="V167" s="1186"/>
      <c r="W167" s="1183"/>
      <c r="X167" s="714"/>
      <c r="Y167" s="714"/>
      <c r="AL167" s="120"/>
      <c r="AM167" s="120"/>
      <c r="AN167" s="120"/>
      <c r="AO167" s="120"/>
      <c r="AP167" s="120"/>
      <c r="AQ167" s="120"/>
      <c r="AR167" s="120"/>
      <c r="AS167" s="120"/>
      <c r="AT167" s="120"/>
      <c r="AU167" s="120"/>
      <c r="AV167" s="120"/>
      <c r="AW167" s="120"/>
      <c r="AX167" s="120"/>
      <c r="AY167" s="120"/>
      <c r="AZ167" s="120"/>
      <c r="BA167" s="120"/>
      <c r="BB167" s="120"/>
      <c r="BC167" s="120"/>
      <c r="BD167" s="120"/>
      <c r="BE167" s="120"/>
      <c r="BF167" s="120"/>
      <c r="BG167" s="120"/>
      <c r="BH167" s="120"/>
      <c r="BI167" s="120"/>
      <c r="BJ167" s="120"/>
      <c r="BK167" s="120"/>
      <c r="BL167" s="120"/>
      <c r="BM167" s="120"/>
      <c r="BN167" s="120"/>
      <c r="BO167" s="120"/>
      <c r="BP167" s="120"/>
      <c r="BQ167" s="120"/>
      <c r="BR167" s="120"/>
      <c r="BS167" s="120"/>
      <c r="BT167" s="120"/>
      <c r="BU167" s="120"/>
      <c r="BV167" s="120"/>
      <c r="BW167" s="120"/>
      <c r="BX167" s="120"/>
      <c r="BY167" s="120"/>
      <c r="BZ167" s="120"/>
      <c r="CA167" s="120"/>
      <c r="CB167" s="120"/>
      <c r="CC167" s="120"/>
      <c r="CD167" s="120"/>
      <c r="CE167" s="120"/>
      <c r="CF167" s="120"/>
      <c r="CG167" s="120"/>
      <c r="CH167" s="120"/>
      <c r="CI167" s="120"/>
      <c r="CJ167" s="120"/>
      <c r="CK167" s="120"/>
      <c r="CL167" s="120"/>
      <c r="CM167" s="120"/>
      <c r="CN167" s="120"/>
      <c r="CO167" s="120"/>
      <c r="CP167" s="120"/>
      <c r="CQ167" s="120"/>
      <c r="CR167" s="120"/>
      <c r="CS167" s="120"/>
      <c r="CT167" s="120"/>
      <c r="CU167" s="120"/>
      <c r="CV167" s="120"/>
      <c r="CW167" s="120"/>
      <c r="CX167" s="120"/>
      <c r="CY167" s="120"/>
      <c r="CZ167" s="120"/>
      <c r="DA167" s="120"/>
      <c r="DB167" s="120"/>
      <c r="DC167" s="120"/>
      <c r="DD167" s="120"/>
      <c r="DE167" s="120"/>
      <c r="DF167" s="120"/>
    </row>
    <row r="168" spans="1:110" s="715" customFormat="1" ht="15.75" x14ac:dyDescent="0.3">
      <c r="A168" s="1784"/>
      <c r="B168" s="1784"/>
      <c r="C168" s="1784"/>
      <c r="D168" s="1784"/>
      <c r="E168" s="1784"/>
      <c r="F168" s="1784"/>
      <c r="G168" s="1784"/>
      <c r="H168" s="1186"/>
      <c r="I168" s="1187"/>
      <c r="J168" s="6"/>
      <c r="K168" s="1187"/>
      <c r="L168" s="1187"/>
      <c r="M168" s="746"/>
      <c r="N168" s="1784"/>
      <c r="O168" s="1784"/>
      <c r="P168" s="1784"/>
      <c r="Q168" s="1784"/>
      <c r="R168" s="1785"/>
      <c r="S168" s="1785"/>
      <c r="T168" s="1785"/>
      <c r="U168" s="1785"/>
      <c r="V168" s="1186"/>
      <c r="W168" s="1183"/>
      <c r="X168" s="714"/>
      <c r="Y168" s="714"/>
      <c r="AL168" s="120"/>
      <c r="AM168" s="120"/>
      <c r="AN168" s="120"/>
      <c r="AO168" s="120"/>
      <c r="AP168" s="120"/>
      <c r="AQ168" s="120"/>
      <c r="AR168" s="120"/>
      <c r="AS168" s="120"/>
      <c r="AT168" s="120"/>
      <c r="AU168" s="120"/>
      <c r="AV168" s="120"/>
      <c r="AW168" s="120"/>
      <c r="AX168" s="120"/>
      <c r="AY168" s="120"/>
      <c r="AZ168" s="120"/>
      <c r="BA168" s="120"/>
      <c r="BB168" s="120"/>
      <c r="BC168" s="120"/>
      <c r="BD168" s="120"/>
      <c r="BE168" s="120"/>
      <c r="BF168" s="120"/>
      <c r="BG168" s="120"/>
      <c r="BH168" s="120"/>
      <c r="BI168" s="120"/>
      <c r="BJ168" s="120"/>
      <c r="BK168" s="120"/>
      <c r="BL168" s="120"/>
      <c r="BM168" s="120"/>
      <c r="BN168" s="120"/>
      <c r="BO168" s="120"/>
      <c r="BP168" s="120"/>
      <c r="BQ168" s="120"/>
      <c r="BR168" s="120"/>
      <c r="BS168" s="120"/>
      <c r="BT168" s="120"/>
      <c r="BU168" s="120"/>
      <c r="BV168" s="120"/>
      <c r="BW168" s="120"/>
      <c r="BX168" s="120"/>
      <c r="BY168" s="120"/>
      <c r="BZ168" s="120"/>
      <c r="CA168" s="120"/>
      <c r="CB168" s="120"/>
      <c r="CC168" s="120"/>
      <c r="CD168" s="120"/>
      <c r="CE168" s="120"/>
      <c r="CF168" s="120"/>
      <c r="CG168" s="120"/>
      <c r="CH168" s="120"/>
      <c r="CI168" s="120"/>
      <c r="CJ168" s="120"/>
      <c r="CK168" s="120"/>
      <c r="CL168" s="120"/>
      <c r="CM168" s="120"/>
      <c r="CN168" s="120"/>
      <c r="CO168" s="120"/>
      <c r="CP168" s="120"/>
      <c r="CQ168" s="120"/>
      <c r="CR168" s="120"/>
      <c r="CS168" s="120"/>
      <c r="CT168" s="120"/>
      <c r="CU168" s="120"/>
      <c r="CV168" s="120"/>
      <c r="CW168" s="120"/>
      <c r="CX168" s="120"/>
      <c r="CY168" s="120"/>
      <c r="CZ168" s="120"/>
      <c r="DA168" s="120"/>
      <c r="DB168" s="120"/>
      <c r="DC168" s="120"/>
      <c r="DD168" s="120"/>
      <c r="DE168" s="120"/>
      <c r="DF168" s="120"/>
    </row>
    <row r="169" spans="1:110" x14ac:dyDescent="0.25">
      <c r="M169" s="632"/>
    </row>
    <row r="170" spans="1:110" x14ac:dyDescent="0.25">
      <c r="A170" s="6"/>
      <c r="B170" s="6"/>
      <c r="C170" s="6"/>
      <c r="D170" s="6"/>
      <c r="E170" s="6"/>
      <c r="F170" s="6"/>
      <c r="J170" s="878"/>
      <c r="M170" s="632"/>
      <c r="V170" s="1099"/>
      <c r="X170" s="6"/>
      <c r="Y170" s="6"/>
      <c r="AL170" s="6"/>
      <c r="AM170" s="6"/>
      <c r="AN170" s="6"/>
      <c r="AO170" s="6"/>
      <c r="AP170" s="6"/>
      <c r="AQ170" s="6"/>
      <c r="AR170" s="6"/>
      <c r="AS170" s="6"/>
      <c r="AT170" s="6"/>
      <c r="AU170" s="6"/>
      <c r="AV170" s="6"/>
      <c r="AW170" s="6"/>
      <c r="AX170" s="6"/>
      <c r="AY170" s="6"/>
      <c r="AZ170" s="6"/>
      <c r="BA170" s="6"/>
      <c r="BB170" s="6"/>
      <c r="BC170" s="6"/>
      <c r="BD170" s="6"/>
      <c r="BE170" s="6"/>
      <c r="BF170" s="6"/>
      <c r="BG170" s="6"/>
      <c r="BH170" s="6"/>
      <c r="BI170" s="6"/>
      <c r="BJ170" s="6"/>
      <c r="BK170" s="6"/>
      <c r="BL170" s="6"/>
      <c r="BM170" s="6"/>
      <c r="BN170" s="6"/>
      <c r="BO170" s="6"/>
      <c r="BP170" s="6"/>
      <c r="BQ170" s="6"/>
      <c r="BR170" s="6"/>
      <c r="BS170" s="6"/>
      <c r="BT170" s="6"/>
      <c r="BU170" s="6"/>
      <c r="BV170" s="6"/>
      <c r="BW170" s="6"/>
      <c r="BX170" s="6"/>
      <c r="BY170" s="6"/>
      <c r="BZ170" s="6"/>
      <c r="CA170" s="6"/>
      <c r="CB170" s="6"/>
      <c r="CC170" s="6"/>
      <c r="CD170" s="6"/>
      <c r="CE170" s="6"/>
      <c r="CF170" s="6"/>
      <c r="CG170" s="6"/>
      <c r="CH170" s="6"/>
      <c r="CI170" s="6"/>
      <c r="CJ170" s="6"/>
      <c r="CK170" s="6"/>
      <c r="CL170" s="6"/>
      <c r="CM170" s="6"/>
      <c r="CN170" s="6"/>
      <c r="CO170" s="6"/>
      <c r="CP170" s="6"/>
      <c r="CQ170" s="6"/>
      <c r="CR170" s="6"/>
      <c r="CS170" s="6"/>
      <c r="CT170" s="6"/>
      <c r="CU170" s="6"/>
      <c r="CV170" s="6"/>
      <c r="CW170" s="6"/>
      <c r="CX170" s="6"/>
      <c r="CY170" s="6"/>
      <c r="CZ170" s="6"/>
      <c r="DA170" s="6"/>
      <c r="DB170" s="6"/>
      <c r="DC170" s="6"/>
      <c r="DD170" s="6"/>
      <c r="DE170" s="6"/>
      <c r="DF170" s="6"/>
    </row>
    <row r="171" spans="1:110" x14ac:dyDescent="0.25">
      <c r="A171" s="6"/>
      <c r="B171" s="6"/>
      <c r="C171" s="6"/>
      <c r="D171" s="6"/>
      <c r="E171" s="6"/>
      <c r="F171" s="6"/>
      <c r="J171" s="878"/>
      <c r="M171" s="632"/>
      <c r="V171" s="1099"/>
      <c r="X171" s="6"/>
      <c r="Y171" s="6"/>
      <c r="AL171" s="6"/>
      <c r="AM171" s="6"/>
      <c r="AN171" s="6"/>
      <c r="AO171" s="6"/>
      <c r="AP171" s="6"/>
      <c r="AQ171" s="6"/>
      <c r="AR171" s="6"/>
      <c r="AS171" s="6"/>
      <c r="AT171" s="6"/>
      <c r="AU171" s="6"/>
      <c r="AV171" s="6"/>
      <c r="AW171" s="6"/>
      <c r="AX171" s="6"/>
      <c r="AY171" s="6"/>
      <c r="AZ171" s="6"/>
      <c r="BA171" s="6"/>
      <c r="BB171" s="6"/>
      <c r="BC171" s="6"/>
      <c r="BD171" s="6"/>
      <c r="BE171" s="6"/>
      <c r="BF171" s="6"/>
      <c r="BG171" s="6"/>
      <c r="BH171" s="6"/>
      <c r="BI171" s="6"/>
      <c r="BJ171" s="6"/>
      <c r="BK171" s="6"/>
      <c r="BL171" s="6"/>
      <c r="BM171" s="6"/>
      <c r="BN171" s="6"/>
      <c r="BO171" s="6"/>
      <c r="BP171" s="6"/>
      <c r="BQ171" s="6"/>
      <c r="BR171" s="6"/>
      <c r="BS171" s="6"/>
      <c r="BT171" s="6"/>
      <c r="BU171" s="6"/>
      <c r="BV171" s="6"/>
      <c r="BW171" s="6"/>
      <c r="BX171" s="6"/>
      <c r="BY171" s="6"/>
      <c r="BZ171" s="6"/>
      <c r="CA171" s="6"/>
      <c r="CB171" s="6"/>
      <c r="CC171" s="6"/>
      <c r="CD171" s="6"/>
      <c r="CE171" s="6"/>
      <c r="CF171" s="6"/>
      <c r="CG171" s="6"/>
      <c r="CH171" s="6"/>
      <c r="CI171" s="6"/>
      <c r="CJ171" s="6"/>
      <c r="CK171" s="6"/>
      <c r="CL171" s="6"/>
      <c r="CM171" s="6"/>
      <c r="CN171" s="6"/>
      <c r="CO171" s="6"/>
      <c r="CP171" s="6"/>
      <c r="CQ171" s="6"/>
      <c r="CR171" s="6"/>
      <c r="CS171" s="6"/>
      <c r="CT171" s="6"/>
      <c r="CU171" s="6"/>
      <c r="CV171" s="6"/>
      <c r="CW171" s="6"/>
      <c r="CX171" s="6"/>
      <c r="CY171" s="6"/>
      <c r="CZ171" s="6"/>
      <c r="DA171" s="6"/>
      <c r="DB171" s="6"/>
      <c r="DC171" s="6"/>
      <c r="DD171" s="6"/>
      <c r="DE171" s="6"/>
      <c r="DF171" s="6"/>
    </row>
    <row r="172" spans="1:110" x14ac:dyDescent="0.25">
      <c r="A172" s="6"/>
      <c r="B172" s="6"/>
      <c r="C172" s="6"/>
      <c r="D172" s="6"/>
      <c r="E172" s="6"/>
      <c r="F172" s="6"/>
      <c r="N172" s="6"/>
      <c r="Q172" s="632"/>
      <c r="T172" s="636"/>
      <c r="U172" s="512"/>
      <c r="V172" s="1099"/>
      <c r="X172" s="6"/>
      <c r="Y172" s="6"/>
      <c r="AL172" s="6"/>
      <c r="AM172" s="6"/>
      <c r="AN172" s="6"/>
      <c r="AO172" s="6"/>
      <c r="AP172" s="6"/>
      <c r="AQ172" s="6"/>
      <c r="AR172" s="6"/>
      <c r="AS172" s="6"/>
      <c r="AT172" s="6"/>
      <c r="AU172" s="6"/>
      <c r="AV172" s="6"/>
      <c r="AW172" s="6"/>
      <c r="AX172" s="6"/>
      <c r="AY172" s="6"/>
      <c r="AZ172" s="6"/>
      <c r="BA172" s="6"/>
      <c r="BB172" s="6"/>
      <c r="BC172" s="6"/>
      <c r="BD172" s="6"/>
      <c r="BE172" s="6"/>
      <c r="BF172" s="6"/>
      <c r="BG172" s="6"/>
      <c r="BH172" s="6"/>
      <c r="BI172" s="6"/>
      <c r="BJ172" s="6"/>
      <c r="BK172" s="6"/>
      <c r="BL172" s="6"/>
      <c r="BM172" s="6"/>
      <c r="BN172" s="6"/>
      <c r="BO172" s="6"/>
      <c r="BP172" s="6"/>
      <c r="BQ172" s="6"/>
      <c r="BR172" s="6"/>
      <c r="BS172" s="6"/>
      <c r="BT172" s="6"/>
      <c r="BU172" s="6"/>
      <c r="BV172" s="6"/>
      <c r="BW172" s="6"/>
      <c r="BX172" s="6"/>
      <c r="BY172" s="6"/>
      <c r="BZ172" s="6"/>
      <c r="CA172" s="6"/>
      <c r="CB172" s="6"/>
      <c r="CC172" s="6"/>
      <c r="CD172" s="6"/>
      <c r="CE172" s="6"/>
      <c r="CF172" s="6"/>
      <c r="CG172" s="6"/>
      <c r="CH172" s="6"/>
      <c r="CI172" s="6"/>
      <c r="CJ172" s="6"/>
      <c r="CK172" s="6"/>
      <c r="CL172" s="6"/>
      <c r="CM172" s="6"/>
      <c r="CN172" s="6"/>
      <c r="CO172" s="6"/>
      <c r="CP172" s="6"/>
      <c r="CQ172" s="6"/>
      <c r="CR172" s="6"/>
      <c r="CS172" s="6"/>
      <c r="CT172" s="6"/>
      <c r="CU172" s="6"/>
      <c r="CV172" s="6"/>
      <c r="CW172" s="6"/>
      <c r="CX172" s="6"/>
      <c r="CY172" s="6"/>
      <c r="CZ172" s="6"/>
      <c r="DA172" s="6"/>
      <c r="DB172" s="6"/>
      <c r="DC172" s="6"/>
      <c r="DD172" s="6"/>
      <c r="DE172" s="6"/>
      <c r="DF172" s="6"/>
    </row>
    <row r="173" spans="1:110" hidden="1" x14ac:dyDescent="0.25">
      <c r="A173" s="6"/>
      <c r="B173" s="6"/>
      <c r="C173" s="6"/>
      <c r="D173" s="6"/>
      <c r="E173" s="6"/>
      <c r="F173" s="6"/>
      <c r="N173" s="6"/>
      <c r="V173" s="1099"/>
      <c r="X173" s="6"/>
      <c r="Y173" s="6"/>
      <c r="AL173" s="6"/>
      <c r="AM173" s="6"/>
      <c r="AN173" s="6"/>
      <c r="AO173" s="6"/>
      <c r="AP173" s="6"/>
      <c r="AQ173" s="6"/>
      <c r="AR173" s="6"/>
      <c r="AS173" s="6"/>
      <c r="AT173" s="6"/>
      <c r="AU173" s="6"/>
      <c r="AV173" s="6"/>
      <c r="AW173" s="6"/>
      <c r="AX173" s="6"/>
      <c r="AY173" s="6"/>
      <c r="AZ173" s="6"/>
      <c r="BA173" s="6"/>
      <c r="BB173" s="6"/>
      <c r="BC173" s="6"/>
      <c r="BD173" s="6"/>
      <c r="BE173" s="6"/>
      <c r="BF173" s="6"/>
      <c r="BG173" s="6"/>
      <c r="BH173" s="6"/>
      <c r="BI173" s="6"/>
      <c r="BJ173" s="6"/>
      <c r="BK173" s="6"/>
      <c r="BL173" s="6"/>
      <c r="BM173" s="6"/>
      <c r="BN173" s="6"/>
      <c r="BO173" s="6"/>
      <c r="BP173" s="6"/>
      <c r="BQ173" s="6"/>
      <c r="BR173" s="6"/>
      <c r="BS173" s="6"/>
      <c r="BT173" s="6"/>
      <c r="BU173" s="6"/>
      <c r="BV173" s="6"/>
      <c r="BW173" s="6"/>
      <c r="BX173" s="6"/>
      <c r="BY173" s="6"/>
      <c r="BZ173" s="6"/>
      <c r="CA173" s="6"/>
      <c r="CB173" s="6"/>
      <c r="CC173" s="6"/>
      <c r="CD173" s="6"/>
      <c r="CE173" s="6"/>
      <c r="CF173" s="6"/>
      <c r="CG173" s="6"/>
      <c r="CH173" s="6"/>
      <c r="CI173" s="6"/>
      <c r="CJ173" s="6"/>
      <c r="CK173" s="6"/>
      <c r="CL173" s="6"/>
      <c r="CM173" s="6"/>
      <c r="CN173" s="6"/>
      <c r="CO173" s="6"/>
      <c r="CP173" s="6"/>
      <c r="CQ173" s="6"/>
      <c r="CR173" s="6"/>
      <c r="CS173" s="6"/>
      <c r="CT173" s="6"/>
      <c r="CU173" s="6"/>
      <c r="CV173" s="6"/>
      <c r="CW173" s="6"/>
      <c r="CX173" s="6"/>
      <c r="CY173" s="6"/>
      <c r="CZ173" s="6"/>
      <c r="DA173" s="6"/>
      <c r="DB173" s="6"/>
      <c r="DC173" s="6"/>
      <c r="DD173" s="6"/>
      <c r="DE173" s="6"/>
      <c r="DF173" s="6"/>
    </row>
    <row r="174" spans="1:110" hidden="1" x14ac:dyDescent="0.25">
      <c r="A174" s="6"/>
      <c r="B174" s="6"/>
      <c r="C174" s="6"/>
      <c r="D174" s="6"/>
      <c r="E174" s="6"/>
      <c r="F174" s="6"/>
      <c r="J174" s="697"/>
      <c r="M174" s="632"/>
      <c r="V174" s="1099"/>
      <c r="X174" s="6"/>
      <c r="Y174" s="6"/>
      <c r="AL174" s="6"/>
      <c r="AM174" s="6"/>
      <c r="AN174" s="6"/>
      <c r="AO174" s="6"/>
      <c r="AP174" s="6"/>
      <c r="AQ174" s="6"/>
      <c r="AR174" s="6"/>
      <c r="AS174" s="6"/>
      <c r="AT174" s="6"/>
      <c r="AU174" s="6"/>
      <c r="AV174" s="6"/>
      <c r="AW174" s="6"/>
      <c r="AX174" s="6"/>
      <c r="AY174" s="6"/>
      <c r="AZ174" s="6"/>
      <c r="BA174" s="6"/>
      <c r="BB174" s="6"/>
      <c r="BC174" s="6"/>
      <c r="BD174" s="6"/>
      <c r="BE174" s="6"/>
      <c r="BF174" s="6"/>
      <c r="BG174" s="6"/>
      <c r="BH174" s="6"/>
      <c r="BI174" s="6"/>
      <c r="BJ174" s="6"/>
      <c r="BK174" s="6"/>
      <c r="BL174" s="6"/>
      <c r="BM174" s="6"/>
      <c r="BN174" s="6"/>
      <c r="BO174" s="6"/>
      <c r="BP174" s="6"/>
      <c r="BQ174" s="6"/>
      <c r="BR174" s="6"/>
      <c r="BS174" s="6"/>
      <c r="BT174" s="6"/>
      <c r="BU174" s="6"/>
      <c r="BV174" s="6"/>
      <c r="BW174" s="6"/>
      <c r="BX174" s="6"/>
      <c r="BY174" s="6"/>
      <c r="BZ174" s="6"/>
      <c r="CA174" s="6"/>
      <c r="CB174" s="6"/>
      <c r="CC174" s="6"/>
      <c r="CD174" s="6"/>
      <c r="CE174" s="6"/>
      <c r="CF174" s="6"/>
      <c r="CG174" s="6"/>
      <c r="CH174" s="6"/>
      <c r="CI174" s="6"/>
      <c r="CJ174" s="6"/>
      <c r="CK174" s="6"/>
      <c r="CL174" s="6"/>
      <c r="CM174" s="6"/>
      <c r="CN174" s="6"/>
      <c r="CO174" s="6"/>
      <c r="CP174" s="6"/>
      <c r="CQ174" s="6"/>
      <c r="CR174" s="6"/>
      <c r="CS174" s="6"/>
      <c r="CT174" s="6"/>
      <c r="CU174" s="6"/>
      <c r="CV174" s="6"/>
      <c r="CW174" s="6"/>
      <c r="CX174" s="6"/>
      <c r="CY174" s="6"/>
      <c r="CZ174" s="6"/>
      <c r="DA174" s="6"/>
      <c r="DB174" s="6"/>
      <c r="DC174" s="6"/>
      <c r="DD174" s="6"/>
      <c r="DE174" s="6"/>
      <c r="DF174" s="6"/>
    </row>
    <row r="175" spans="1:110" hidden="1" x14ac:dyDescent="0.25">
      <c r="A175" s="6"/>
      <c r="B175" s="6"/>
      <c r="C175" s="6"/>
      <c r="D175" s="6"/>
      <c r="E175" s="6"/>
      <c r="F175" s="6"/>
      <c r="G175" s="887"/>
      <c r="H175" s="692"/>
      <c r="I175" s="888" t="s">
        <v>306</v>
      </c>
      <c r="J175" s="1115" t="e">
        <f>+#REF!/12</f>
        <v>#REF!</v>
      </c>
      <c r="K175" s="1183"/>
      <c r="L175" s="1183"/>
      <c r="M175" s="632"/>
      <c r="N175" s="695"/>
      <c r="V175" s="1099"/>
      <c r="X175" s="6"/>
      <c r="Y175" s="6"/>
      <c r="AL175" s="6"/>
      <c r="AM175" s="6"/>
      <c r="AN175" s="6"/>
      <c r="AO175" s="6"/>
      <c r="AP175" s="6"/>
      <c r="AQ175" s="6"/>
      <c r="AR175" s="6"/>
      <c r="AS175" s="6"/>
      <c r="AT175" s="6"/>
      <c r="AU175" s="6"/>
      <c r="AV175" s="6"/>
      <c r="AW175" s="6"/>
      <c r="AX175" s="6"/>
      <c r="AY175" s="6"/>
      <c r="AZ175" s="6"/>
      <c r="BA175" s="6"/>
      <c r="BB175" s="6"/>
      <c r="BC175" s="6"/>
      <c r="BD175" s="6"/>
      <c r="BE175" s="6"/>
      <c r="BF175" s="6"/>
      <c r="BG175" s="6"/>
      <c r="BH175" s="6"/>
      <c r="BI175" s="6"/>
      <c r="BJ175" s="6"/>
      <c r="BK175" s="6"/>
      <c r="BL175" s="6"/>
      <c r="BM175" s="6"/>
      <c r="BN175" s="6"/>
      <c r="BO175" s="6"/>
      <c r="BP175" s="6"/>
      <c r="BQ175" s="6"/>
      <c r="BR175" s="6"/>
      <c r="BS175" s="6"/>
      <c r="BT175" s="6"/>
      <c r="BU175" s="6"/>
      <c r="BV175" s="6"/>
      <c r="BW175" s="6"/>
      <c r="BX175" s="6"/>
      <c r="BY175" s="6"/>
      <c r="BZ175" s="6"/>
      <c r="CA175" s="6"/>
      <c r="CB175" s="6"/>
      <c r="CC175" s="6"/>
      <c r="CD175" s="6"/>
      <c r="CE175" s="6"/>
      <c r="CF175" s="6"/>
      <c r="CG175" s="6"/>
      <c r="CH175" s="6"/>
      <c r="CI175" s="6"/>
      <c r="CJ175" s="6"/>
      <c r="CK175" s="6"/>
      <c r="CL175" s="6"/>
      <c r="CM175" s="6"/>
      <c r="CN175" s="6"/>
      <c r="CO175" s="6"/>
      <c r="CP175" s="6"/>
      <c r="CQ175" s="6"/>
      <c r="CR175" s="6"/>
      <c r="CS175" s="6"/>
      <c r="CT175" s="6"/>
      <c r="CU175" s="6"/>
      <c r="CV175" s="6"/>
      <c r="CW175" s="6"/>
      <c r="CX175" s="6"/>
      <c r="CY175" s="6"/>
      <c r="CZ175" s="6"/>
      <c r="DA175" s="6"/>
      <c r="DB175" s="6"/>
      <c r="DC175" s="6"/>
      <c r="DD175" s="6"/>
      <c r="DE175" s="6"/>
      <c r="DF175" s="6"/>
    </row>
    <row r="176" spans="1:110" hidden="1" x14ac:dyDescent="0.25">
      <c r="A176" s="6"/>
      <c r="B176" s="6"/>
      <c r="C176" s="6"/>
      <c r="D176" s="6"/>
      <c r="E176" s="6"/>
      <c r="F176" s="6"/>
      <c r="G176" s="887"/>
      <c r="H176" s="692"/>
      <c r="I176" s="888" t="s">
        <v>3767</v>
      </c>
      <c r="J176" s="1116">
        <v>0</v>
      </c>
      <c r="K176" s="698"/>
      <c r="L176" s="698"/>
      <c r="M176" s="632"/>
      <c r="V176" s="1099"/>
      <c r="X176" s="6"/>
      <c r="Y176" s="6"/>
      <c r="AL176" s="6"/>
      <c r="AM176" s="6"/>
      <c r="AN176" s="6"/>
      <c r="AO176" s="6"/>
      <c r="AP176" s="6"/>
      <c r="AQ176" s="6"/>
      <c r="AR176" s="6"/>
      <c r="AS176" s="6"/>
      <c r="AT176" s="6"/>
      <c r="AU176" s="6"/>
      <c r="AV176" s="6"/>
      <c r="AW176" s="6"/>
      <c r="AX176" s="6"/>
      <c r="AY176" s="6"/>
      <c r="AZ176" s="6"/>
      <c r="BA176" s="6"/>
      <c r="BB176" s="6"/>
      <c r="BC176" s="6"/>
      <c r="BD176" s="6"/>
      <c r="BE176" s="6"/>
      <c r="BF176" s="6"/>
      <c r="BG176" s="6"/>
      <c r="BH176" s="6"/>
      <c r="BI176" s="6"/>
      <c r="BJ176" s="6"/>
      <c r="BK176" s="6"/>
      <c r="BL176" s="6"/>
      <c r="BM176" s="6"/>
      <c r="BN176" s="6"/>
      <c r="BO176" s="6"/>
      <c r="BP176" s="6"/>
      <c r="BQ176" s="6"/>
      <c r="BR176" s="6"/>
      <c r="BS176" s="6"/>
      <c r="BT176" s="6"/>
      <c r="BU176" s="6"/>
      <c r="BV176" s="6"/>
      <c r="BW176" s="6"/>
      <c r="BX176" s="6"/>
      <c r="BY176" s="6"/>
      <c r="BZ176" s="6"/>
      <c r="CA176" s="6"/>
      <c r="CB176" s="6"/>
      <c r="CC176" s="6"/>
      <c r="CD176" s="6"/>
      <c r="CE176" s="6"/>
      <c r="CF176" s="6"/>
      <c r="CG176" s="6"/>
      <c r="CH176" s="6"/>
      <c r="CI176" s="6"/>
      <c r="CJ176" s="6"/>
      <c r="CK176" s="6"/>
      <c r="CL176" s="6"/>
      <c r="CM176" s="6"/>
      <c r="CN176" s="6"/>
      <c r="CO176" s="6"/>
      <c r="CP176" s="6"/>
      <c r="CQ176" s="6"/>
      <c r="CR176" s="6"/>
      <c r="CS176" s="6"/>
      <c r="CT176" s="6"/>
      <c r="CU176" s="6"/>
      <c r="CV176" s="6"/>
      <c r="CW176" s="6"/>
      <c r="CX176" s="6"/>
      <c r="CY176" s="6"/>
      <c r="CZ176" s="6"/>
      <c r="DA176" s="6"/>
      <c r="DB176" s="6"/>
      <c r="DC176" s="6"/>
      <c r="DD176" s="6"/>
      <c r="DE176" s="6"/>
      <c r="DF176" s="6"/>
    </row>
    <row r="177" spans="1:110" hidden="1" x14ac:dyDescent="0.25">
      <c r="A177" s="6"/>
      <c r="B177" s="6"/>
      <c r="C177" s="6"/>
      <c r="D177" s="6"/>
      <c r="E177" s="6"/>
      <c r="F177" s="6"/>
      <c r="G177" s="887"/>
      <c r="H177" s="692"/>
      <c r="I177" s="696" t="s">
        <v>307</v>
      </c>
      <c r="J177" s="1116">
        <v>0</v>
      </c>
      <c r="K177" s="698"/>
      <c r="L177" s="698"/>
      <c r="M177" s="632"/>
      <c r="V177" s="1099"/>
      <c r="X177" s="6"/>
      <c r="Y177" s="6"/>
      <c r="AL177" s="6"/>
      <c r="AM177" s="6"/>
      <c r="AN177" s="6"/>
      <c r="AO177" s="6"/>
      <c r="AP177" s="6"/>
      <c r="AQ177" s="6"/>
      <c r="AR177" s="6"/>
      <c r="AS177" s="6"/>
      <c r="AT177" s="6"/>
      <c r="AU177" s="6"/>
      <c r="AV177" s="6"/>
      <c r="AW177" s="6"/>
      <c r="AX177" s="6"/>
      <c r="AY177" s="6"/>
      <c r="AZ177" s="6"/>
      <c r="BA177" s="6"/>
      <c r="BB177" s="6"/>
      <c r="BC177" s="6"/>
      <c r="BD177" s="6"/>
      <c r="BE177" s="6"/>
      <c r="BF177" s="6"/>
      <c r="BG177" s="6"/>
      <c r="BH177" s="6"/>
      <c r="BI177" s="6"/>
      <c r="BJ177" s="6"/>
      <c r="BK177" s="6"/>
      <c r="BL177" s="6"/>
      <c r="BM177" s="6"/>
      <c r="BN177" s="6"/>
      <c r="BO177" s="6"/>
      <c r="BP177" s="6"/>
      <c r="BQ177" s="6"/>
      <c r="BR177" s="6"/>
      <c r="BS177" s="6"/>
      <c r="BT177" s="6"/>
      <c r="BU177" s="6"/>
      <c r="BV177" s="6"/>
      <c r="BW177" s="6"/>
      <c r="BX177" s="6"/>
      <c r="BY177" s="6"/>
      <c r="BZ177" s="6"/>
      <c r="CA177" s="6"/>
      <c r="CB177" s="6"/>
      <c r="CC177" s="6"/>
      <c r="CD177" s="6"/>
      <c r="CE177" s="6"/>
      <c r="CF177" s="6"/>
      <c r="CG177" s="6"/>
      <c r="CH177" s="6"/>
      <c r="CI177" s="6"/>
      <c r="CJ177" s="6"/>
      <c r="CK177" s="6"/>
      <c r="CL177" s="6"/>
      <c r="CM177" s="6"/>
      <c r="CN177" s="6"/>
      <c r="CO177" s="6"/>
      <c r="CP177" s="6"/>
      <c r="CQ177" s="6"/>
      <c r="CR177" s="6"/>
      <c r="CS177" s="6"/>
      <c r="CT177" s="6"/>
      <c r="CU177" s="6"/>
      <c r="CV177" s="6"/>
      <c r="CW177" s="6"/>
      <c r="CX177" s="6"/>
      <c r="CY177" s="6"/>
      <c r="CZ177" s="6"/>
      <c r="DA177" s="6"/>
      <c r="DB177" s="6"/>
      <c r="DC177" s="6"/>
      <c r="DD177" s="6"/>
      <c r="DE177" s="6"/>
      <c r="DF177" s="6"/>
    </row>
    <row r="178" spans="1:110" hidden="1" x14ac:dyDescent="0.25">
      <c r="A178" s="6"/>
      <c r="B178" s="1099"/>
      <c r="C178" s="1099"/>
      <c r="D178" s="1099"/>
      <c r="E178" s="26"/>
      <c r="F178" s="1099"/>
      <c r="G178" s="887"/>
      <c r="H178" s="699"/>
      <c r="I178" s="696" t="s">
        <v>3694</v>
      </c>
      <c r="J178" s="1116"/>
      <c r="M178" s="632"/>
      <c r="V178" s="1099"/>
      <c r="X178" s="6"/>
      <c r="Y178" s="6"/>
      <c r="AL178" s="6"/>
      <c r="AM178" s="6"/>
      <c r="AN178" s="6"/>
      <c r="AO178" s="6"/>
      <c r="AP178" s="6"/>
      <c r="AQ178" s="6"/>
      <c r="AR178" s="6"/>
      <c r="AS178" s="6"/>
      <c r="AT178" s="6"/>
      <c r="AU178" s="6"/>
      <c r="AV178" s="6"/>
      <c r="AW178" s="6"/>
      <c r="AX178" s="6"/>
      <c r="AY178" s="6"/>
      <c r="AZ178" s="6"/>
      <c r="BA178" s="6"/>
      <c r="BB178" s="6"/>
      <c r="BC178" s="6"/>
      <c r="BD178" s="6"/>
      <c r="BE178" s="6"/>
      <c r="BF178" s="6"/>
      <c r="BG178" s="6"/>
      <c r="BH178" s="6"/>
      <c r="BI178" s="6"/>
      <c r="BJ178" s="6"/>
      <c r="BK178" s="6"/>
      <c r="BL178" s="6"/>
      <c r="BM178" s="6"/>
      <c r="BN178" s="6"/>
      <c r="BO178" s="6"/>
      <c r="BP178" s="6"/>
      <c r="BQ178" s="6"/>
      <c r="BR178" s="6"/>
      <c r="BS178" s="6"/>
      <c r="BT178" s="6"/>
      <c r="BU178" s="6"/>
      <c r="BV178" s="6"/>
      <c r="BW178" s="6"/>
      <c r="BX178" s="6"/>
      <c r="BY178" s="6"/>
      <c r="BZ178" s="6"/>
      <c r="CA178" s="6"/>
      <c r="CB178" s="6"/>
      <c r="CC178" s="6"/>
      <c r="CD178" s="6"/>
      <c r="CE178" s="6"/>
      <c r="CF178" s="6"/>
      <c r="CG178" s="6"/>
      <c r="CH178" s="6"/>
      <c r="CI178" s="6"/>
      <c r="CJ178" s="6"/>
      <c r="CK178" s="6"/>
      <c r="CL178" s="6"/>
      <c r="CM178" s="6"/>
      <c r="CN178" s="6"/>
      <c r="CO178" s="6"/>
      <c r="CP178" s="6"/>
      <c r="CQ178" s="6"/>
      <c r="CR178" s="6"/>
      <c r="CS178" s="6"/>
      <c r="CT178" s="6"/>
      <c r="CU178" s="6"/>
      <c r="CV178" s="6"/>
      <c r="CW178" s="6"/>
      <c r="CX178" s="6"/>
      <c r="CY178" s="6"/>
      <c r="CZ178" s="6"/>
      <c r="DA178" s="6"/>
      <c r="DB178" s="6"/>
      <c r="DC178" s="6"/>
      <c r="DD178" s="6"/>
      <c r="DE178" s="6"/>
      <c r="DF178" s="6"/>
    </row>
    <row r="179" spans="1:110" hidden="1" x14ac:dyDescent="0.25">
      <c r="A179" s="6"/>
      <c r="G179" s="887"/>
      <c r="H179" s="699"/>
      <c r="I179" s="696" t="s">
        <v>308</v>
      </c>
      <c r="J179" s="1117">
        <f>+O159</f>
        <v>0</v>
      </c>
      <c r="M179" s="632"/>
      <c r="V179" s="1099"/>
      <c r="X179" s="6"/>
      <c r="Y179" s="6"/>
      <c r="AL179" s="6"/>
      <c r="AM179" s="6"/>
      <c r="AN179" s="6"/>
      <c r="AO179" s="6"/>
      <c r="AP179" s="6"/>
      <c r="AQ179" s="6"/>
      <c r="AR179" s="6"/>
      <c r="AS179" s="6"/>
      <c r="AT179" s="6"/>
      <c r="AU179" s="6"/>
      <c r="AV179" s="6"/>
      <c r="AW179" s="6"/>
      <c r="AX179" s="6"/>
      <c r="AY179" s="6"/>
      <c r="AZ179" s="6"/>
      <c r="BA179" s="6"/>
      <c r="BB179" s="6"/>
      <c r="BC179" s="6"/>
      <c r="BD179" s="6"/>
      <c r="BE179" s="6"/>
      <c r="BF179" s="6"/>
      <c r="BG179" s="6"/>
      <c r="BH179" s="6"/>
      <c r="BI179" s="6"/>
      <c r="BJ179" s="6"/>
      <c r="BK179" s="6"/>
      <c r="BL179" s="6"/>
      <c r="BM179" s="6"/>
      <c r="BN179" s="6"/>
      <c r="BO179" s="6"/>
      <c r="BP179" s="6"/>
      <c r="BQ179" s="6"/>
      <c r="BR179" s="6"/>
      <c r="BS179" s="6"/>
      <c r="BT179" s="6"/>
      <c r="BU179" s="6"/>
      <c r="BV179" s="6"/>
      <c r="BW179" s="6"/>
      <c r="BX179" s="6"/>
      <c r="BY179" s="6"/>
      <c r="BZ179" s="6"/>
      <c r="CA179" s="6"/>
      <c r="CB179" s="6"/>
      <c r="CC179" s="6"/>
      <c r="CD179" s="6"/>
      <c r="CE179" s="6"/>
      <c r="CF179" s="6"/>
      <c r="CG179" s="6"/>
      <c r="CH179" s="6"/>
      <c r="CI179" s="6"/>
      <c r="CJ179" s="6"/>
      <c r="CK179" s="6"/>
      <c r="CL179" s="6"/>
      <c r="CM179" s="6"/>
      <c r="CN179" s="6"/>
      <c r="CO179" s="6"/>
      <c r="CP179" s="6"/>
      <c r="CQ179" s="6"/>
      <c r="CR179" s="6"/>
      <c r="CS179" s="6"/>
      <c r="CT179" s="6"/>
      <c r="CU179" s="6"/>
      <c r="CV179" s="6"/>
      <c r="CW179" s="6"/>
      <c r="CX179" s="6"/>
      <c r="CY179" s="6"/>
      <c r="CZ179" s="6"/>
      <c r="DA179" s="6"/>
      <c r="DB179" s="6"/>
      <c r="DC179" s="6"/>
      <c r="DD179" s="6"/>
      <c r="DE179" s="6"/>
      <c r="DF179" s="6"/>
    </row>
    <row r="180" spans="1:110" hidden="1" x14ac:dyDescent="0.25">
      <c r="A180" s="6"/>
      <c r="G180" s="887"/>
      <c r="H180" s="884"/>
      <c r="I180" s="696" t="s">
        <v>309</v>
      </c>
      <c r="J180" s="1117">
        <f>+P159</f>
        <v>0</v>
      </c>
      <c r="M180" s="632"/>
      <c r="V180" s="1099"/>
      <c r="X180" s="6"/>
      <c r="Y180" s="6"/>
      <c r="AL180" s="6"/>
      <c r="AM180" s="6"/>
      <c r="AN180" s="6"/>
      <c r="AO180" s="6"/>
      <c r="AP180" s="6"/>
      <c r="AQ180" s="6"/>
      <c r="AR180" s="6"/>
      <c r="AS180" s="6"/>
      <c r="AT180" s="6"/>
      <c r="AU180" s="6"/>
      <c r="AV180" s="6"/>
      <c r="AW180" s="6"/>
      <c r="AX180" s="6"/>
      <c r="AY180" s="6"/>
      <c r="AZ180" s="6"/>
      <c r="BA180" s="6"/>
      <c r="BB180" s="6"/>
      <c r="BC180" s="6"/>
      <c r="BD180" s="6"/>
      <c r="BE180" s="6"/>
      <c r="BF180" s="6"/>
      <c r="BG180" s="6"/>
      <c r="BH180" s="6"/>
      <c r="BI180" s="6"/>
      <c r="BJ180" s="6"/>
      <c r="BK180" s="6"/>
      <c r="BL180" s="6"/>
      <c r="BM180" s="6"/>
      <c r="BN180" s="6"/>
      <c r="BO180" s="6"/>
      <c r="BP180" s="6"/>
      <c r="BQ180" s="6"/>
      <c r="BR180" s="6"/>
      <c r="BS180" s="6"/>
      <c r="BT180" s="6"/>
      <c r="BU180" s="6"/>
      <c r="BV180" s="6"/>
      <c r="BW180" s="6"/>
      <c r="BX180" s="6"/>
      <c r="BY180" s="6"/>
      <c r="BZ180" s="6"/>
      <c r="CA180" s="6"/>
      <c r="CB180" s="6"/>
      <c r="CC180" s="6"/>
      <c r="CD180" s="6"/>
      <c r="CE180" s="6"/>
      <c r="CF180" s="6"/>
      <c r="CG180" s="6"/>
      <c r="CH180" s="6"/>
      <c r="CI180" s="6"/>
      <c r="CJ180" s="6"/>
      <c r="CK180" s="6"/>
      <c r="CL180" s="6"/>
      <c r="CM180" s="6"/>
      <c r="CN180" s="6"/>
      <c r="CO180" s="6"/>
      <c r="CP180" s="6"/>
      <c r="CQ180" s="6"/>
      <c r="CR180" s="6"/>
      <c r="CS180" s="6"/>
      <c r="CT180" s="6"/>
      <c r="CU180" s="6"/>
      <c r="CV180" s="6"/>
      <c r="CW180" s="6"/>
      <c r="CX180" s="6"/>
      <c r="CY180" s="6"/>
      <c r="CZ180" s="6"/>
      <c r="DA180" s="6"/>
      <c r="DB180" s="6"/>
      <c r="DC180" s="6"/>
      <c r="DD180" s="6"/>
      <c r="DE180" s="6"/>
      <c r="DF180" s="6"/>
    </row>
    <row r="181" spans="1:110" hidden="1" x14ac:dyDescent="0.25">
      <c r="A181" s="6"/>
      <c r="I181" s="696" t="s">
        <v>2865</v>
      </c>
      <c r="J181" s="1118">
        <f>+Q159</f>
        <v>0</v>
      </c>
      <c r="M181" s="632"/>
      <c r="V181" s="1099"/>
      <c r="X181" s="6"/>
      <c r="Y181" s="6"/>
      <c r="AL181" s="6"/>
      <c r="AM181" s="6"/>
      <c r="AN181" s="6"/>
      <c r="AO181" s="6"/>
      <c r="AP181" s="6"/>
      <c r="AQ181" s="6"/>
      <c r="AR181" s="6"/>
      <c r="AS181" s="6"/>
      <c r="AT181" s="6"/>
      <c r="AU181" s="6"/>
      <c r="AV181" s="6"/>
      <c r="AW181" s="6"/>
      <c r="AX181" s="6"/>
      <c r="AY181" s="6"/>
      <c r="AZ181" s="6"/>
      <c r="BA181" s="6"/>
      <c r="BB181" s="6"/>
      <c r="BC181" s="6"/>
      <c r="BD181" s="6"/>
      <c r="BE181" s="6"/>
      <c r="BF181" s="6"/>
      <c r="BG181" s="6"/>
      <c r="BH181" s="6"/>
      <c r="BI181" s="6"/>
      <c r="BJ181" s="6"/>
      <c r="BK181" s="6"/>
      <c r="BL181" s="6"/>
      <c r="BM181" s="6"/>
      <c r="BN181" s="6"/>
      <c r="BO181" s="6"/>
      <c r="BP181" s="6"/>
      <c r="BQ181" s="6"/>
      <c r="BR181" s="6"/>
      <c r="BS181" s="6"/>
      <c r="BT181" s="6"/>
      <c r="BU181" s="6"/>
      <c r="BV181" s="6"/>
      <c r="BW181" s="6"/>
      <c r="BX181" s="6"/>
      <c r="BY181" s="6"/>
      <c r="BZ181" s="6"/>
      <c r="CA181" s="6"/>
      <c r="CB181" s="6"/>
      <c r="CC181" s="6"/>
      <c r="CD181" s="6"/>
      <c r="CE181" s="6"/>
      <c r="CF181" s="6"/>
      <c r="CG181" s="6"/>
      <c r="CH181" s="6"/>
      <c r="CI181" s="6"/>
      <c r="CJ181" s="6"/>
      <c r="CK181" s="6"/>
      <c r="CL181" s="6"/>
      <c r="CM181" s="6"/>
      <c r="CN181" s="6"/>
      <c r="CO181" s="6"/>
      <c r="CP181" s="6"/>
      <c r="CQ181" s="6"/>
      <c r="CR181" s="6"/>
      <c r="CS181" s="6"/>
      <c r="CT181" s="6"/>
      <c r="CU181" s="6"/>
      <c r="CV181" s="6"/>
      <c r="CW181" s="6"/>
      <c r="CX181" s="6"/>
      <c r="CY181" s="6"/>
      <c r="CZ181" s="6"/>
      <c r="DA181" s="6"/>
      <c r="DB181" s="6"/>
      <c r="DC181" s="6"/>
      <c r="DD181" s="6"/>
      <c r="DE181" s="6"/>
      <c r="DF181" s="6"/>
    </row>
    <row r="182" spans="1:110" hidden="1" x14ac:dyDescent="0.25">
      <c r="A182" s="6"/>
      <c r="I182" s="889" t="s">
        <v>310</v>
      </c>
      <c r="J182" s="1119" t="e">
        <f>+#REF!*7.09%</f>
        <v>#REF!</v>
      </c>
      <c r="M182" s="632"/>
      <c r="V182" s="1099"/>
      <c r="X182" s="6"/>
      <c r="Y182" s="6"/>
      <c r="AL182" s="6"/>
      <c r="AM182" s="6"/>
      <c r="AN182" s="6"/>
      <c r="AO182" s="6"/>
      <c r="AP182" s="6"/>
      <c r="AQ182" s="6"/>
      <c r="AR182" s="6"/>
      <c r="AS182" s="6"/>
      <c r="AT182" s="6"/>
      <c r="AU182" s="6"/>
      <c r="AV182" s="6"/>
      <c r="AW182" s="6"/>
      <c r="AX182" s="6"/>
      <c r="AY182" s="6"/>
      <c r="AZ182" s="6"/>
      <c r="BA182" s="6"/>
      <c r="BB182" s="6"/>
      <c r="BC182" s="6"/>
      <c r="BD182" s="6"/>
      <c r="BE182" s="6"/>
      <c r="BF182" s="6"/>
      <c r="BG182" s="6"/>
      <c r="BH182" s="6"/>
      <c r="BI182" s="6"/>
      <c r="BJ182" s="6"/>
      <c r="BK182" s="6"/>
      <c r="BL182" s="6"/>
      <c r="BM182" s="6"/>
      <c r="BN182" s="6"/>
      <c r="BO182" s="6"/>
      <c r="BP182" s="6"/>
      <c r="BQ182" s="6"/>
      <c r="BR182" s="6"/>
      <c r="BS182" s="6"/>
      <c r="BT182" s="6"/>
      <c r="BU182" s="6"/>
      <c r="BV182" s="6"/>
      <c r="BW182" s="6"/>
      <c r="BX182" s="6"/>
      <c r="BY182" s="6"/>
      <c r="BZ182" s="6"/>
      <c r="CA182" s="6"/>
      <c r="CB182" s="6"/>
      <c r="CC182" s="6"/>
      <c r="CD182" s="6"/>
      <c r="CE182" s="6"/>
      <c r="CF182" s="6"/>
      <c r="CG182" s="6"/>
      <c r="CH182" s="6"/>
      <c r="CI182" s="6"/>
      <c r="CJ182" s="6"/>
      <c r="CK182" s="6"/>
      <c r="CL182" s="6"/>
      <c r="CM182" s="6"/>
      <c r="CN182" s="6"/>
      <c r="CO182" s="6"/>
      <c r="CP182" s="6"/>
      <c r="CQ182" s="6"/>
      <c r="CR182" s="6"/>
      <c r="CS182" s="6"/>
      <c r="CT182" s="6"/>
      <c r="CU182" s="6"/>
      <c r="CV182" s="6"/>
      <c r="CW182" s="6"/>
      <c r="CX182" s="6"/>
      <c r="CY182" s="6"/>
      <c r="CZ182" s="6"/>
      <c r="DA182" s="6"/>
      <c r="DB182" s="6"/>
      <c r="DC182" s="6"/>
      <c r="DD182" s="6"/>
      <c r="DE182" s="6"/>
      <c r="DF182" s="6"/>
    </row>
    <row r="183" spans="1:110" ht="15.75" hidden="1" thickBot="1" x14ac:dyDescent="0.3">
      <c r="A183" s="6"/>
      <c r="I183" s="889" t="s">
        <v>311</v>
      </c>
      <c r="J183" s="1120" t="e">
        <f>+#REF!*7.1%</f>
        <v>#REF!</v>
      </c>
      <c r="M183" s="748"/>
      <c r="V183" s="1099"/>
      <c r="X183" s="6"/>
      <c r="Y183" s="6"/>
      <c r="AL183" s="6"/>
      <c r="AM183" s="6"/>
      <c r="AN183" s="6"/>
      <c r="AO183" s="6"/>
      <c r="AP183" s="6"/>
      <c r="AQ183" s="6"/>
      <c r="AR183" s="6"/>
      <c r="AS183" s="6"/>
      <c r="AT183" s="6"/>
      <c r="AU183" s="6"/>
      <c r="AV183" s="6"/>
      <c r="AW183" s="6"/>
      <c r="AX183" s="6"/>
      <c r="AY183" s="6"/>
      <c r="AZ183" s="6"/>
      <c r="BA183" s="6"/>
      <c r="BB183" s="6"/>
      <c r="BC183" s="6"/>
      <c r="BD183" s="6"/>
      <c r="BE183" s="6"/>
      <c r="BF183" s="6"/>
      <c r="BG183" s="6"/>
      <c r="BH183" s="6"/>
      <c r="BI183" s="6"/>
      <c r="BJ183" s="6"/>
      <c r="BK183" s="6"/>
      <c r="BL183" s="6"/>
      <c r="BM183" s="6"/>
      <c r="BN183" s="6"/>
      <c r="BO183" s="6"/>
      <c r="BP183" s="6"/>
      <c r="BQ183" s="6"/>
      <c r="BR183" s="6"/>
      <c r="BS183" s="6"/>
      <c r="BT183" s="6"/>
      <c r="BU183" s="6"/>
      <c r="BV183" s="6"/>
      <c r="BW183" s="6"/>
      <c r="BX183" s="6"/>
      <c r="BY183" s="6"/>
      <c r="BZ183" s="6"/>
      <c r="CA183" s="6"/>
      <c r="CB183" s="6"/>
      <c r="CC183" s="6"/>
      <c r="CD183" s="6"/>
      <c r="CE183" s="6"/>
      <c r="CF183" s="6"/>
      <c r="CG183" s="6"/>
      <c r="CH183" s="6"/>
      <c r="CI183" s="6"/>
      <c r="CJ183" s="6"/>
      <c r="CK183" s="6"/>
      <c r="CL183" s="6"/>
      <c r="CM183" s="6"/>
      <c r="CN183" s="6"/>
      <c r="CO183" s="6"/>
      <c r="CP183" s="6"/>
      <c r="CQ183" s="6"/>
      <c r="CR183" s="6"/>
      <c r="CS183" s="6"/>
      <c r="CT183" s="6"/>
      <c r="CU183" s="6"/>
      <c r="CV183" s="6"/>
      <c r="CW183" s="6"/>
      <c r="CX183" s="6"/>
      <c r="CY183" s="6"/>
      <c r="CZ183" s="6"/>
      <c r="DA183" s="6"/>
      <c r="DB183" s="6"/>
      <c r="DC183" s="6"/>
      <c r="DD183" s="6"/>
      <c r="DE183" s="6"/>
      <c r="DF183" s="6"/>
    </row>
    <row r="184" spans="1:110" hidden="1" x14ac:dyDescent="0.25">
      <c r="A184" s="6"/>
      <c r="I184" s="889" t="s">
        <v>3573</v>
      </c>
      <c r="J184" s="1117" t="e">
        <f>+#REF!*1.2%</f>
        <v>#REF!</v>
      </c>
      <c r="M184" s="632"/>
      <c r="V184" s="1099"/>
      <c r="X184" s="6"/>
      <c r="Y184" s="6"/>
      <c r="AL184" s="6"/>
      <c r="AM184" s="6"/>
      <c r="AN184" s="6"/>
      <c r="AO184" s="6"/>
      <c r="AP184" s="6"/>
      <c r="AQ184" s="6"/>
      <c r="AR184" s="6"/>
      <c r="AS184" s="6"/>
      <c r="AT184" s="6"/>
      <c r="AU184" s="6"/>
      <c r="AV184" s="6"/>
      <c r="AW184" s="6"/>
      <c r="AX184" s="6"/>
      <c r="AY184" s="6"/>
      <c r="AZ184" s="6"/>
      <c r="BA184" s="6"/>
      <c r="BB184" s="6"/>
      <c r="BC184" s="6"/>
      <c r="BD184" s="6"/>
      <c r="BE184" s="6"/>
      <c r="BF184" s="6"/>
      <c r="BG184" s="6"/>
      <c r="BH184" s="6"/>
      <c r="BI184" s="6"/>
      <c r="BJ184" s="6"/>
      <c r="BK184" s="6"/>
      <c r="BL184" s="6"/>
      <c r="BM184" s="6"/>
      <c r="BN184" s="6"/>
      <c r="BO184" s="6"/>
      <c r="BP184" s="6"/>
      <c r="BQ184" s="6"/>
      <c r="BR184" s="6"/>
      <c r="BS184" s="6"/>
      <c r="BT184" s="6"/>
      <c r="BU184" s="6"/>
      <c r="BV184" s="6"/>
      <c r="BW184" s="6"/>
      <c r="BX184" s="6"/>
      <c r="BY184" s="6"/>
      <c r="BZ184" s="6"/>
      <c r="CA184" s="6"/>
      <c r="CB184" s="6"/>
      <c r="CC184" s="6"/>
      <c r="CD184" s="6"/>
      <c r="CE184" s="6"/>
      <c r="CF184" s="6"/>
      <c r="CG184" s="6"/>
      <c r="CH184" s="6"/>
      <c r="CI184" s="6"/>
      <c r="CJ184" s="6"/>
      <c r="CK184" s="6"/>
      <c r="CL184" s="6"/>
      <c r="CM184" s="6"/>
      <c r="CN184" s="6"/>
      <c r="CO184" s="6"/>
      <c r="CP184" s="6"/>
      <c r="CQ184" s="6"/>
      <c r="CR184" s="6"/>
      <c r="CS184" s="6"/>
      <c r="CT184" s="6"/>
      <c r="CU184" s="6"/>
      <c r="CV184" s="6"/>
      <c r="CW184" s="6"/>
      <c r="CX184" s="6"/>
      <c r="CY184" s="6"/>
      <c r="CZ184" s="6"/>
      <c r="DA184" s="6"/>
      <c r="DB184" s="6"/>
      <c r="DC184" s="6"/>
      <c r="DD184" s="6"/>
      <c r="DE184" s="6"/>
      <c r="DF184" s="6"/>
    </row>
    <row r="185" spans="1:110" hidden="1" x14ac:dyDescent="0.25">
      <c r="A185" s="6"/>
      <c r="I185" s="890" t="s">
        <v>312</v>
      </c>
      <c r="J185" s="1121" t="e">
        <f>+J179+J180+J181+J182+J183+J184</f>
        <v>#REF!</v>
      </c>
      <c r="M185" s="632"/>
      <c r="V185" s="1099"/>
      <c r="X185" s="6"/>
      <c r="Y185" s="6"/>
      <c r="AL185" s="6"/>
      <c r="AM185" s="6"/>
      <c r="AN185" s="6"/>
      <c r="AO185" s="6"/>
      <c r="AP185" s="6"/>
      <c r="AQ185" s="6"/>
      <c r="AR185" s="6"/>
      <c r="AS185" s="6"/>
      <c r="AT185" s="6"/>
      <c r="AU185" s="6"/>
      <c r="AV185" s="6"/>
      <c r="AW185" s="6"/>
      <c r="AX185" s="6"/>
      <c r="AY185" s="6"/>
      <c r="AZ185" s="6"/>
      <c r="BA185" s="6"/>
      <c r="BB185" s="6"/>
      <c r="BC185" s="6"/>
      <c r="BD185" s="6"/>
      <c r="BE185" s="6"/>
      <c r="BF185" s="6"/>
      <c r="BG185" s="6"/>
      <c r="BH185" s="6"/>
      <c r="BI185" s="6"/>
      <c r="BJ185" s="6"/>
      <c r="BK185" s="6"/>
      <c r="BL185" s="6"/>
      <c r="BM185" s="6"/>
      <c r="BN185" s="6"/>
      <c r="BO185" s="6"/>
      <c r="BP185" s="6"/>
      <c r="BQ185" s="6"/>
      <c r="BR185" s="6"/>
      <c r="BS185" s="6"/>
      <c r="BT185" s="6"/>
      <c r="BU185" s="6"/>
      <c r="BV185" s="6"/>
      <c r="BW185" s="6"/>
      <c r="BX185" s="6"/>
      <c r="BY185" s="6"/>
      <c r="BZ185" s="6"/>
      <c r="CA185" s="6"/>
      <c r="CB185" s="6"/>
      <c r="CC185" s="6"/>
      <c r="CD185" s="6"/>
      <c r="CE185" s="6"/>
      <c r="CF185" s="6"/>
      <c r="CG185" s="6"/>
      <c r="CH185" s="6"/>
      <c r="CI185" s="6"/>
      <c r="CJ185" s="6"/>
      <c r="CK185" s="6"/>
      <c r="CL185" s="6"/>
      <c r="CM185" s="6"/>
      <c r="CN185" s="6"/>
      <c r="CO185" s="6"/>
      <c r="CP185" s="6"/>
      <c r="CQ185" s="6"/>
      <c r="CR185" s="6"/>
      <c r="CS185" s="6"/>
      <c r="CT185" s="6"/>
      <c r="CU185" s="6"/>
      <c r="CV185" s="6"/>
      <c r="CW185" s="6"/>
      <c r="CX185" s="6"/>
      <c r="CY185" s="6"/>
      <c r="CZ185" s="6"/>
      <c r="DA185" s="6"/>
      <c r="DB185" s="6"/>
      <c r="DC185" s="6"/>
      <c r="DD185" s="6"/>
      <c r="DE185" s="6"/>
      <c r="DF185" s="6"/>
    </row>
    <row r="186" spans="1:110" hidden="1" x14ac:dyDescent="0.25">
      <c r="A186" s="6"/>
      <c r="I186" s="890" t="s">
        <v>102</v>
      </c>
      <c r="J186" s="1121" t="e">
        <f>+J175+J176+J177+J178+J179+J180+J181+J182+J183+J184</f>
        <v>#REF!</v>
      </c>
      <c r="M186" s="632"/>
      <c r="V186" s="1099"/>
      <c r="X186" s="6"/>
      <c r="Y186" s="6"/>
      <c r="AL186" s="6"/>
      <c r="AM186" s="6"/>
      <c r="AN186" s="6"/>
      <c r="AO186" s="6"/>
      <c r="AP186" s="6"/>
      <c r="AQ186" s="6"/>
      <c r="AR186" s="6"/>
      <c r="AS186" s="6"/>
      <c r="AT186" s="6"/>
      <c r="AU186" s="6"/>
      <c r="AV186" s="6"/>
      <c r="AW186" s="6"/>
      <c r="AX186" s="6"/>
      <c r="AY186" s="6"/>
      <c r="AZ186" s="6"/>
      <c r="BA186" s="6"/>
      <c r="BB186" s="6"/>
      <c r="BC186" s="6"/>
      <c r="BD186" s="6"/>
      <c r="BE186" s="6"/>
      <c r="BF186" s="6"/>
      <c r="BG186" s="6"/>
      <c r="BH186" s="6"/>
      <c r="BI186" s="6"/>
      <c r="BJ186" s="6"/>
      <c r="BK186" s="6"/>
      <c r="BL186" s="6"/>
      <c r="BM186" s="6"/>
      <c r="BN186" s="6"/>
      <c r="BO186" s="6"/>
      <c r="BP186" s="6"/>
      <c r="BQ186" s="6"/>
      <c r="BR186" s="6"/>
      <c r="BS186" s="6"/>
      <c r="BT186" s="6"/>
      <c r="BU186" s="6"/>
      <c r="BV186" s="6"/>
      <c r="BW186" s="6"/>
      <c r="BX186" s="6"/>
      <c r="BY186" s="6"/>
      <c r="BZ186" s="6"/>
      <c r="CA186" s="6"/>
      <c r="CB186" s="6"/>
      <c r="CC186" s="6"/>
      <c r="CD186" s="6"/>
      <c r="CE186" s="6"/>
      <c r="CF186" s="6"/>
      <c r="CG186" s="6"/>
      <c r="CH186" s="6"/>
      <c r="CI186" s="6"/>
      <c r="CJ186" s="6"/>
      <c r="CK186" s="6"/>
      <c r="CL186" s="6"/>
      <c r="CM186" s="6"/>
      <c r="CN186" s="6"/>
      <c r="CO186" s="6"/>
      <c r="CP186" s="6"/>
      <c r="CQ186" s="6"/>
      <c r="CR186" s="6"/>
      <c r="CS186" s="6"/>
      <c r="CT186" s="6"/>
      <c r="CU186" s="6"/>
      <c r="CV186" s="6"/>
      <c r="CW186" s="6"/>
      <c r="CX186" s="6"/>
      <c r="CY186" s="6"/>
      <c r="CZ186" s="6"/>
      <c r="DA186" s="6"/>
      <c r="DB186" s="6"/>
      <c r="DC186" s="6"/>
      <c r="DD186" s="6"/>
      <c r="DE186" s="6"/>
      <c r="DF186" s="6"/>
    </row>
    <row r="187" spans="1:110" ht="15.75" hidden="1" thickBot="1" x14ac:dyDescent="0.3">
      <c r="A187" s="6"/>
      <c r="G187" s="891" t="s">
        <v>313</v>
      </c>
      <c r="H187" s="706" t="s">
        <v>314</v>
      </c>
      <c r="I187" s="706" t="s">
        <v>5178</v>
      </c>
      <c r="M187" s="632"/>
      <c r="Q187" s="6"/>
      <c r="R187" s="6"/>
      <c r="S187" s="6"/>
      <c r="V187" s="1099"/>
      <c r="X187" s="6"/>
      <c r="Y187" s="6"/>
      <c r="AL187" s="6"/>
      <c r="AM187" s="6"/>
      <c r="AN187" s="6"/>
      <c r="AO187" s="6"/>
      <c r="AP187" s="6"/>
      <c r="AQ187" s="6"/>
      <c r="AR187" s="6"/>
      <c r="AS187" s="6"/>
      <c r="AT187" s="6"/>
      <c r="AU187" s="6"/>
      <c r="AV187" s="6"/>
      <c r="AW187" s="6"/>
      <c r="AX187" s="6"/>
      <c r="AY187" s="6"/>
      <c r="AZ187" s="6"/>
      <c r="BA187" s="6"/>
      <c r="BB187" s="6"/>
      <c r="BC187" s="6"/>
      <c r="BD187" s="6"/>
      <c r="BE187" s="6"/>
      <c r="BF187" s="6"/>
      <c r="BG187" s="6"/>
      <c r="BH187" s="6"/>
      <c r="BI187" s="6"/>
      <c r="BJ187" s="6"/>
      <c r="BK187" s="6"/>
      <c r="BL187" s="6"/>
      <c r="BM187" s="6"/>
      <c r="BN187" s="6"/>
      <c r="BO187" s="6"/>
      <c r="BP187" s="6"/>
      <c r="BQ187" s="6"/>
      <c r="BR187" s="6"/>
      <c r="BS187" s="6"/>
      <c r="BT187" s="6"/>
      <c r="BU187" s="6"/>
      <c r="BV187" s="6"/>
      <c r="BW187" s="6"/>
      <c r="BX187" s="6"/>
      <c r="BY187" s="6"/>
      <c r="BZ187" s="6"/>
      <c r="CA187" s="6"/>
      <c r="CB187" s="6"/>
      <c r="CC187" s="6"/>
      <c r="CD187" s="6"/>
      <c r="CE187" s="6"/>
      <c r="CF187" s="6"/>
      <c r="CG187" s="6"/>
      <c r="CH187" s="6"/>
      <c r="CI187" s="6"/>
      <c r="CJ187" s="6"/>
      <c r="CK187" s="6"/>
      <c r="CL187" s="6"/>
      <c r="CM187" s="6"/>
      <c r="CN187" s="6"/>
      <c r="CO187" s="6"/>
      <c r="CP187" s="6"/>
      <c r="CQ187" s="6"/>
      <c r="CR187" s="6"/>
      <c r="CS187" s="6"/>
      <c r="CT187" s="6"/>
      <c r="CU187" s="6"/>
      <c r="CV187" s="6"/>
      <c r="CW187" s="6"/>
      <c r="CX187" s="6"/>
      <c r="CY187" s="6"/>
      <c r="CZ187" s="6"/>
      <c r="DA187" s="6"/>
      <c r="DB187" s="6"/>
      <c r="DC187" s="6"/>
      <c r="DD187" s="6"/>
      <c r="DE187" s="6"/>
      <c r="DF187" s="6"/>
    </row>
    <row r="188" spans="1:110" hidden="1" x14ac:dyDescent="0.25">
      <c r="G188" s="707" t="s">
        <v>315</v>
      </c>
      <c r="H188" s="708">
        <f>N159</f>
        <v>0</v>
      </c>
      <c r="I188" s="1502">
        <v>43230</v>
      </c>
      <c r="J188" s="672"/>
      <c r="M188" s="632"/>
    </row>
    <row r="189" spans="1:110" ht="15.75" hidden="1" thickBot="1" x14ac:dyDescent="0.3">
      <c r="G189" s="709" t="s">
        <v>316</v>
      </c>
      <c r="H189" s="710" t="e">
        <f>+J186-J175</f>
        <v>#REF!</v>
      </c>
      <c r="I189" s="1503">
        <v>43225</v>
      </c>
      <c r="J189" s="6" t="s">
        <v>5180</v>
      </c>
      <c r="M189" s="632"/>
    </row>
    <row r="190" spans="1:110" hidden="1" x14ac:dyDescent="0.25">
      <c r="H190" s="6" t="s">
        <v>5179</v>
      </c>
      <c r="M190" s="632"/>
    </row>
    <row r="209" spans="2:23" s="6" customFormat="1" x14ac:dyDescent="0.25">
      <c r="B209" s="1100"/>
      <c r="C209" s="1100"/>
      <c r="D209" s="1100"/>
      <c r="E209" s="787"/>
      <c r="F209" s="1100"/>
      <c r="M209" s="632"/>
      <c r="V209" s="1099"/>
      <c r="W209" s="1183"/>
    </row>
    <row r="210" spans="2:23" s="6" customFormat="1" x14ac:dyDescent="0.25">
      <c r="M210" s="632"/>
      <c r="V210" s="1099"/>
      <c r="W210" s="1183"/>
    </row>
    <row r="211" spans="2:23" s="6" customFormat="1" x14ac:dyDescent="0.25">
      <c r="M211" s="632"/>
      <c r="V211" s="1099"/>
      <c r="W211" s="1183"/>
    </row>
    <row r="212" spans="2:23" s="6" customFormat="1" x14ac:dyDescent="0.25">
      <c r="M212" s="632"/>
      <c r="V212" s="1099"/>
      <c r="W212" s="1183"/>
    </row>
    <row r="213" spans="2:23" s="6" customFormat="1" x14ac:dyDescent="0.25">
      <c r="M213" s="632"/>
      <c r="V213" s="1099"/>
      <c r="W213" s="1183"/>
    </row>
    <row r="214" spans="2:23" s="6" customFormat="1" x14ac:dyDescent="0.25">
      <c r="M214" s="632"/>
      <c r="V214" s="1099"/>
      <c r="W214" s="1183"/>
    </row>
    <row r="215" spans="2:23" s="6" customFormat="1" x14ac:dyDescent="0.25">
      <c r="M215" s="632"/>
      <c r="V215" s="1099"/>
      <c r="W215" s="1183"/>
    </row>
    <row r="216" spans="2:23" s="6" customFormat="1" x14ac:dyDescent="0.25">
      <c r="M216" s="632"/>
      <c r="V216" s="1099"/>
      <c r="W216" s="1183"/>
    </row>
    <row r="217" spans="2:23" s="6" customFormat="1" x14ac:dyDescent="0.25">
      <c r="M217" s="632"/>
      <c r="V217" s="1099"/>
      <c r="W217" s="1183"/>
    </row>
    <row r="218" spans="2:23" s="6" customFormat="1" x14ac:dyDescent="0.25">
      <c r="M218" s="632"/>
      <c r="V218" s="1099"/>
      <c r="W218" s="1183"/>
    </row>
    <row r="219" spans="2:23" s="6" customFormat="1" x14ac:dyDescent="0.25">
      <c r="M219" s="632"/>
      <c r="V219" s="1099"/>
      <c r="W219" s="1183"/>
    </row>
    <row r="220" spans="2:23" s="6" customFormat="1" x14ac:dyDescent="0.25">
      <c r="M220" s="632"/>
      <c r="V220" s="1099"/>
      <c r="W220" s="1183"/>
    </row>
    <row r="221" spans="2:23" s="6" customFormat="1" x14ac:dyDescent="0.25">
      <c r="M221" s="632"/>
      <c r="V221" s="1099"/>
      <c r="W221" s="1183"/>
    </row>
    <row r="222" spans="2:23" s="6" customFormat="1" x14ac:dyDescent="0.25">
      <c r="M222" s="632"/>
      <c r="V222" s="1099"/>
      <c r="W222" s="1183"/>
    </row>
    <row r="223" spans="2:23" s="6" customFormat="1" x14ac:dyDescent="0.25">
      <c r="M223" s="632"/>
      <c r="V223" s="1099"/>
      <c r="W223" s="1183"/>
    </row>
    <row r="224" spans="2:23" s="6" customFormat="1" x14ac:dyDescent="0.25">
      <c r="M224" s="632"/>
      <c r="V224" s="1099"/>
      <c r="W224" s="1183"/>
    </row>
    <row r="225" spans="13:23" s="6" customFormat="1" x14ac:dyDescent="0.25">
      <c r="M225" s="632"/>
      <c r="V225" s="1099"/>
      <c r="W225" s="1183"/>
    </row>
    <row r="226" spans="13:23" s="6" customFormat="1" x14ac:dyDescent="0.25">
      <c r="M226" s="632"/>
      <c r="V226" s="1099"/>
      <c r="W226" s="1183"/>
    </row>
    <row r="227" spans="13:23" s="6" customFormat="1" x14ac:dyDescent="0.25">
      <c r="M227" s="632"/>
      <c r="V227" s="1099"/>
      <c r="W227" s="1183"/>
    </row>
    <row r="228" spans="13:23" s="6" customFormat="1" x14ac:dyDescent="0.25">
      <c r="M228" s="632"/>
      <c r="V228" s="1099"/>
      <c r="W228" s="1183"/>
    </row>
    <row r="229" spans="13:23" s="6" customFormat="1" x14ac:dyDescent="0.25">
      <c r="M229" s="632"/>
      <c r="V229" s="1099"/>
      <c r="W229" s="1183"/>
    </row>
    <row r="230" spans="13:23" s="6" customFormat="1" x14ac:dyDescent="0.25">
      <c r="M230" s="632"/>
      <c r="V230" s="1099"/>
      <c r="W230" s="1183"/>
    </row>
    <row r="231" spans="13:23" s="6" customFormat="1" x14ac:dyDescent="0.25">
      <c r="M231" s="632"/>
      <c r="V231" s="1099"/>
      <c r="W231" s="1183"/>
    </row>
    <row r="232" spans="13:23" s="6" customFormat="1" x14ac:dyDescent="0.25">
      <c r="M232" s="632"/>
      <c r="V232" s="1099"/>
      <c r="W232" s="1183"/>
    </row>
    <row r="233" spans="13:23" s="6" customFormat="1" x14ac:dyDescent="0.25">
      <c r="M233" s="533"/>
      <c r="V233" s="1099"/>
      <c r="W233" s="1183"/>
    </row>
    <row r="234" spans="13:23" s="6" customFormat="1" x14ac:dyDescent="0.25">
      <c r="M234" s="632"/>
      <c r="V234" s="1099"/>
      <c r="W234" s="1183"/>
    </row>
    <row r="235" spans="13:23" s="6" customFormat="1" x14ac:dyDescent="0.25">
      <c r="M235" s="632"/>
      <c r="V235" s="1099"/>
      <c r="W235" s="1183"/>
    </row>
    <row r="236" spans="13:23" s="6" customFormat="1" x14ac:dyDescent="0.25">
      <c r="M236" s="632"/>
      <c r="V236" s="1099"/>
      <c r="W236" s="1183"/>
    </row>
    <row r="237" spans="13:23" s="6" customFormat="1" x14ac:dyDescent="0.25">
      <c r="M237" s="632"/>
      <c r="V237" s="1099"/>
      <c r="W237" s="1183"/>
    </row>
    <row r="238" spans="13:23" s="6" customFormat="1" x14ac:dyDescent="0.25">
      <c r="M238" s="632"/>
      <c r="V238" s="1099"/>
      <c r="W238" s="1183"/>
    </row>
    <row r="239" spans="13:23" s="6" customFormat="1" x14ac:dyDescent="0.25">
      <c r="M239" s="632"/>
      <c r="V239" s="1099"/>
      <c r="W239" s="1183"/>
    </row>
    <row r="240" spans="13:23" s="6" customFormat="1" x14ac:dyDescent="0.25">
      <c r="M240" s="632"/>
      <c r="V240" s="1099"/>
      <c r="W240" s="1183"/>
    </row>
    <row r="241" spans="13:23" s="6" customFormat="1" x14ac:dyDescent="0.25">
      <c r="M241" s="632"/>
      <c r="V241" s="1099"/>
      <c r="W241" s="1183"/>
    </row>
    <row r="242" spans="13:23" s="6" customFormat="1" x14ac:dyDescent="0.25">
      <c r="M242" s="632"/>
      <c r="V242" s="1099"/>
      <c r="W242" s="1183"/>
    </row>
    <row r="243" spans="13:23" s="6" customFormat="1" x14ac:dyDescent="0.25">
      <c r="M243" s="632"/>
      <c r="V243" s="1099"/>
      <c r="W243" s="1183"/>
    </row>
    <row r="244" spans="13:23" s="6" customFormat="1" x14ac:dyDescent="0.25">
      <c r="M244" s="632"/>
      <c r="V244" s="1099"/>
      <c r="W244" s="1183"/>
    </row>
    <row r="245" spans="13:23" s="6" customFormat="1" x14ac:dyDescent="0.25">
      <c r="M245" s="632"/>
      <c r="V245" s="1099"/>
      <c r="W245" s="1183"/>
    </row>
    <row r="246" spans="13:23" s="6" customFormat="1" x14ac:dyDescent="0.25">
      <c r="M246" s="632"/>
      <c r="V246" s="1099"/>
      <c r="W246" s="1183"/>
    </row>
    <row r="247" spans="13:23" s="6" customFormat="1" x14ac:dyDescent="0.25">
      <c r="M247" s="632"/>
      <c r="V247" s="1099"/>
      <c r="W247" s="1183"/>
    </row>
    <row r="248" spans="13:23" s="6" customFormat="1" x14ac:dyDescent="0.25">
      <c r="M248" s="632"/>
      <c r="V248" s="1099"/>
      <c r="W248" s="1183"/>
    </row>
    <row r="249" spans="13:23" s="6" customFormat="1" x14ac:dyDescent="0.25">
      <c r="M249" s="632"/>
      <c r="V249" s="1099"/>
      <c r="W249" s="1183"/>
    </row>
    <row r="250" spans="13:23" s="6" customFormat="1" x14ac:dyDescent="0.25">
      <c r="M250" s="632"/>
      <c r="V250" s="1099"/>
      <c r="W250" s="1183"/>
    </row>
    <row r="251" spans="13:23" s="6" customFormat="1" x14ac:dyDescent="0.25">
      <c r="M251" s="632"/>
      <c r="V251" s="1099"/>
      <c r="W251" s="1183"/>
    </row>
    <row r="252" spans="13:23" s="6" customFormat="1" x14ac:dyDescent="0.25">
      <c r="M252" s="632"/>
      <c r="V252" s="1099"/>
      <c r="W252" s="1183"/>
    </row>
    <row r="253" spans="13:23" s="6" customFormat="1" x14ac:dyDescent="0.25">
      <c r="M253" s="632"/>
      <c r="V253" s="1099"/>
      <c r="W253" s="1183"/>
    </row>
    <row r="254" spans="13:23" s="6" customFormat="1" x14ac:dyDescent="0.25">
      <c r="M254" s="632"/>
      <c r="V254" s="1099"/>
      <c r="W254" s="1183"/>
    </row>
    <row r="255" spans="13:23" s="6" customFormat="1" x14ac:dyDescent="0.25">
      <c r="M255" s="632"/>
      <c r="V255" s="1099"/>
      <c r="W255" s="1183"/>
    </row>
    <row r="256" spans="13:23" s="6" customFormat="1" x14ac:dyDescent="0.25">
      <c r="M256" s="632"/>
      <c r="V256" s="1099"/>
      <c r="W256" s="1183"/>
    </row>
    <row r="257" spans="13:23" s="6" customFormat="1" x14ac:dyDescent="0.25">
      <c r="M257" s="632"/>
      <c r="V257" s="1099"/>
      <c r="W257" s="1183"/>
    </row>
    <row r="258" spans="13:23" s="6" customFormat="1" x14ac:dyDescent="0.25">
      <c r="M258" s="632"/>
      <c r="V258" s="1099"/>
      <c r="W258" s="1183"/>
    </row>
    <row r="259" spans="13:23" s="6" customFormat="1" x14ac:dyDescent="0.25">
      <c r="M259" s="632"/>
      <c r="V259" s="1099"/>
      <c r="W259" s="1183"/>
    </row>
    <row r="260" spans="13:23" s="6" customFormat="1" x14ac:dyDescent="0.25">
      <c r="M260" s="632"/>
      <c r="V260" s="1099"/>
      <c r="W260" s="1183"/>
    </row>
    <row r="261" spans="13:23" s="6" customFormat="1" x14ac:dyDescent="0.25">
      <c r="M261" s="632"/>
      <c r="V261" s="1099"/>
      <c r="W261" s="1183"/>
    </row>
    <row r="262" spans="13:23" s="6" customFormat="1" x14ac:dyDescent="0.25">
      <c r="M262" s="632"/>
      <c r="V262" s="1099"/>
      <c r="W262" s="1183"/>
    </row>
    <row r="263" spans="13:23" s="6" customFormat="1" x14ac:dyDescent="0.25">
      <c r="M263" s="632"/>
      <c r="V263" s="1099"/>
      <c r="W263" s="1183"/>
    </row>
    <row r="264" spans="13:23" s="6" customFormat="1" x14ac:dyDescent="0.25">
      <c r="M264" s="632"/>
      <c r="V264" s="1099"/>
      <c r="W264" s="1183"/>
    </row>
    <row r="265" spans="13:23" s="6" customFormat="1" x14ac:dyDescent="0.25">
      <c r="M265" s="632"/>
      <c r="V265" s="1099"/>
      <c r="W265" s="1183"/>
    </row>
    <row r="266" spans="13:23" s="6" customFormat="1" x14ac:dyDescent="0.25">
      <c r="M266" s="632"/>
      <c r="V266" s="1099"/>
      <c r="W266" s="1183"/>
    </row>
    <row r="267" spans="13:23" s="6" customFormat="1" x14ac:dyDescent="0.25">
      <c r="M267" s="632"/>
      <c r="V267" s="1099"/>
      <c r="W267" s="1183"/>
    </row>
    <row r="268" spans="13:23" s="6" customFormat="1" x14ac:dyDescent="0.25">
      <c r="M268" s="632"/>
      <c r="V268" s="1099"/>
      <c r="W268" s="1183"/>
    </row>
    <row r="269" spans="13:23" s="6" customFormat="1" x14ac:dyDescent="0.25">
      <c r="M269" s="632"/>
      <c r="V269" s="1099"/>
      <c r="W269" s="1183"/>
    </row>
    <row r="270" spans="13:23" s="6" customFormat="1" x14ac:dyDescent="0.25">
      <c r="M270" s="632"/>
      <c r="V270" s="1099"/>
      <c r="W270" s="1183"/>
    </row>
    <row r="271" spans="13:23" s="6" customFormat="1" x14ac:dyDescent="0.25">
      <c r="M271" s="632"/>
      <c r="V271" s="1099"/>
      <c r="W271" s="1183"/>
    </row>
    <row r="272" spans="13:23" s="6" customFormat="1" x14ac:dyDescent="0.25">
      <c r="M272" s="632"/>
      <c r="V272" s="1099"/>
      <c r="W272" s="1183"/>
    </row>
    <row r="273" spans="13:23" s="6" customFormat="1" x14ac:dyDescent="0.25">
      <c r="M273" s="632"/>
      <c r="V273" s="1099"/>
      <c r="W273" s="1183"/>
    </row>
    <row r="274" spans="13:23" s="6" customFormat="1" x14ac:dyDescent="0.25">
      <c r="M274" s="632"/>
      <c r="V274" s="1099"/>
      <c r="W274" s="1183"/>
    </row>
    <row r="275" spans="13:23" s="6" customFormat="1" x14ac:dyDescent="0.25">
      <c r="M275" s="632"/>
      <c r="V275" s="1099"/>
      <c r="W275" s="1183"/>
    </row>
    <row r="276" spans="13:23" s="6" customFormat="1" x14ac:dyDescent="0.25">
      <c r="M276" s="632"/>
      <c r="V276" s="1099"/>
      <c r="W276" s="1183"/>
    </row>
    <row r="277" spans="13:23" s="6" customFormat="1" x14ac:dyDescent="0.25">
      <c r="M277" s="632"/>
      <c r="V277" s="1099"/>
      <c r="W277" s="1183"/>
    </row>
    <row r="278" spans="13:23" s="6" customFormat="1" x14ac:dyDescent="0.25">
      <c r="M278" s="632"/>
      <c r="V278" s="1099"/>
      <c r="W278" s="1183"/>
    </row>
    <row r="279" spans="13:23" s="6" customFormat="1" x14ac:dyDescent="0.25">
      <c r="M279" s="632"/>
      <c r="V279" s="1099"/>
      <c r="W279" s="1183"/>
    </row>
    <row r="280" spans="13:23" s="6" customFormat="1" x14ac:dyDescent="0.25">
      <c r="M280" s="632"/>
      <c r="V280" s="1099"/>
      <c r="W280" s="1183"/>
    </row>
    <row r="281" spans="13:23" s="6" customFormat="1" x14ac:dyDescent="0.25">
      <c r="M281" s="632"/>
      <c r="V281" s="1099"/>
      <c r="W281" s="1183"/>
    </row>
    <row r="282" spans="13:23" s="6" customFormat="1" x14ac:dyDescent="0.25">
      <c r="M282" s="632"/>
      <c r="V282" s="1099"/>
      <c r="W282" s="1183"/>
    </row>
    <row r="283" spans="13:23" s="6" customFormat="1" x14ac:dyDescent="0.25">
      <c r="M283" s="632"/>
      <c r="V283" s="1099"/>
      <c r="W283" s="1183"/>
    </row>
    <row r="284" spans="13:23" s="6" customFormat="1" x14ac:dyDescent="0.25">
      <c r="M284" s="632"/>
      <c r="V284" s="1099"/>
      <c r="W284" s="1183"/>
    </row>
    <row r="285" spans="13:23" s="6" customFormat="1" x14ac:dyDescent="0.25">
      <c r="M285" s="632"/>
      <c r="V285" s="1099"/>
      <c r="W285" s="1183"/>
    </row>
    <row r="286" spans="13:23" s="6" customFormat="1" x14ac:dyDescent="0.25">
      <c r="M286" s="632"/>
      <c r="V286" s="1099"/>
      <c r="W286" s="1183"/>
    </row>
    <row r="287" spans="13:23" s="6" customFormat="1" x14ac:dyDescent="0.25">
      <c r="M287" s="632"/>
      <c r="V287" s="1099"/>
      <c r="W287" s="1183"/>
    </row>
    <row r="288" spans="13:23" s="6" customFormat="1" x14ac:dyDescent="0.25">
      <c r="M288" s="632"/>
      <c r="V288" s="1099"/>
      <c r="W288" s="1183"/>
    </row>
    <row r="289" spans="13:23" s="6" customFormat="1" x14ac:dyDescent="0.25">
      <c r="M289" s="632"/>
      <c r="V289" s="1099"/>
      <c r="W289" s="1183"/>
    </row>
    <row r="290" spans="13:23" s="6" customFormat="1" x14ac:dyDescent="0.25">
      <c r="M290" s="632"/>
      <c r="V290" s="1099"/>
      <c r="W290" s="1183"/>
    </row>
    <row r="291" spans="13:23" s="6" customFormat="1" x14ac:dyDescent="0.25">
      <c r="M291" s="632"/>
      <c r="V291" s="1099"/>
      <c r="W291" s="1183"/>
    </row>
    <row r="292" spans="13:23" s="6" customFormat="1" x14ac:dyDescent="0.25">
      <c r="M292" s="632"/>
      <c r="V292" s="1099"/>
      <c r="W292" s="1183"/>
    </row>
    <row r="293" spans="13:23" s="6" customFormat="1" x14ac:dyDescent="0.25">
      <c r="M293" s="632"/>
      <c r="V293" s="1099"/>
      <c r="W293" s="1183"/>
    </row>
    <row r="294" spans="13:23" s="6" customFormat="1" x14ac:dyDescent="0.25">
      <c r="M294" s="632"/>
      <c r="V294" s="1099"/>
      <c r="W294" s="1183"/>
    </row>
    <row r="295" spans="13:23" s="6" customFormat="1" x14ac:dyDescent="0.25">
      <c r="M295" s="632"/>
      <c r="V295" s="1099"/>
      <c r="W295" s="1183"/>
    </row>
    <row r="296" spans="13:23" s="6" customFormat="1" x14ac:dyDescent="0.25">
      <c r="M296" s="632"/>
      <c r="V296" s="1099"/>
      <c r="W296" s="1183"/>
    </row>
    <row r="297" spans="13:23" s="6" customFormat="1" x14ac:dyDescent="0.25">
      <c r="M297" s="632"/>
      <c r="V297" s="1099"/>
      <c r="W297" s="1183"/>
    </row>
    <row r="298" spans="13:23" s="6" customFormat="1" x14ac:dyDescent="0.25">
      <c r="M298" s="632"/>
      <c r="V298" s="1099"/>
      <c r="W298" s="1183"/>
    </row>
    <row r="299" spans="13:23" s="6" customFormat="1" x14ac:dyDescent="0.25">
      <c r="M299" s="632"/>
      <c r="V299" s="1099"/>
      <c r="W299" s="1183"/>
    </row>
    <row r="300" spans="13:23" s="6" customFormat="1" x14ac:dyDescent="0.25">
      <c r="M300" s="632"/>
      <c r="V300" s="1099"/>
      <c r="W300" s="1183"/>
    </row>
    <row r="301" spans="13:23" s="6" customFormat="1" x14ac:dyDescent="0.25">
      <c r="M301" s="632"/>
      <c r="V301" s="1099"/>
      <c r="W301" s="1183"/>
    </row>
    <row r="302" spans="13:23" s="6" customFormat="1" x14ac:dyDescent="0.25">
      <c r="M302" s="632"/>
      <c r="V302" s="1099"/>
      <c r="W302" s="1183"/>
    </row>
    <row r="303" spans="13:23" s="6" customFormat="1" x14ac:dyDescent="0.25">
      <c r="M303" s="632"/>
      <c r="V303" s="1099"/>
      <c r="W303" s="1183"/>
    </row>
    <row r="304" spans="13:23" s="6" customFormat="1" x14ac:dyDescent="0.25">
      <c r="M304" s="632"/>
      <c r="V304" s="1099"/>
      <c r="W304" s="1183"/>
    </row>
    <row r="305" spans="13:23" s="6" customFormat="1" x14ac:dyDescent="0.25">
      <c r="M305" s="632"/>
      <c r="V305" s="1099"/>
      <c r="W305" s="1183"/>
    </row>
    <row r="306" spans="13:23" s="6" customFormat="1" x14ac:dyDescent="0.25">
      <c r="M306" s="632"/>
      <c r="V306" s="1099"/>
      <c r="W306" s="1183"/>
    </row>
    <row r="307" spans="13:23" s="6" customFormat="1" x14ac:dyDescent="0.25">
      <c r="M307" s="632"/>
      <c r="V307" s="1099"/>
      <c r="W307" s="1183"/>
    </row>
    <row r="308" spans="13:23" s="6" customFormat="1" x14ac:dyDescent="0.25">
      <c r="M308" s="632"/>
      <c r="V308" s="1099"/>
      <c r="W308" s="1183"/>
    </row>
    <row r="309" spans="13:23" s="6" customFormat="1" x14ac:dyDescent="0.25">
      <c r="M309" s="748"/>
      <c r="V309" s="1099"/>
      <c r="W309" s="1183"/>
    </row>
    <row r="310" spans="13:23" s="6" customFormat="1" x14ac:dyDescent="0.25">
      <c r="M310" s="632"/>
      <c r="V310" s="1099"/>
      <c r="W310" s="1183"/>
    </row>
    <row r="311" spans="13:23" s="6" customFormat="1" x14ac:dyDescent="0.25">
      <c r="M311" s="632"/>
      <c r="V311" s="1099"/>
      <c r="W311" s="1183"/>
    </row>
    <row r="312" spans="13:23" s="6" customFormat="1" x14ac:dyDescent="0.25">
      <c r="M312" s="632"/>
      <c r="V312" s="1099"/>
      <c r="W312" s="1183"/>
    </row>
    <row r="313" spans="13:23" s="6" customFormat="1" x14ac:dyDescent="0.25">
      <c r="M313" s="632"/>
      <c r="V313" s="1099"/>
      <c r="W313" s="1183"/>
    </row>
    <row r="314" spans="13:23" s="6" customFormat="1" x14ac:dyDescent="0.25">
      <c r="M314" s="632"/>
      <c r="V314" s="1099"/>
      <c r="W314" s="1183"/>
    </row>
    <row r="315" spans="13:23" s="6" customFormat="1" x14ac:dyDescent="0.25">
      <c r="M315" s="632"/>
      <c r="V315" s="1099"/>
      <c r="W315" s="1183"/>
    </row>
    <row r="316" spans="13:23" s="6" customFormat="1" x14ac:dyDescent="0.25">
      <c r="M316" s="632"/>
      <c r="V316" s="1099"/>
      <c r="W316" s="1183"/>
    </row>
    <row r="317" spans="13:23" s="6" customFormat="1" x14ac:dyDescent="0.25">
      <c r="M317" s="632"/>
      <c r="V317" s="1099"/>
      <c r="W317" s="1183"/>
    </row>
    <row r="318" spans="13:23" s="6" customFormat="1" x14ac:dyDescent="0.25">
      <c r="M318" s="749"/>
      <c r="V318" s="1099"/>
      <c r="W318" s="1183"/>
    </row>
    <row r="319" spans="13:23" s="6" customFormat="1" x14ac:dyDescent="0.25">
      <c r="M319" s="749"/>
      <c r="V319" s="1099"/>
      <c r="W319" s="1183"/>
    </row>
    <row r="320" spans="13:23" s="6" customFormat="1" x14ac:dyDescent="0.25">
      <c r="M320" s="632"/>
      <c r="V320" s="1099"/>
      <c r="W320" s="1183"/>
    </row>
    <row r="321" spans="13:23" s="6" customFormat="1" x14ac:dyDescent="0.25">
      <c r="M321" s="632"/>
      <c r="V321" s="1099"/>
      <c r="W321" s="1183"/>
    </row>
    <row r="322" spans="13:23" s="6" customFormat="1" x14ac:dyDescent="0.25">
      <c r="M322" s="748">
        <v>0</v>
      </c>
      <c r="V322" s="1099"/>
      <c r="W322" s="1183"/>
    </row>
    <row r="323" spans="13:23" s="6" customFormat="1" x14ac:dyDescent="0.25">
      <c r="M323" s="632"/>
      <c r="V323" s="1099"/>
      <c r="W323" s="1183"/>
    </row>
    <row r="324" spans="13:23" s="6" customFormat="1" x14ac:dyDescent="0.25">
      <c r="M324" s="632"/>
      <c r="V324" s="1099"/>
      <c r="W324" s="1183"/>
    </row>
    <row r="325" spans="13:23" s="6" customFormat="1" x14ac:dyDescent="0.25">
      <c r="M325" s="632"/>
      <c r="V325" s="1099"/>
      <c r="W325" s="1183"/>
    </row>
    <row r="326" spans="13:23" s="6" customFormat="1" x14ac:dyDescent="0.25">
      <c r="M326" s="749">
        <v>0</v>
      </c>
      <c r="V326" s="1099"/>
      <c r="W326" s="1183"/>
    </row>
    <row r="327" spans="13:23" s="6" customFormat="1" x14ac:dyDescent="0.25">
      <c r="M327" s="632"/>
      <c r="V327" s="1099"/>
      <c r="W327" s="1183"/>
    </row>
    <row r="328" spans="13:23" s="6" customFormat="1" x14ac:dyDescent="0.25">
      <c r="M328" s="632">
        <v>245.46</v>
      </c>
      <c r="V328" s="1099"/>
      <c r="W328" s="1183"/>
    </row>
    <row r="329" spans="13:23" s="6" customFormat="1" x14ac:dyDescent="0.25">
      <c r="M329" s="632"/>
      <c r="V329" s="1099"/>
      <c r="W329" s="1183"/>
    </row>
    <row r="330" spans="13:23" s="6" customFormat="1" x14ac:dyDescent="0.25">
      <c r="M330" s="632"/>
      <c r="V330" s="1099"/>
      <c r="W330" s="1183"/>
    </row>
    <row r="331" spans="13:23" s="6" customFormat="1" x14ac:dyDescent="0.25">
      <c r="M331" s="632"/>
      <c r="V331" s="1099"/>
      <c r="W331" s="1183"/>
    </row>
    <row r="332" spans="13:23" s="6" customFormat="1" x14ac:dyDescent="0.25">
      <c r="M332" s="632"/>
      <c r="V332" s="1099"/>
      <c r="W332" s="1183"/>
    </row>
    <row r="333" spans="13:23" s="6" customFormat="1" x14ac:dyDescent="0.25">
      <c r="M333" s="632"/>
      <c r="V333" s="1099"/>
      <c r="W333" s="1183"/>
    </row>
    <row r="334" spans="13:23" s="6" customFormat="1" x14ac:dyDescent="0.25">
      <c r="M334" s="632"/>
      <c r="V334" s="1099"/>
      <c r="W334" s="1183"/>
    </row>
    <row r="335" spans="13:23" s="6" customFormat="1" x14ac:dyDescent="0.25">
      <c r="M335" s="632"/>
      <c r="V335" s="1099"/>
      <c r="W335" s="1183"/>
    </row>
    <row r="336" spans="13:23" s="6" customFormat="1" x14ac:dyDescent="0.25">
      <c r="M336" s="632"/>
      <c r="V336" s="1099"/>
      <c r="W336" s="1183"/>
    </row>
    <row r="337" spans="13:23" s="6" customFormat="1" x14ac:dyDescent="0.25">
      <c r="M337" s="632"/>
      <c r="V337" s="1099"/>
      <c r="W337" s="1183"/>
    </row>
    <row r="338" spans="13:23" s="6" customFormat="1" x14ac:dyDescent="0.25">
      <c r="M338" s="632"/>
      <c r="V338" s="1099"/>
      <c r="W338" s="1183"/>
    </row>
    <row r="339" spans="13:23" s="6" customFormat="1" x14ac:dyDescent="0.25">
      <c r="M339" s="748">
        <f>SUM(M337:M338)</f>
        <v>0</v>
      </c>
      <c r="V339" s="1099"/>
      <c r="W339" s="1183"/>
    </row>
    <row r="340" spans="13:23" s="6" customFormat="1" x14ac:dyDescent="0.25">
      <c r="M340" s="748"/>
      <c r="V340" s="1099"/>
      <c r="W340" s="1183"/>
    </row>
    <row r="341" spans="13:23" s="6" customFormat="1" x14ac:dyDescent="0.25">
      <c r="M341" s="632"/>
      <c r="V341" s="1099"/>
      <c r="W341" s="1183"/>
    </row>
    <row r="342" spans="13:23" s="6" customFormat="1" x14ac:dyDescent="0.25">
      <c r="M342" s="632"/>
      <c r="V342" s="1099"/>
      <c r="W342" s="1183"/>
    </row>
    <row r="343" spans="13:23" s="6" customFormat="1" x14ac:dyDescent="0.25">
      <c r="M343" s="632"/>
      <c r="V343" s="1099"/>
      <c r="W343" s="1183"/>
    </row>
    <row r="344" spans="13:23" s="6" customFormat="1" x14ac:dyDescent="0.25">
      <c r="M344" s="632"/>
      <c r="V344" s="1099"/>
      <c r="W344" s="1183"/>
    </row>
    <row r="345" spans="13:23" s="6" customFormat="1" x14ac:dyDescent="0.25">
      <c r="M345" s="632"/>
      <c r="V345" s="1099"/>
      <c r="W345" s="1183"/>
    </row>
    <row r="346" spans="13:23" s="6" customFormat="1" x14ac:dyDescent="0.25">
      <c r="M346" s="632"/>
      <c r="V346" s="1099"/>
      <c r="W346" s="1183"/>
    </row>
    <row r="347" spans="13:23" s="6" customFormat="1" x14ac:dyDescent="0.25">
      <c r="M347" s="632"/>
      <c r="V347" s="1099"/>
      <c r="W347" s="1183"/>
    </row>
    <row r="348" spans="13:23" s="6" customFormat="1" x14ac:dyDescent="0.25">
      <c r="M348" s="632"/>
      <c r="V348" s="1099"/>
      <c r="W348" s="1183"/>
    </row>
    <row r="349" spans="13:23" s="6" customFormat="1" x14ac:dyDescent="0.25">
      <c r="M349" s="632"/>
      <c r="V349" s="1099"/>
      <c r="W349" s="1183"/>
    </row>
    <row r="350" spans="13:23" s="6" customFormat="1" x14ac:dyDescent="0.25">
      <c r="M350" s="632"/>
      <c r="V350" s="1099"/>
      <c r="W350" s="1183"/>
    </row>
    <row r="351" spans="13:23" s="6" customFormat="1" x14ac:dyDescent="0.25">
      <c r="M351" s="632"/>
      <c r="V351" s="1099"/>
      <c r="W351" s="1183"/>
    </row>
    <row r="352" spans="13:23" s="6" customFormat="1" x14ac:dyDescent="0.25">
      <c r="M352" s="632"/>
      <c r="V352" s="1099"/>
      <c r="W352" s="1183"/>
    </row>
    <row r="353" spans="13:23" s="6" customFormat="1" x14ac:dyDescent="0.25">
      <c r="M353" s="632"/>
      <c r="V353" s="1099"/>
      <c r="W353" s="1183"/>
    </row>
    <row r="354" spans="13:23" s="6" customFormat="1" x14ac:dyDescent="0.25">
      <c r="M354" s="632"/>
      <c r="V354" s="1099"/>
      <c r="W354" s="1183"/>
    </row>
    <row r="355" spans="13:23" s="6" customFormat="1" x14ac:dyDescent="0.25">
      <c r="M355" s="632"/>
      <c r="V355" s="1099"/>
      <c r="W355" s="1183"/>
    </row>
    <row r="356" spans="13:23" s="6" customFormat="1" x14ac:dyDescent="0.25">
      <c r="M356" s="632"/>
      <c r="V356" s="1099"/>
      <c r="W356" s="1183"/>
    </row>
    <row r="357" spans="13:23" s="6" customFormat="1" x14ac:dyDescent="0.25">
      <c r="M357" s="632"/>
      <c r="V357" s="1099"/>
      <c r="W357" s="1183"/>
    </row>
    <row r="358" spans="13:23" s="6" customFormat="1" x14ac:dyDescent="0.25">
      <c r="M358" s="632"/>
      <c r="V358" s="1099"/>
      <c r="W358" s="1183"/>
    </row>
    <row r="359" spans="13:23" s="6" customFormat="1" x14ac:dyDescent="0.25">
      <c r="M359" s="632"/>
      <c r="V359" s="1099"/>
      <c r="W359" s="1183"/>
    </row>
    <row r="360" spans="13:23" s="6" customFormat="1" x14ac:dyDescent="0.25">
      <c r="M360" s="632"/>
      <c r="V360" s="1099"/>
      <c r="W360" s="1183"/>
    </row>
    <row r="361" spans="13:23" s="6" customFormat="1" x14ac:dyDescent="0.25">
      <c r="M361" s="632"/>
      <c r="V361" s="1099"/>
      <c r="W361" s="1183"/>
    </row>
    <row r="362" spans="13:23" s="6" customFormat="1" x14ac:dyDescent="0.25">
      <c r="M362" s="632"/>
      <c r="V362" s="1099"/>
      <c r="W362" s="1183"/>
    </row>
    <row r="363" spans="13:23" s="6" customFormat="1" x14ac:dyDescent="0.25">
      <c r="M363" s="632"/>
      <c r="V363" s="1099"/>
      <c r="W363" s="1183"/>
    </row>
    <row r="364" spans="13:23" s="6" customFormat="1" x14ac:dyDescent="0.25">
      <c r="M364" s="632"/>
      <c r="V364" s="1099"/>
      <c r="W364" s="1183"/>
    </row>
    <row r="365" spans="13:23" s="6" customFormat="1" x14ac:dyDescent="0.25">
      <c r="M365" s="632"/>
      <c r="V365" s="1099"/>
      <c r="W365" s="1183"/>
    </row>
    <row r="366" spans="13:23" s="6" customFormat="1" x14ac:dyDescent="0.25">
      <c r="M366" s="632"/>
      <c r="V366" s="1099"/>
      <c r="W366" s="1183"/>
    </row>
    <row r="367" spans="13:23" s="6" customFormat="1" x14ac:dyDescent="0.25">
      <c r="M367" s="632"/>
      <c r="V367" s="1099"/>
      <c r="W367" s="1183"/>
    </row>
    <row r="368" spans="13:23" s="6" customFormat="1" x14ac:dyDescent="0.25">
      <c r="M368" s="632"/>
      <c r="V368" s="1099"/>
      <c r="W368" s="1183"/>
    </row>
    <row r="369" spans="13:23" s="6" customFormat="1" x14ac:dyDescent="0.25">
      <c r="M369" s="632"/>
      <c r="V369" s="1099"/>
      <c r="W369" s="1183"/>
    </row>
    <row r="370" spans="13:23" s="6" customFormat="1" x14ac:dyDescent="0.25">
      <c r="M370" s="632"/>
      <c r="V370" s="1099"/>
      <c r="W370" s="1183"/>
    </row>
    <row r="371" spans="13:23" s="6" customFormat="1" x14ac:dyDescent="0.25">
      <c r="M371" s="632"/>
      <c r="V371" s="1099"/>
      <c r="W371" s="1183"/>
    </row>
    <row r="372" spans="13:23" s="6" customFormat="1" x14ac:dyDescent="0.25">
      <c r="M372" s="632"/>
      <c r="V372" s="1099"/>
      <c r="W372" s="1183"/>
    </row>
    <row r="373" spans="13:23" s="6" customFormat="1" x14ac:dyDescent="0.25">
      <c r="M373" s="632"/>
      <c r="V373" s="1099"/>
      <c r="W373" s="1183"/>
    </row>
    <row r="374" spans="13:23" s="6" customFormat="1" x14ac:dyDescent="0.25">
      <c r="M374" s="632"/>
      <c r="V374" s="1099"/>
      <c r="W374" s="1183"/>
    </row>
    <row r="375" spans="13:23" s="6" customFormat="1" x14ac:dyDescent="0.25">
      <c r="M375" s="632"/>
      <c r="V375" s="1099"/>
      <c r="W375" s="1183"/>
    </row>
    <row r="376" spans="13:23" s="6" customFormat="1" x14ac:dyDescent="0.25">
      <c r="M376" s="632"/>
      <c r="V376" s="1099"/>
      <c r="W376" s="1183"/>
    </row>
    <row r="377" spans="13:23" s="6" customFormat="1" x14ac:dyDescent="0.25">
      <c r="M377" s="632"/>
      <c r="V377" s="1099"/>
      <c r="W377" s="1183"/>
    </row>
    <row r="378" spans="13:23" s="6" customFormat="1" x14ac:dyDescent="0.25">
      <c r="M378" s="632"/>
      <c r="V378" s="1099"/>
      <c r="W378" s="1183"/>
    </row>
    <row r="379" spans="13:23" s="6" customFormat="1" x14ac:dyDescent="0.25">
      <c r="M379" s="632"/>
      <c r="V379" s="1099"/>
      <c r="W379" s="1183"/>
    </row>
    <row r="380" spans="13:23" s="6" customFormat="1" x14ac:dyDescent="0.25">
      <c r="M380" s="632"/>
      <c r="V380" s="1099"/>
      <c r="W380" s="1183"/>
    </row>
    <row r="381" spans="13:23" s="6" customFormat="1" x14ac:dyDescent="0.25">
      <c r="M381" s="632"/>
      <c r="V381" s="1099"/>
      <c r="W381" s="1183"/>
    </row>
    <row r="382" spans="13:23" s="6" customFormat="1" x14ac:dyDescent="0.25">
      <c r="M382" s="632"/>
      <c r="V382" s="1099"/>
      <c r="W382" s="1183"/>
    </row>
    <row r="383" spans="13:23" s="6" customFormat="1" x14ac:dyDescent="0.25">
      <c r="M383" s="632"/>
      <c r="V383" s="1099"/>
      <c r="W383" s="1183"/>
    </row>
    <row r="384" spans="13:23" s="6" customFormat="1" x14ac:dyDescent="0.25">
      <c r="M384" s="632"/>
      <c r="V384" s="1099"/>
      <c r="W384" s="1183"/>
    </row>
    <row r="385" spans="13:23" s="6" customFormat="1" x14ac:dyDescent="0.25">
      <c r="M385" s="632"/>
      <c r="V385" s="1099"/>
      <c r="W385" s="1183"/>
    </row>
    <row r="386" spans="13:23" s="6" customFormat="1" x14ac:dyDescent="0.25">
      <c r="M386" s="632"/>
      <c r="V386" s="1099"/>
      <c r="W386" s="1183"/>
    </row>
    <row r="387" spans="13:23" s="6" customFormat="1" x14ac:dyDescent="0.25">
      <c r="M387" s="632"/>
      <c r="V387" s="1099"/>
      <c r="W387" s="1183"/>
    </row>
    <row r="388" spans="13:23" s="6" customFormat="1" x14ac:dyDescent="0.25">
      <c r="M388" s="632"/>
      <c r="V388" s="1099"/>
      <c r="W388" s="1183"/>
    </row>
    <row r="389" spans="13:23" s="6" customFormat="1" x14ac:dyDescent="0.25">
      <c r="M389" s="632"/>
      <c r="V389" s="1099"/>
      <c r="W389" s="1183"/>
    </row>
    <row r="390" spans="13:23" s="6" customFormat="1" x14ac:dyDescent="0.25">
      <c r="M390" s="632"/>
      <c r="V390" s="1099"/>
      <c r="W390" s="1183"/>
    </row>
    <row r="391" spans="13:23" s="6" customFormat="1" x14ac:dyDescent="0.25">
      <c r="M391" s="632"/>
      <c r="V391" s="1099"/>
      <c r="W391" s="1183"/>
    </row>
    <row r="392" spans="13:23" s="6" customFormat="1" x14ac:dyDescent="0.25">
      <c r="M392" s="632"/>
      <c r="V392" s="1099"/>
      <c r="W392" s="1183"/>
    </row>
    <row r="393" spans="13:23" s="6" customFormat="1" x14ac:dyDescent="0.25">
      <c r="M393" s="632"/>
      <c r="V393" s="1099"/>
      <c r="W393" s="1183"/>
    </row>
    <row r="394" spans="13:23" s="6" customFormat="1" x14ac:dyDescent="0.25">
      <c r="M394" s="632"/>
      <c r="V394" s="1099"/>
      <c r="W394" s="1183"/>
    </row>
    <row r="395" spans="13:23" s="6" customFormat="1" x14ac:dyDescent="0.25">
      <c r="M395" s="632"/>
      <c r="V395" s="1099"/>
      <c r="W395" s="1183"/>
    </row>
    <row r="396" spans="13:23" s="6" customFormat="1" x14ac:dyDescent="0.25">
      <c r="M396" s="632"/>
      <c r="V396" s="1099"/>
      <c r="W396" s="1183"/>
    </row>
    <row r="397" spans="13:23" s="6" customFormat="1" x14ac:dyDescent="0.25">
      <c r="M397" s="632"/>
      <c r="V397" s="1099"/>
      <c r="W397" s="1183"/>
    </row>
    <row r="398" spans="13:23" s="6" customFormat="1" x14ac:dyDescent="0.25">
      <c r="M398" s="632"/>
      <c r="V398" s="1099"/>
      <c r="W398" s="1183"/>
    </row>
    <row r="399" spans="13:23" s="6" customFormat="1" x14ac:dyDescent="0.25">
      <c r="M399" s="632"/>
      <c r="V399" s="1099"/>
      <c r="W399" s="1183"/>
    </row>
    <row r="400" spans="13:23" s="6" customFormat="1" x14ac:dyDescent="0.25">
      <c r="M400" s="632"/>
      <c r="V400" s="1099"/>
      <c r="W400" s="1183"/>
    </row>
    <row r="401" spans="13:23" s="6" customFormat="1" x14ac:dyDescent="0.25">
      <c r="M401" s="632"/>
      <c r="V401" s="1099"/>
      <c r="W401" s="1183"/>
    </row>
    <row r="402" spans="13:23" s="6" customFormat="1" x14ac:dyDescent="0.25">
      <c r="M402" s="632"/>
      <c r="V402" s="1099"/>
      <c r="W402" s="1183"/>
    </row>
    <row r="403" spans="13:23" s="6" customFormat="1" x14ac:dyDescent="0.25">
      <c r="M403" s="632"/>
      <c r="V403" s="1099"/>
      <c r="W403" s="1183"/>
    </row>
    <row r="404" spans="13:23" s="6" customFormat="1" x14ac:dyDescent="0.25">
      <c r="M404" s="748">
        <v>0</v>
      </c>
      <c r="V404" s="1099"/>
      <c r="W404" s="1183"/>
    </row>
    <row r="405" spans="13:23" s="6" customFormat="1" x14ac:dyDescent="0.25">
      <c r="M405" s="632"/>
      <c r="V405" s="1099"/>
      <c r="W405" s="1183"/>
    </row>
    <row r="406" spans="13:23" s="6" customFormat="1" x14ac:dyDescent="0.25">
      <c r="M406" s="632"/>
      <c r="V406" s="1099"/>
      <c r="W406" s="1183"/>
    </row>
    <row r="407" spans="13:23" s="6" customFormat="1" x14ac:dyDescent="0.25">
      <c r="M407" s="632"/>
      <c r="V407" s="1099"/>
      <c r="W407" s="1183"/>
    </row>
    <row r="408" spans="13:23" s="6" customFormat="1" x14ac:dyDescent="0.25">
      <c r="M408" s="632"/>
      <c r="V408" s="1099"/>
      <c r="W408" s="1183"/>
    </row>
    <row r="409" spans="13:23" s="6" customFormat="1" x14ac:dyDescent="0.25">
      <c r="M409" s="632"/>
      <c r="V409" s="1099"/>
      <c r="W409" s="1183"/>
    </row>
    <row r="410" spans="13:23" s="6" customFormat="1" x14ac:dyDescent="0.25">
      <c r="M410" s="632"/>
      <c r="V410" s="1099"/>
      <c r="W410" s="1183"/>
    </row>
    <row r="411" spans="13:23" s="6" customFormat="1" x14ac:dyDescent="0.25">
      <c r="M411" s="632"/>
      <c r="V411" s="1099"/>
      <c r="W411" s="1183"/>
    </row>
    <row r="412" spans="13:23" s="6" customFormat="1" x14ac:dyDescent="0.25">
      <c r="M412" s="632"/>
      <c r="V412" s="1099"/>
      <c r="W412" s="1183"/>
    </row>
    <row r="413" spans="13:23" s="6" customFormat="1" x14ac:dyDescent="0.25">
      <c r="M413" s="632"/>
      <c r="V413" s="1099"/>
      <c r="W413" s="1183"/>
    </row>
    <row r="414" spans="13:23" s="6" customFormat="1" x14ac:dyDescent="0.25">
      <c r="M414" s="632"/>
      <c r="V414" s="1099"/>
      <c r="W414" s="1183"/>
    </row>
    <row r="415" spans="13:23" s="6" customFormat="1" x14ac:dyDescent="0.25">
      <c r="M415" s="632"/>
      <c r="V415" s="1099"/>
      <c r="W415" s="1183"/>
    </row>
    <row r="416" spans="13:23" s="6" customFormat="1" x14ac:dyDescent="0.25">
      <c r="M416" s="632"/>
      <c r="V416" s="1099"/>
      <c r="W416" s="1183"/>
    </row>
    <row r="417" spans="13:23" s="6" customFormat="1" x14ac:dyDescent="0.25">
      <c r="M417" s="632"/>
      <c r="V417" s="1099"/>
      <c r="W417" s="1183"/>
    </row>
    <row r="418" spans="13:23" s="6" customFormat="1" x14ac:dyDescent="0.25">
      <c r="M418" s="632"/>
      <c r="V418" s="1099"/>
      <c r="W418" s="1183"/>
    </row>
    <row r="419" spans="13:23" s="6" customFormat="1" x14ac:dyDescent="0.25">
      <c r="M419" s="632"/>
      <c r="V419" s="1099"/>
      <c r="W419" s="1183"/>
    </row>
    <row r="420" spans="13:23" s="6" customFormat="1" x14ac:dyDescent="0.25">
      <c r="M420" s="632"/>
      <c r="V420" s="1099"/>
      <c r="W420" s="1183"/>
    </row>
    <row r="421" spans="13:23" s="6" customFormat="1" x14ac:dyDescent="0.25">
      <c r="M421" s="632"/>
      <c r="V421" s="1099"/>
      <c r="W421" s="1183"/>
    </row>
    <row r="422" spans="13:23" s="6" customFormat="1" x14ac:dyDescent="0.25">
      <c r="M422" s="632"/>
      <c r="V422" s="1099"/>
      <c r="W422" s="1183"/>
    </row>
    <row r="423" spans="13:23" s="6" customFormat="1" x14ac:dyDescent="0.25">
      <c r="M423" s="632"/>
      <c r="V423" s="1099"/>
      <c r="W423" s="1183"/>
    </row>
    <row r="424" spans="13:23" s="6" customFormat="1" x14ac:dyDescent="0.25">
      <c r="M424" s="632"/>
      <c r="V424" s="1099"/>
      <c r="W424" s="1183"/>
    </row>
    <row r="425" spans="13:23" s="6" customFormat="1" x14ac:dyDescent="0.25">
      <c r="M425" s="632"/>
      <c r="V425" s="1099"/>
      <c r="W425" s="1183"/>
    </row>
    <row r="426" spans="13:23" s="6" customFormat="1" x14ac:dyDescent="0.25">
      <c r="M426" s="632"/>
      <c r="V426" s="1099"/>
      <c r="W426" s="1183"/>
    </row>
    <row r="427" spans="13:23" s="6" customFormat="1" x14ac:dyDescent="0.25">
      <c r="M427" s="632"/>
      <c r="V427" s="1099"/>
      <c r="W427" s="1183"/>
    </row>
    <row r="428" spans="13:23" s="6" customFormat="1" x14ac:dyDescent="0.25">
      <c r="M428" s="632"/>
      <c r="V428" s="1099"/>
      <c r="W428" s="1183"/>
    </row>
    <row r="429" spans="13:23" s="6" customFormat="1" x14ac:dyDescent="0.25">
      <c r="M429" s="632"/>
      <c r="V429" s="1099"/>
      <c r="W429" s="1183"/>
    </row>
    <row r="430" spans="13:23" s="6" customFormat="1" x14ac:dyDescent="0.25">
      <c r="M430" s="632"/>
      <c r="V430" s="1099"/>
      <c r="W430" s="1183"/>
    </row>
    <row r="431" spans="13:23" s="6" customFormat="1" x14ac:dyDescent="0.25">
      <c r="M431" s="632"/>
      <c r="V431" s="1099"/>
      <c r="W431" s="1183"/>
    </row>
    <row r="432" spans="13:23" s="6" customFormat="1" x14ac:dyDescent="0.25">
      <c r="M432" s="632"/>
      <c r="V432" s="1099"/>
      <c r="W432" s="1183"/>
    </row>
    <row r="433" spans="13:23" s="6" customFormat="1" x14ac:dyDescent="0.25">
      <c r="M433" s="632"/>
      <c r="V433" s="1099"/>
      <c r="W433" s="1183"/>
    </row>
    <row r="434" spans="13:23" s="6" customFormat="1" x14ac:dyDescent="0.25">
      <c r="M434" s="632"/>
      <c r="V434" s="1099"/>
      <c r="W434" s="1183"/>
    </row>
    <row r="435" spans="13:23" s="6" customFormat="1" x14ac:dyDescent="0.25">
      <c r="M435" s="632"/>
      <c r="V435" s="1099"/>
      <c r="W435" s="1183"/>
    </row>
    <row r="436" spans="13:23" s="6" customFormat="1" x14ac:dyDescent="0.25">
      <c r="M436" s="632"/>
      <c r="V436" s="1099"/>
      <c r="W436" s="1183"/>
    </row>
    <row r="437" spans="13:23" s="6" customFormat="1" x14ac:dyDescent="0.25">
      <c r="M437" s="632"/>
      <c r="V437" s="1099"/>
      <c r="W437" s="1183"/>
    </row>
    <row r="438" spans="13:23" s="6" customFormat="1" x14ac:dyDescent="0.25">
      <c r="M438" s="632"/>
      <c r="V438" s="1099"/>
      <c r="W438" s="1183"/>
    </row>
    <row r="439" spans="13:23" s="6" customFormat="1" x14ac:dyDescent="0.25">
      <c r="M439" s="632"/>
      <c r="V439" s="1099"/>
      <c r="W439" s="1183"/>
    </row>
    <row r="440" spans="13:23" s="6" customFormat="1" x14ac:dyDescent="0.25">
      <c r="M440" s="632"/>
      <c r="V440" s="1099"/>
      <c r="W440" s="1183"/>
    </row>
    <row r="441" spans="13:23" s="6" customFormat="1" x14ac:dyDescent="0.25">
      <c r="M441" s="632"/>
      <c r="V441" s="1099"/>
      <c r="W441" s="1183"/>
    </row>
    <row r="442" spans="13:23" s="6" customFormat="1" x14ac:dyDescent="0.25">
      <c r="M442" s="632"/>
      <c r="V442" s="1099"/>
      <c r="W442" s="1183"/>
    </row>
    <row r="443" spans="13:23" s="6" customFormat="1" x14ac:dyDescent="0.25">
      <c r="M443" s="632"/>
      <c r="V443" s="1099"/>
      <c r="W443" s="1183"/>
    </row>
    <row r="444" spans="13:23" s="6" customFormat="1" x14ac:dyDescent="0.25">
      <c r="M444" s="632"/>
      <c r="V444" s="1099"/>
      <c r="W444" s="1183"/>
    </row>
    <row r="445" spans="13:23" s="6" customFormat="1" x14ac:dyDescent="0.25">
      <c r="M445" s="632"/>
      <c r="V445" s="1099"/>
      <c r="W445" s="1183"/>
    </row>
    <row r="446" spans="13:23" s="6" customFormat="1" x14ac:dyDescent="0.25">
      <c r="M446" s="632"/>
      <c r="V446" s="1099"/>
      <c r="W446" s="1183"/>
    </row>
    <row r="447" spans="13:23" s="6" customFormat="1" x14ac:dyDescent="0.25">
      <c r="M447" s="632"/>
      <c r="V447" s="1099"/>
      <c r="W447" s="1183"/>
    </row>
    <row r="448" spans="13:23" s="6" customFormat="1" x14ac:dyDescent="0.25">
      <c r="M448" s="632"/>
      <c r="V448" s="1099"/>
      <c r="W448" s="1183"/>
    </row>
    <row r="449" spans="13:23" s="6" customFormat="1" x14ac:dyDescent="0.25">
      <c r="M449" s="632"/>
      <c r="V449" s="1099"/>
      <c r="W449" s="1183"/>
    </row>
    <row r="450" spans="13:23" s="6" customFormat="1" x14ac:dyDescent="0.25">
      <c r="M450" s="632"/>
      <c r="V450" s="1099"/>
      <c r="W450" s="1183"/>
    </row>
    <row r="451" spans="13:23" s="6" customFormat="1" x14ac:dyDescent="0.25">
      <c r="M451" s="632"/>
      <c r="V451" s="1099"/>
      <c r="W451" s="1183"/>
    </row>
    <row r="452" spans="13:23" s="6" customFormat="1" x14ac:dyDescent="0.25">
      <c r="M452" s="632"/>
      <c r="V452" s="1099"/>
      <c r="W452" s="1183"/>
    </row>
    <row r="453" spans="13:23" s="6" customFormat="1" x14ac:dyDescent="0.25">
      <c r="M453" s="632"/>
      <c r="V453" s="1099"/>
      <c r="W453" s="1183"/>
    </row>
    <row r="454" spans="13:23" s="6" customFormat="1" x14ac:dyDescent="0.25">
      <c r="M454" s="632"/>
      <c r="V454" s="1099"/>
      <c r="W454" s="1183"/>
    </row>
    <row r="455" spans="13:23" s="6" customFormat="1" x14ac:dyDescent="0.25">
      <c r="M455" s="632"/>
      <c r="V455" s="1099"/>
      <c r="W455" s="1183"/>
    </row>
    <row r="456" spans="13:23" s="6" customFormat="1" x14ac:dyDescent="0.25">
      <c r="M456" s="632"/>
      <c r="V456" s="1099"/>
      <c r="W456" s="1183"/>
    </row>
    <row r="457" spans="13:23" s="6" customFormat="1" x14ac:dyDescent="0.25">
      <c r="M457" s="632"/>
      <c r="V457" s="1099"/>
      <c r="W457" s="1183"/>
    </row>
    <row r="458" spans="13:23" s="6" customFormat="1" x14ac:dyDescent="0.25">
      <c r="M458" s="632"/>
      <c r="V458" s="1099"/>
      <c r="W458" s="1183"/>
    </row>
    <row r="459" spans="13:23" s="6" customFormat="1" x14ac:dyDescent="0.25">
      <c r="M459" s="632"/>
      <c r="V459" s="1099"/>
      <c r="W459" s="1183"/>
    </row>
    <row r="460" spans="13:23" s="6" customFormat="1" x14ac:dyDescent="0.25">
      <c r="M460" s="632"/>
      <c r="V460" s="1099"/>
      <c r="W460" s="1183"/>
    </row>
    <row r="461" spans="13:23" s="6" customFormat="1" x14ac:dyDescent="0.25">
      <c r="M461" s="632"/>
      <c r="V461" s="1099"/>
      <c r="W461" s="1183"/>
    </row>
    <row r="462" spans="13:23" s="6" customFormat="1" x14ac:dyDescent="0.25">
      <c r="M462" s="632"/>
      <c r="V462" s="1099"/>
      <c r="W462" s="1183"/>
    </row>
    <row r="463" spans="13:23" s="6" customFormat="1" x14ac:dyDescent="0.25">
      <c r="M463" s="632"/>
      <c r="V463" s="1099"/>
      <c r="W463" s="1183"/>
    </row>
    <row r="464" spans="13:23" s="6" customFormat="1" x14ac:dyDescent="0.25">
      <c r="M464" s="632"/>
      <c r="V464" s="1099"/>
      <c r="W464" s="1183"/>
    </row>
    <row r="465" spans="13:23" s="6" customFormat="1" x14ac:dyDescent="0.25">
      <c r="M465" s="632"/>
      <c r="V465" s="1099"/>
      <c r="W465" s="1183"/>
    </row>
    <row r="466" spans="13:23" s="6" customFormat="1" x14ac:dyDescent="0.25">
      <c r="M466" s="632"/>
      <c r="V466" s="1099"/>
      <c r="W466" s="1183"/>
    </row>
    <row r="467" spans="13:23" s="6" customFormat="1" x14ac:dyDescent="0.25">
      <c r="M467" s="632"/>
      <c r="V467" s="1099"/>
      <c r="W467" s="1183"/>
    </row>
    <row r="468" spans="13:23" s="6" customFormat="1" x14ac:dyDescent="0.25">
      <c r="M468" s="533"/>
      <c r="V468" s="1099"/>
      <c r="W468" s="1183"/>
    </row>
    <row r="469" spans="13:23" s="6" customFormat="1" x14ac:dyDescent="0.25">
      <c r="M469" s="632"/>
      <c r="V469" s="1099"/>
      <c r="W469" s="1183"/>
    </row>
    <row r="470" spans="13:23" s="6" customFormat="1" x14ac:dyDescent="0.25">
      <c r="M470" s="632"/>
      <c r="V470" s="1099"/>
      <c r="W470" s="1183"/>
    </row>
    <row r="471" spans="13:23" s="6" customFormat="1" x14ac:dyDescent="0.25">
      <c r="M471" s="632"/>
      <c r="V471" s="1099"/>
      <c r="W471" s="1183"/>
    </row>
    <row r="472" spans="13:23" s="6" customFormat="1" x14ac:dyDescent="0.25">
      <c r="M472" s="632"/>
      <c r="V472" s="1099"/>
      <c r="W472" s="1183"/>
    </row>
    <row r="473" spans="13:23" s="6" customFormat="1" x14ac:dyDescent="0.25">
      <c r="M473" s="632"/>
      <c r="V473" s="1099"/>
      <c r="W473" s="1183"/>
    </row>
    <row r="474" spans="13:23" s="6" customFormat="1" x14ac:dyDescent="0.25">
      <c r="M474" s="632"/>
      <c r="V474" s="1099"/>
      <c r="W474" s="1183"/>
    </row>
    <row r="475" spans="13:23" s="6" customFormat="1" x14ac:dyDescent="0.25">
      <c r="M475" s="632"/>
      <c r="V475" s="1099"/>
      <c r="W475" s="1183"/>
    </row>
    <row r="476" spans="13:23" s="6" customFormat="1" x14ac:dyDescent="0.25">
      <c r="M476" s="632"/>
      <c r="V476" s="1099"/>
      <c r="W476" s="1183"/>
    </row>
    <row r="477" spans="13:23" s="6" customFormat="1" x14ac:dyDescent="0.25">
      <c r="M477" s="632">
        <v>308.14999999999998</v>
      </c>
      <c r="V477" s="1099"/>
      <c r="W477" s="1183"/>
    </row>
    <row r="478" spans="13:23" s="6" customFormat="1" x14ac:dyDescent="0.25">
      <c r="M478" s="632"/>
      <c r="V478" s="1099"/>
      <c r="W478" s="1183"/>
    </row>
    <row r="479" spans="13:23" s="6" customFormat="1" x14ac:dyDescent="0.25">
      <c r="M479" s="632"/>
      <c r="V479" s="1099"/>
      <c r="W479" s="1183"/>
    </row>
    <row r="480" spans="13:23" s="6" customFormat="1" x14ac:dyDescent="0.25">
      <c r="M480" s="632"/>
      <c r="V480" s="1099"/>
      <c r="W480" s="1183"/>
    </row>
    <row r="481" spans="13:23" s="6" customFormat="1" x14ac:dyDescent="0.25">
      <c r="M481" s="632"/>
      <c r="V481" s="1099"/>
      <c r="W481" s="1183"/>
    </row>
    <row r="482" spans="13:23" s="6" customFormat="1" x14ac:dyDescent="0.25">
      <c r="M482" s="632"/>
      <c r="V482" s="1099"/>
      <c r="W482" s="1183"/>
    </row>
    <row r="483" spans="13:23" s="6" customFormat="1" x14ac:dyDescent="0.25">
      <c r="M483" s="632"/>
      <c r="V483" s="1099"/>
      <c r="W483" s="1183"/>
    </row>
    <row r="484" spans="13:23" s="6" customFormat="1" x14ac:dyDescent="0.25">
      <c r="M484" s="632"/>
      <c r="V484" s="1099"/>
      <c r="W484" s="1183"/>
    </row>
    <row r="485" spans="13:23" s="6" customFormat="1" x14ac:dyDescent="0.25">
      <c r="M485" s="632"/>
      <c r="V485" s="1099"/>
      <c r="W485" s="1183"/>
    </row>
    <row r="486" spans="13:23" s="6" customFormat="1" x14ac:dyDescent="0.25">
      <c r="M486" s="632"/>
      <c r="V486" s="1099"/>
      <c r="W486" s="1183"/>
    </row>
    <row r="487" spans="13:23" s="6" customFormat="1" x14ac:dyDescent="0.25">
      <c r="M487" s="632"/>
      <c r="V487" s="1099"/>
      <c r="W487" s="1183"/>
    </row>
    <row r="488" spans="13:23" s="6" customFormat="1" x14ac:dyDescent="0.25">
      <c r="M488" s="632"/>
      <c r="V488" s="1099"/>
      <c r="W488" s="1183"/>
    </row>
    <row r="489" spans="13:23" s="6" customFormat="1" x14ac:dyDescent="0.25">
      <c r="M489" s="632"/>
      <c r="V489" s="1099"/>
      <c r="W489" s="1183"/>
    </row>
    <row r="490" spans="13:23" s="6" customFormat="1" x14ac:dyDescent="0.25">
      <c r="M490" s="632"/>
      <c r="V490" s="1099"/>
      <c r="W490" s="1183"/>
    </row>
    <row r="491" spans="13:23" s="6" customFormat="1" x14ac:dyDescent="0.25">
      <c r="M491" s="632"/>
      <c r="V491" s="1099"/>
      <c r="W491" s="1183"/>
    </row>
    <row r="492" spans="13:23" s="6" customFormat="1" x14ac:dyDescent="0.25">
      <c r="M492" s="632"/>
      <c r="V492" s="1099"/>
      <c r="W492" s="1183"/>
    </row>
    <row r="493" spans="13:23" s="6" customFormat="1" x14ac:dyDescent="0.25">
      <c r="M493" s="632"/>
      <c r="V493" s="1099"/>
      <c r="W493" s="1183"/>
    </row>
    <row r="494" spans="13:23" s="6" customFormat="1" x14ac:dyDescent="0.25">
      <c r="M494" s="632"/>
      <c r="V494" s="1099"/>
      <c r="W494" s="1183"/>
    </row>
    <row r="495" spans="13:23" s="6" customFormat="1" x14ac:dyDescent="0.25">
      <c r="M495" s="632"/>
      <c r="V495" s="1099"/>
      <c r="W495" s="1183"/>
    </row>
    <row r="496" spans="13:23" s="6" customFormat="1" x14ac:dyDescent="0.25">
      <c r="M496" s="632"/>
      <c r="V496" s="1099"/>
      <c r="W496" s="1183"/>
    </row>
    <row r="497" spans="13:23" s="6" customFormat="1" x14ac:dyDescent="0.25">
      <c r="M497" s="632"/>
      <c r="V497" s="1099"/>
      <c r="W497" s="1183"/>
    </row>
    <row r="498" spans="13:23" s="6" customFormat="1" x14ac:dyDescent="0.25">
      <c r="M498" s="632"/>
      <c r="V498" s="1099"/>
      <c r="W498" s="1183"/>
    </row>
    <row r="499" spans="13:23" s="6" customFormat="1" x14ac:dyDescent="0.25">
      <c r="M499" s="632"/>
      <c r="V499" s="1099"/>
      <c r="W499" s="1183"/>
    </row>
    <row r="500" spans="13:23" s="6" customFormat="1" x14ac:dyDescent="0.25">
      <c r="M500" s="632"/>
      <c r="V500" s="1099"/>
      <c r="W500" s="1183"/>
    </row>
    <row r="501" spans="13:23" s="6" customFormat="1" x14ac:dyDescent="0.25">
      <c r="M501" s="632"/>
      <c r="V501" s="1099"/>
      <c r="W501" s="1183"/>
    </row>
    <row r="502" spans="13:23" s="6" customFormat="1" x14ac:dyDescent="0.25">
      <c r="M502" s="632"/>
      <c r="V502" s="1099"/>
      <c r="W502" s="1183"/>
    </row>
    <row r="503" spans="13:23" s="6" customFormat="1" x14ac:dyDescent="0.25">
      <c r="M503" s="632"/>
      <c r="V503" s="1099"/>
      <c r="W503" s="1183"/>
    </row>
    <row r="504" spans="13:23" s="6" customFormat="1" x14ac:dyDescent="0.25">
      <c r="M504" s="632"/>
      <c r="V504" s="1099"/>
      <c r="W504" s="1183"/>
    </row>
    <row r="505" spans="13:23" s="6" customFormat="1" x14ac:dyDescent="0.25">
      <c r="M505" s="632"/>
      <c r="V505" s="1099"/>
      <c r="W505" s="1183"/>
    </row>
    <row r="506" spans="13:23" s="6" customFormat="1" x14ac:dyDescent="0.25">
      <c r="M506" s="632"/>
      <c r="V506" s="1099"/>
      <c r="W506" s="1183"/>
    </row>
    <row r="507" spans="13:23" s="6" customFormat="1" x14ac:dyDescent="0.25">
      <c r="M507" s="632"/>
      <c r="V507" s="1099"/>
      <c r="W507" s="1183"/>
    </row>
    <row r="508" spans="13:23" s="6" customFormat="1" x14ac:dyDescent="0.25">
      <c r="M508" s="632"/>
      <c r="V508" s="1099"/>
      <c r="W508" s="1183"/>
    </row>
    <row r="509" spans="13:23" s="6" customFormat="1" x14ac:dyDescent="0.25">
      <c r="M509" s="632"/>
      <c r="V509" s="1099"/>
      <c r="W509" s="1183"/>
    </row>
    <row r="510" spans="13:23" s="6" customFormat="1" x14ac:dyDescent="0.25">
      <c r="M510" s="632"/>
      <c r="V510" s="1099"/>
      <c r="W510" s="1183"/>
    </row>
    <row r="511" spans="13:23" s="6" customFormat="1" x14ac:dyDescent="0.25">
      <c r="M511" s="632"/>
      <c r="V511" s="1099"/>
      <c r="W511" s="1183"/>
    </row>
    <row r="512" spans="13:23" s="6" customFormat="1" x14ac:dyDescent="0.25">
      <c r="M512" s="632"/>
      <c r="V512" s="1099"/>
      <c r="W512" s="1183"/>
    </row>
    <row r="513" spans="13:23" s="6" customFormat="1" x14ac:dyDescent="0.25">
      <c r="M513" s="632"/>
      <c r="V513" s="1099"/>
      <c r="W513" s="1183"/>
    </row>
    <row r="514" spans="13:23" s="6" customFormat="1" x14ac:dyDescent="0.25">
      <c r="M514" s="632"/>
      <c r="V514" s="1099"/>
      <c r="W514" s="1183"/>
    </row>
    <row r="515" spans="13:23" s="6" customFormat="1" x14ac:dyDescent="0.25">
      <c r="M515" s="632"/>
      <c r="V515" s="1099"/>
      <c r="W515" s="1183"/>
    </row>
    <row r="516" spans="13:23" s="6" customFormat="1" x14ac:dyDescent="0.25">
      <c r="M516" s="632"/>
      <c r="V516" s="1099"/>
      <c r="W516" s="1183"/>
    </row>
    <row r="517" spans="13:23" s="6" customFormat="1" x14ac:dyDescent="0.25">
      <c r="M517" s="632"/>
      <c r="V517" s="1099"/>
      <c r="W517" s="1183"/>
    </row>
    <row r="518" spans="13:23" s="6" customFormat="1" x14ac:dyDescent="0.25">
      <c r="M518" s="632"/>
      <c r="V518" s="1099"/>
      <c r="W518" s="1183"/>
    </row>
    <row r="519" spans="13:23" s="6" customFormat="1" x14ac:dyDescent="0.25">
      <c r="M519" s="632"/>
      <c r="V519" s="1099"/>
      <c r="W519" s="1183"/>
    </row>
    <row r="520" spans="13:23" s="6" customFormat="1" x14ac:dyDescent="0.25">
      <c r="M520" s="632"/>
      <c r="V520" s="1099"/>
      <c r="W520" s="1183"/>
    </row>
    <row r="521" spans="13:23" s="6" customFormat="1" x14ac:dyDescent="0.25">
      <c r="M521" s="632"/>
      <c r="V521" s="1099"/>
      <c r="W521" s="1183"/>
    </row>
    <row r="522" spans="13:23" s="6" customFormat="1" x14ac:dyDescent="0.25">
      <c r="M522" s="632"/>
      <c r="V522" s="1099"/>
      <c r="W522" s="1183"/>
    </row>
    <row r="523" spans="13:23" s="6" customFormat="1" x14ac:dyDescent="0.25">
      <c r="M523" s="632"/>
      <c r="V523" s="1099"/>
      <c r="W523" s="1183"/>
    </row>
    <row r="524" spans="13:23" s="6" customFormat="1" x14ac:dyDescent="0.25">
      <c r="M524" s="632"/>
      <c r="V524" s="1099"/>
      <c r="W524" s="1183"/>
    </row>
    <row r="525" spans="13:23" s="6" customFormat="1" x14ac:dyDescent="0.25">
      <c r="M525" s="632"/>
      <c r="V525" s="1099"/>
      <c r="W525" s="1183"/>
    </row>
    <row r="526" spans="13:23" s="6" customFormat="1" x14ac:dyDescent="0.25">
      <c r="M526" s="632"/>
      <c r="V526" s="1099"/>
      <c r="W526" s="1183"/>
    </row>
    <row r="527" spans="13:23" s="6" customFormat="1" x14ac:dyDescent="0.25">
      <c r="M527" s="632"/>
      <c r="V527" s="1099"/>
      <c r="W527" s="1183"/>
    </row>
    <row r="528" spans="13:23" s="6" customFormat="1" x14ac:dyDescent="0.25">
      <c r="M528" s="632"/>
      <c r="V528" s="1099"/>
      <c r="W528" s="1183"/>
    </row>
    <row r="529" spans="13:23" s="6" customFormat="1" x14ac:dyDescent="0.25">
      <c r="M529" s="632"/>
      <c r="V529" s="1099"/>
      <c r="W529" s="1183"/>
    </row>
    <row r="530" spans="13:23" s="6" customFormat="1" x14ac:dyDescent="0.25">
      <c r="M530" s="632"/>
      <c r="V530" s="1099"/>
      <c r="W530" s="1183"/>
    </row>
    <row r="531" spans="13:23" s="6" customFormat="1" x14ac:dyDescent="0.25">
      <c r="M531" s="750">
        <f>SUM(M527:M530)</f>
        <v>0</v>
      </c>
      <c r="V531" s="1099"/>
      <c r="W531" s="1183"/>
    </row>
    <row r="532" spans="13:23" s="6" customFormat="1" x14ac:dyDescent="0.25">
      <c r="M532" s="632"/>
      <c r="V532" s="1099"/>
      <c r="W532" s="1183"/>
    </row>
    <row r="533" spans="13:23" s="6" customFormat="1" x14ac:dyDescent="0.25">
      <c r="M533" s="632"/>
      <c r="V533" s="1099"/>
      <c r="W533" s="1183"/>
    </row>
    <row r="534" spans="13:23" s="6" customFormat="1" x14ac:dyDescent="0.25">
      <c r="M534" s="632"/>
      <c r="V534" s="1099"/>
      <c r="W534" s="1183"/>
    </row>
    <row r="535" spans="13:23" s="6" customFormat="1" x14ac:dyDescent="0.25">
      <c r="M535" s="632"/>
      <c r="V535" s="1099"/>
      <c r="W535" s="1183"/>
    </row>
    <row r="536" spans="13:23" s="6" customFormat="1" x14ac:dyDescent="0.25">
      <c r="M536" s="632"/>
      <c r="V536" s="1099"/>
      <c r="W536" s="1183"/>
    </row>
    <row r="537" spans="13:23" s="6" customFormat="1" x14ac:dyDescent="0.25">
      <c r="M537" s="632"/>
      <c r="V537" s="1099"/>
      <c r="W537" s="1183"/>
    </row>
    <row r="538" spans="13:23" s="6" customFormat="1" x14ac:dyDescent="0.25">
      <c r="M538" s="632"/>
      <c r="V538" s="1099"/>
      <c r="W538" s="1183"/>
    </row>
    <row r="539" spans="13:23" s="6" customFormat="1" x14ac:dyDescent="0.25">
      <c r="M539" s="632"/>
      <c r="V539" s="1099"/>
      <c r="W539" s="1183"/>
    </row>
    <row r="540" spans="13:23" s="6" customFormat="1" x14ac:dyDescent="0.25">
      <c r="M540" s="632"/>
      <c r="V540" s="1099"/>
      <c r="W540" s="1183"/>
    </row>
    <row r="541" spans="13:23" s="6" customFormat="1" x14ac:dyDescent="0.25">
      <c r="M541" s="632"/>
      <c r="V541" s="1099"/>
      <c r="W541" s="1183"/>
    </row>
    <row r="542" spans="13:23" s="6" customFormat="1" x14ac:dyDescent="0.25">
      <c r="M542" s="632"/>
      <c r="V542" s="1099"/>
      <c r="W542" s="1183"/>
    </row>
    <row r="543" spans="13:23" s="6" customFormat="1" x14ac:dyDescent="0.25">
      <c r="M543" s="632"/>
      <c r="V543" s="1099"/>
      <c r="W543" s="1183"/>
    </row>
    <row r="544" spans="13:23" s="6" customFormat="1" x14ac:dyDescent="0.25">
      <c r="M544" s="632"/>
      <c r="V544" s="1099"/>
      <c r="W544" s="1183"/>
    </row>
    <row r="545" spans="13:23" s="6" customFormat="1" x14ac:dyDescent="0.25">
      <c r="M545" s="632"/>
      <c r="V545" s="1099"/>
      <c r="W545" s="1183"/>
    </row>
    <row r="546" spans="13:23" s="6" customFormat="1" x14ac:dyDescent="0.25">
      <c r="M546" s="632"/>
      <c r="V546" s="1099"/>
      <c r="W546" s="1183"/>
    </row>
    <row r="547" spans="13:23" s="6" customFormat="1" x14ac:dyDescent="0.25">
      <c r="M547" s="632"/>
      <c r="V547" s="1099"/>
      <c r="W547" s="1183"/>
    </row>
    <row r="548" spans="13:23" s="6" customFormat="1" x14ac:dyDescent="0.25">
      <c r="M548" s="632"/>
      <c r="V548" s="1099"/>
      <c r="W548" s="1183"/>
    </row>
    <row r="549" spans="13:23" s="6" customFormat="1" x14ac:dyDescent="0.25">
      <c r="M549" s="632"/>
      <c r="V549" s="1099"/>
      <c r="W549" s="1183"/>
    </row>
    <row r="550" spans="13:23" s="6" customFormat="1" x14ac:dyDescent="0.25">
      <c r="M550" s="632"/>
      <c r="V550" s="1099"/>
      <c r="W550" s="1183"/>
    </row>
    <row r="551" spans="13:23" s="6" customFormat="1" x14ac:dyDescent="0.25">
      <c r="M551" s="632"/>
      <c r="V551" s="1099"/>
      <c r="W551" s="1183"/>
    </row>
    <row r="552" spans="13:23" s="6" customFormat="1" x14ac:dyDescent="0.25">
      <c r="M552" s="632"/>
      <c r="V552" s="1099"/>
      <c r="W552" s="1183"/>
    </row>
    <row r="553" spans="13:23" s="6" customFormat="1" x14ac:dyDescent="0.25">
      <c r="M553" s="632"/>
      <c r="V553" s="1099"/>
      <c r="W553" s="1183"/>
    </row>
    <row r="554" spans="13:23" s="6" customFormat="1" x14ac:dyDescent="0.25">
      <c r="M554" s="632"/>
      <c r="V554" s="1099"/>
      <c r="W554" s="1183"/>
    </row>
    <row r="555" spans="13:23" s="6" customFormat="1" x14ac:dyDescent="0.25">
      <c r="M555" s="632"/>
      <c r="V555" s="1099"/>
      <c r="W555" s="1183"/>
    </row>
    <row r="556" spans="13:23" s="6" customFormat="1" x14ac:dyDescent="0.25">
      <c r="M556" s="632"/>
      <c r="V556" s="1099"/>
      <c r="W556" s="1183"/>
    </row>
    <row r="557" spans="13:23" s="6" customFormat="1" x14ac:dyDescent="0.25">
      <c r="M557" s="632"/>
      <c r="V557" s="1099"/>
      <c r="W557" s="1183"/>
    </row>
    <row r="558" spans="13:23" s="6" customFormat="1" x14ac:dyDescent="0.25">
      <c r="M558" s="632"/>
      <c r="V558" s="1099"/>
      <c r="W558" s="1183"/>
    </row>
    <row r="559" spans="13:23" s="6" customFormat="1" x14ac:dyDescent="0.25">
      <c r="M559" s="632"/>
      <c r="V559" s="1099"/>
      <c r="W559" s="1183"/>
    </row>
    <row r="560" spans="13:23" s="6" customFormat="1" x14ac:dyDescent="0.25">
      <c r="M560" s="632"/>
      <c r="V560" s="1099"/>
      <c r="W560" s="1183"/>
    </row>
    <row r="561" spans="13:23" s="6" customFormat="1" x14ac:dyDescent="0.25">
      <c r="M561" s="632"/>
      <c r="V561" s="1099"/>
      <c r="W561" s="1183"/>
    </row>
    <row r="562" spans="13:23" s="6" customFormat="1" x14ac:dyDescent="0.25">
      <c r="M562" s="632"/>
      <c r="V562" s="1099"/>
      <c r="W562" s="1183"/>
    </row>
    <row r="563" spans="13:23" s="6" customFormat="1" x14ac:dyDescent="0.25">
      <c r="M563" s="632"/>
      <c r="V563" s="1099"/>
      <c r="W563" s="1183"/>
    </row>
    <row r="564" spans="13:23" s="6" customFormat="1" x14ac:dyDescent="0.25">
      <c r="M564" s="632"/>
      <c r="V564" s="1099"/>
      <c r="W564" s="1183"/>
    </row>
    <row r="565" spans="13:23" s="6" customFormat="1" x14ac:dyDescent="0.25">
      <c r="M565" s="632"/>
      <c r="V565" s="1099"/>
      <c r="W565" s="1183"/>
    </row>
    <row r="566" spans="13:23" s="6" customFormat="1" x14ac:dyDescent="0.25">
      <c r="M566" s="632"/>
      <c r="V566" s="1099"/>
      <c r="W566" s="1183"/>
    </row>
    <row r="567" spans="13:23" s="6" customFormat="1" x14ac:dyDescent="0.25">
      <c r="M567" s="632"/>
      <c r="V567" s="1099"/>
      <c r="W567" s="1183"/>
    </row>
    <row r="568" spans="13:23" s="6" customFormat="1" x14ac:dyDescent="0.25">
      <c r="M568" s="632"/>
      <c r="V568" s="1099"/>
      <c r="W568" s="1183"/>
    </row>
    <row r="569" spans="13:23" s="6" customFormat="1" x14ac:dyDescent="0.25">
      <c r="M569" s="632"/>
      <c r="V569" s="1099"/>
      <c r="W569" s="1183"/>
    </row>
    <row r="570" spans="13:23" s="6" customFormat="1" x14ac:dyDescent="0.25">
      <c r="M570" s="632"/>
      <c r="V570" s="1099"/>
      <c r="W570" s="1183"/>
    </row>
    <row r="571" spans="13:23" s="6" customFormat="1" x14ac:dyDescent="0.25">
      <c r="M571" s="632"/>
      <c r="V571" s="1099"/>
      <c r="W571" s="1183"/>
    </row>
    <row r="572" spans="13:23" s="6" customFormat="1" x14ac:dyDescent="0.25">
      <c r="M572" s="632"/>
      <c r="V572" s="1099"/>
      <c r="W572" s="1183"/>
    </row>
    <row r="573" spans="13:23" s="6" customFormat="1" x14ac:dyDescent="0.25">
      <c r="M573" s="632"/>
      <c r="V573" s="1099"/>
      <c r="W573" s="1183"/>
    </row>
    <row r="574" spans="13:23" s="6" customFormat="1" x14ac:dyDescent="0.25">
      <c r="M574" s="632"/>
      <c r="V574" s="1099"/>
      <c r="W574" s="1183"/>
    </row>
    <row r="575" spans="13:23" s="6" customFormat="1" x14ac:dyDescent="0.25">
      <c r="M575" s="632"/>
      <c r="V575" s="1099"/>
      <c r="W575" s="1183"/>
    </row>
    <row r="576" spans="13:23" s="6" customFormat="1" x14ac:dyDescent="0.25">
      <c r="M576" s="632"/>
      <c r="V576" s="1099"/>
      <c r="W576" s="1183"/>
    </row>
    <row r="577" spans="13:23" s="6" customFormat="1" x14ac:dyDescent="0.25">
      <c r="M577" s="632"/>
      <c r="V577" s="1099"/>
      <c r="W577" s="1183"/>
    </row>
    <row r="578" spans="13:23" s="6" customFormat="1" x14ac:dyDescent="0.25">
      <c r="M578" s="632"/>
      <c r="V578" s="1099"/>
      <c r="W578" s="1183"/>
    </row>
    <row r="579" spans="13:23" s="6" customFormat="1" x14ac:dyDescent="0.25">
      <c r="M579" s="632"/>
      <c r="V579" s="1099"/>
      <c r="W579" s="1183"/>
    </row>
    <row r="580" spans="13:23" s="6" customFormat="1" x14ac:dyDescent="0.25">
      <c r="M580" s="632"/>
      <c r="V580" s="1099"/>
      <c r="W580" s="1183"/>
    </row>
    <row r="581" spans="13:23" s="6" customFormat="1" x14ac:dyDescent="0.25">
      <c r="M581" s="632"/>
      <c r="V581" s="1099"/>
      <c r="W581" s="1183"/>
    </row>
    <row r="582" spans="13:23" s="6" customFormat="1" x14ac:dyDescent="0.25">
      <c r="M582" s="632"/>
      <c r="V582" s="1099"/>
      <c r="W582" s="1183"/>
    </row>
    <row r="583" spans="13:23" s="6" customFormat="1" x14ac:dyDescent="0.25">
      <c r="M583" s="632"/>
      <c r="V583" s="1099"/>
      <c r="W583" s="1183"/>
    </row>
    <row r="584" spans="13:23" s="6" customFormat="1" x14ac:dyDescent="0.25">
      <c r="M584" s="632"/>
      <c r="V584" s="1099"/>
      <c r="W584" s="1183"/>
    </row>
    <row r="585" spans="13:23" s="6" customFormat="1" x14ac:dyDescent="0.25">
      <c r="M585" s="632"/>
      <c r="V585" s="1099"/>
      <c r="W585" s="1183"/>
    </row>
    <row r="586" spans="13:23" s="6" customFormat="1" x14ac:dyDescent="0.25">
      <c r="M586" s="632"/>
      <c r="V586" s="1099"/>
      <c r="W586" s="1183"/>
    </row>
    <row r="587" spans="13:23" s="6" customFormat="1" x14ac:dyDescent="0.25">
      <c r="M587" s="632"/>
      <c r="V587" s="1099"/>
      <c r="W587" s="1183"/>
    </row>
    <row r="588" spans="13:23" s="6" customFormat="1" x14ac:dyDescent="0.25">
      <c r="M588" s="632"/>
      <c r="V588" s="1099"/>
      <c r="W588" s="1183"/>
    </row>
    <row r="589" spans="13:23" s="6" customFormat="1" x14ac:dyDescent="0.25">
      <c r="M589" s="632"/>
      <c r="V589" s="1099"/>
      <c r="W589" s="1183"/>
    </row>
    <row r="590" spans="13:23" s="6" customFormat="1" x14ac:dyDescent="0.25">
      <c r="M590" s="632"/>
      <c r="V590" s="1099"/>
      <c r="W590" s="1183"/>
    </row>
    <row r="591" spans="13:23" s="6" customFormat="1" x14ac:dyDescent="0.25">
      <c r="M591" s="632"/>
      <c r="V591" s="1099"/>
      <c r="W591" s="1183"/>
    </row>
    <row r="592" spans="13:23" s="6" customFormat="1" x14ac:dyDescent="0.25">
      <c r="M592" s="632"/>
      <c r="V592" s="1099"/>
      <c r="W592" s="1183"/>
    </row>
    <row r="593" spans="13:23" s="6" customFormat="1" x14ac:dyDescent="0.25">
      <c r="M593" s="632"/>
      <c r="V593" s="1099"/>
      <c r="W593" s="1183"/>
    </row>
    <row r="594" spans="13:23" s="6" customFormat="1" x14ac:dyDescent="0.25">
      <c r="M594" s="632"/>
      <c r="V594" s="1099"/>
      <c r="W594" s="1183"/>
    </row>
    <row r="595" spans="13:23" s="6" customFormat="1" x14ac:dyDescent="0.25">
      <c r="M595" s="632"/>
      <c r="V595" s="1099"/>
      <c r="W595" s="1183"/>
    </row>
    <row r="596" spans="13:23" s="6" customFormat="1" x14ac:dyDescent="0.25">
      <c r="M596" s="632"/>
      <c r="V596" s="1099"/>
      <c r="W596" s="1183"/>
    </row>
    <row r="597" spans="13:23" s="6" customFormat="1" x14ac:dyDescent="0.25">
      <c r="M597" s="632"/>
      <c r="V597" s="1099"/>
      <c r="W597" s="1183"/>
    </row>
    <row r="598" spans="13:23" s="6" customFormat="1" x14ac:dyDescent="0.25">
      <c r="M598" s="632"/>
      <c r="V598" s="1099"/>
      <c r="W598" s="1183"/>
    </row>
    <row r="599" spans="13:23" s="6" customFormat="1" x14ac:dyDescent="0.25">
      <c r="M599" s="632"/>
      <c r="V599" s="1099"/>
      <c r="W599" s="1183"/>
    </row>
    <row r="600" spans="13:23" s="6" customFormat="1" x14ac:dyDescent="0.25">
      <c r="M600" s="632"/>
      <c r="V600" s="1099"/>
      <c r="W600" s="1183"/>
    </row>
    <row r="601" spans="13:23" s="6" customFormat="1" x14ac:dyDescent="0.25">
      <c r="M601" s="632"/>
      <c r="V601" s="1099"/>
      <c r="W601" s="1183"/>
    </row>
    <row r="602" spans="13:23" s="6" customFormat="1" x14ac:dyDescent="0.25">
      <c r="M602" s="632"/>
      <c r="V602" s="1099"/>
      <c r="W602" s="1183"/>
    </row>
    <row r="603" spans="13:23" s="6" customFormat="1" x14ac:dyDescent="0.25">
      <c r="M603" s="632"/>
      <c r="V603" s="1099"/>
      <c r="W603" s="1183"/>
    </row>
    <row r="604" spans="13:23" s="6" customFormat="1" x14ac:dyDescent="0.25">
      <c r="M604" s="632"/>
      <c r="V604" s="1099"/>
      <c r="W604" s="1183"/>
    </row>
    <row r="605" spans="13:23" s="6" customFormat="1" x14ac:dyDescent="0.25">
      <c r="M605" s="632"/>
      <c r="V605" s="1099"/>
      <c r="W605" s="1183"/>
    </row>
    <row r="606" spans="13:23" s="6" customFormat="1" x14ac:dyDescent="0.25">
      <c r="M606" s="632"/>
      <c r="V606" s="1099"/>
      <c r="W606" s="1183"/>
    </row>
    <row r="607" spans="13:23" s="6" customFormat="1" x14ac:dyDescent="0.25">
      <c r="M607" s="632"/>
      <c r="V607" s="1099"/>
      <c r="W607" s="1183"/>
    </row>
    <row r="608" spans="13:23" s="6" customFormat="1" x14ac:dyDescent="0.25">
      <c r="M608" s="632"/>
      <c r="V608" s="1099"/>
      <c r="W608" s="1183"/>
    </row>
    <row r="609" spans="13:23" s="6" customFormat="1" x14ac:dyDescent="0.25">
      <c r="M609" s="632"/>
      <c r="V609" s="1099"/>
      <c r="W609" s="1183"/>
    </row>
    <row r="610" spans="13:23" s="6" customFormat="1" x14ac:dyDescent="0.25">
      <c r="M610" s="488"/>
      <c r="V610" s="1099"/>
      <c r="W610" s="1183"/>
    </row>
    <row r="611" spans="13:23" s="6" customFormat="1" x14ac:dyDescent="0.25">
      <c r="M611" s="1067"/>
      <c r="V611" s="1099"/>
      <c r="W611" s="1183"/>
    </row>
    <row r="612" spans="13:23" s="6" customFormat="1" x14ac:dyDescent="0.25">
      <c r="M612" s="1067"/>
      <c r="V612" s="1099"/>
      <c r="W612" s="1183"/>
    </row>
    <row r="613" spans="13:23" s="6" customFormat="1" x14ac:dyDescent="0.25">
      <c r="M613" s="1067"/>
      <c r="V613" s="1099"/>
      <c r="W613" s="1183"/>
    </row>
    <row r="614" spans="13:23" s="6" customFormat="1" x14ac:dyDescent="0.25">
      <c r="M614" s="1067"/>
      <c r="V614" s="1099"/>
      <c r="W614" s="1183"/>
    </row>
    <row r="615" spans="13:23" s="6" customFormat="1" x14ac:dyDescent="0.25">
      <c r="M615" s="1067"/>
      <c r="V615" s="1099"/>
      <c r="W615" s="1183"/>
    </row>
    <row r="616" spans="13:23" s="6" customFormat="1" x14ac:dyDescent="0.25">
      <c r="M616" s="1067"/>
      <c r="V616" s="1099"/>
      <c r="W616" s="1183"/>
    </row>
    <row r="617" spans="13:23" s="6" customFormat="1" x14ac:dyDescent="0.25">
      <c r="M617" s="1067"/>
      <c r="V617" s="1099"/>
      <c r="W617" s="1183"/>
    </row>
    <row r="618" spans="13:23" s="6" customFormat="1" x14ac:dyDescent="0.25">
      <c r="M618" s="1067"/>
      <c r="V618" s="1099"/>
      <c r="W618" s="1183"/>
    </row>
    <row r="619" spans="13:23" s="6" customFormat="1" x14ac:dyDescent="0.25">
      <c r="M619" s="1067"/>
      <c r="V619" s="1099"/>
      <c r="W619" s="1183"/>
    </row>
    <row r="620" spans="13:23" s="6" customFormat="1" x14ac:dyDescent="0.25">
      <c r="M620" s="1067"/>
      <c r="V620" s="1099"/>
      <c r="W620" s="1183"/>
    </row>
    <row r="621" spans="13:23" s="6" customFormat="1" x14ac:dyDescent="0.25">
      <c r="M621" s="1067"/>
      <c r="V621" s="1099"/>
      <c r="W621" s="1183"/>
    </row>
    <row r="622" spans="13:23" s="6" customFormat="1" x14ac:dyDescent="0.25">
      <c r="M622" s="1067"/>
      <c r="V622" s="1099"/>
      <c r="W622" s="1183"/>
    </row>
    <row r="623" spans="13:23" s="6" customFormat="1" x14ac:dyDescent="0.25">
      <c r="M623" s="1067"/>
      <c r="V623" s="1099"/>
      <c r="W623" s="1183"/>
    </row>
    <row r="624" spans="13:23" s="6" customFormat="1" x14ac:dyDescent="0.25">
      <c r="M624" s="1067"/>
      <c r="V624" s="1099"/>
      <c r="W624" s="1183"/>
    </row>
    <row r="625" spans="13:23" s="6" customFormat="1" x14ac:dyDescent="0.25">
      <c r="M625" s="1067"/>
      <c r="V625" s="1099"/>
      <c r="W625" s="1183"/>
    </row>
    <row r="626" spans="13:23" s="6" customFormat="1" x14ac:dyDescent="0.25">
      <c r="M626" s="1067"/>
      <c r="V626" s="1099"/>
      <c r="W626" s="1183"/>
    </row>
    <row r="627" spans="13:23" s="6" customFormat="1" x14ac:dyDescent="0.25">
      <c r="M627" s="1067"/>
      <c r="V627" s="1099"/>
      <c r="W627" s="1183"/>
    </row>
    <row r="628" spans="13:23" s="6" customFormat="1" x14ac:dyDescent="0.25">
      <c r="M628" s="1067"/>
      <c r="V628" s="1099"/>
      <c r="W628" s="1183"/>
    </row>
    <row r="629" spans="13:23" s="6" customFormat="1" x14ac:dyDescent="0.25">
      <c r="M629" s="1067"/>
      <c r="V629" s="1099"/>
      <c r="W629" s="1183"/>
    </row>
    <row r="630" spans="13:23" s="6" customFormat="1" x14ac:dyDescent="0.25">
      <c r="M630" s="1067"/>
      <c r="V630" s="1099"/>
      <c r="W630" s="1183"/>
    </row>
    <row r="631" spans="13:23" s="6" customFormat="1" x14ac:dyDescent="0.25">
      <c r="M631" s="1067"/>
      <c r="V631" s="1099"/>
      <c r="W631" s="1183"/>
    </row>
    <row r="632" spans="13:23" s="6" customFormat="1" x14ac:dyDescent="0.25">
      <c r="M632" s="1067"/>
      <c r="V632" s="1099"/>
      <c r="W632" s="1183"/>
    </row>
    <row r="633" spans="13:23" s="6" customFormat="1" x14ac:dyDescent="0.25">
      <c r="M633" s="1067"/>
      <c r="V633" s="1099"/>
      <c r="W633" s="1183"/>
    </row>
    <row r="634" spans="13:23" s="6" customFormat="1" x14ac:dyDescent="0.25">
      <c r="M634" s="1067"/>
      <c r="V634" s="1099"/>
      <c r="W634" s="1183"/>
    </row>
    <row r="635" spans="13:23" s="6" customFormat="1" x14ac:dyDescent="0.25">
      <c r="M635" s="1067"/>
      <c r="V635" s="1099"/>
      <c r="W635" s="1183"/>
    </row>
    <row r="636" spans="13:23" s="6" customFormat="1" x14ac:dyDescent="0.25">
      <c r="M636" s="1067"/>
      <c r="V636" s="1099"/>
      <c r="W636" s="1183"/>
    </row>
    <row r="637" spans="13:23" s="6" customFormat="1" x14ac:dyDescent="0.25">
      <c r="M637" s="1067"/>
      <c r="V637" s="1099"/>
      <c r="W637" s="1183"/>
    </row>
    <row r="638" spans="13:23" s="6" customFormat="1" x14ac:dyDescent="0.25">
      <c r="M638" s="1067"/>
      <c r="V638" s="1099"/>
      <c r="W638" s="1183"/>
    </row>
    <row r="639" spans="13:23" s="6" customFormat="1" x14ac:dyDescent="0.25">
      <c r="M639" s="1067"/>
      <c r="V639" s="1099"/>
      <c r="W639" s="1183"/>
    </row>
    <row r="640" spans="13:23" s="6" customFormat="1" x14ac:dyDescent="0.25">
      <c r="M640" s="1067"/>
      <c r="V640" s="1099"/>
      <c r="W640" s="1183"/>
    </row>
    <row r="641" spans="13:23" s="6" customFormat="1" x14ac:dyDescent="0.25">
      <c r="M641" s="1067"/>
      <c r="V641" s="1099"/>
      <c r="W641" s="1183"/>
    </row>
    <row r="642" spans="13:23" s="6" customFormat="1" x14ac:dyDescent="0.25">
      <c r="M642" s="1067"/>
      <c r="V642" s="1099"/>
      <c r="W642" s="1183"/>
    </row>
    <row r="643" spans="13:23" s="6" customFormat="1" x14ac:dyDescent="0.25">
      <c r="M643" s="1067"/>
      <c r="V643" s="1099"/>
      <c r="W643" s="1183"/>
    </row>
    <row r="644" spans="13:23" s="6" customFormat="1" x14ac:dyDescent="0.25">
      <c r="M644" s="1067"/>
      <c r="V644" s="1099"/>
      <c r="W644" s="1183"/>
    </row>
    <row r="645" spans="13:23" s="6" customFormat="1" x14ac:dyDescent="0.25">
      <c r="M645" s="1067"/>
      <c r="V645" s="1099"/>
      <c r="W645" s="1183"/>
    </row>
    <row r="646" spans="13:23" s="6" customFormat="1" x14ac:dyDescent="0.25">
      <c r="M646" s="1067"/>
      <c r="V646" s="1099"/>
      <c r="W646" s="1183"/>
    </row>
    <row r="647" spans="13:23" s="6" customFormat="1" x14ac:dyDescent="0.25">
      <c r="M647" s="1067"/>
      <c r="V647" s="1099"/>
      <c r="W647" s="1183"/>
    </row>
    <row r="648" spans="13:23" s="6" customFormat="1" x14ac:dyDescent="0.25">
      <c r="M648" s="1067"/>
      <c r="V648" s="1099"/>
      <c r="W648" s="1183"/>
    </row>
    <row r="649" spans="13:23" s="6" customFormat="1" x14ac:dyDescent="0.25">
      <c r="M649" s="1067"/>
      <c r="V649" s="1099"/>
      <c r="W649" s="1183"/>
    </row>
    <row r="650" spans="13:23" s="6" customFormat="1" x14ac:dyDescent="0.25">
      <c r="M650" s="1067"/>
      <c r="V650" s="1099"/>
      <c r="W650" s="1183"/>
    </row>
    <row r="651" spans="13:23" s="6" customFormat="1" x14ac:dyDescent="0.25">
      <c r="M651" s="1067"/>
      <c r="V651" s="1099"/>
      <c r="W651" s="1183"/>
    </row>
    <row r="652" spans="13:23" s="6" customFormat="1" x14ac:dyDescent="0.25">
      <c r="M652" s="1067"/>
      <c r="V652" s="1099"/>
      <c r="W652" s="1183"/>
    </row>
    <row r="653" spans="13:23" s="6" customFormat="1" x14ac:dyDescent="0.25">
      <c r="M653" s="1067"/>
      <c r="V653" s="1099"/>
      <c r="W653" s="1183"/>
    </row>
    <row r="654" spans="13:23" s="6" customFormat="1" x14ac:dyDescent="0.25">
      <c r="M654" s="1067"/>
      <c r="V654" s="1099"/>
      <c r="W654" s="1183"/>
    </row>
    <row r="655" spans="13:23" s="6" customFormat="1" x14ac:dyDescent="0.25">
      <c r="M655" s="1067"/>
      <c r="V655" s="1099"/>
      <c r="W655" s="1183"/>
    </row>
    <row r="656" spans="13:23" s="6" customFormat="1" x14ac:dyDescent="0.25">
      <c r="M656" s="1067"/>
      <c r="V656" s="1099"/>
      <c r="W656" s="1183"/>
    </row>
    <row r="657" spans="13:23" s="6" customFormat="1" x14ac:dyDescent="0.25">
      <c r="M657" s="1067"/>
      <c r="V657" s="1099"/>
      <c r="W657" s="1183"/>
    </row>
    <row r="658" spans="13:23" s="6" customFormat="1" x14ac:dyDescent="0.25">
      <c r="M658" s="1067"/>
      <c r="V658" s="1099"/>
      <c r="W658" s="1183"/>
    </row>
    <row r="659" spans="13:23" s="6" customFormat="1" x14ac:dyDescent="0.25">
      <c r="M659" s="1067"/>
      <c r="V659" s="1099"/>
      <c r="W659" s="1183"/>
    </row>
    <row r="660" spans="13:23" s="6" customFormat="1" x14ac:dyDescent="0.25">
      <c r="M660" s="1067"/>
      <c r="V660" s="1099"/>
      <c r="W660" s="1183"/>
    </row>
    <row r="661" spans="13:23" s="6" customFormat="1" x14ac:dyDescent="0.25">
      <c r="M661" s="1067"/>
      <c r="V661" s="1099"/>
      <c r="W661" s="1183"/>
    </row>
    <row r="662" spans="13:23" s="6" customFormat="1" x14ac:dyDescent="0.25">
      <c r="M662" s="1067"/>
      <c r="V662" s="1099"/>
      <c r="W662" s="1183"/>
    </row>
    <row r="663" spans="13:23" s="6" customFormat="1" x14ac:dyDescent="0.25">
      <c r="M663" s="1067"/>
      <c r="V663" s="1099"/>
      <c r="W663" s="1183"/>
    </row>
    <row r="664" spans="13:23" s="6" customFormat="1" x14ac:dyDescent="0.25">
      <c r="M664" s="1067"/>
      <c r="V664" s="1099"/>
      <c r="W664" s="1183"/>
    </row>
    <row r="665" spans="13:23" s="6" customFormat="1" x14ac:dyDescent="0.25">
      <c r="M665" s="1067"/>
      <c r="V665" s="1099"/>
      <c r="W665" s="1183"/>
    </row>
    <row r="666" spans="13:23" s="6" customFormat="1" x14ac:dyDescent="0.25">
      <c r="M666" s="1067"/>
      <c r="V666" s="1099"/>
      <c r="W666" s="1183"/>
    </row>
    <row r="667" spans="13:23" s="6" customFormat="1" x14ac:dyDescent="0.25">
      <c r="M667" s="1067"/>
      <c r="V667" s="1099"/>
      <c r="W667" s="1183"/>
    </row>
    <row r="668" spans="13:23" s="6" customFormat="1" x14ac:dyDescent="0.25">
      <c r="M668" s="1067"/>
      <c r="V668" s="1099"/>
      <c r="W668" s="1183"/>
    </row>
    <row r="669" spans="13:23" s="6" customFormat="1" x14ac:dyDescent="0.25">
      <c r="M669" s="1067"/>
      <c r="V669" s="1099"/>
      <c r="W669" s="1183"/>
    </row>
    <row r="670" spans="13:23" s="6" customFormat="1" x14ac:dyDescent="0.25">
      <c r="M670" s="1067"/>
      <c r="V670" s="1099"/>
      <c r="W670" s="1183"/>
    </row>
    <row r="671" spans="13:23" s="6" customFormat="1" x14ac:dyDescent="0.25">
      <c r="M671" s="1067"/>
      <c r="V671" s="1099"/>
      <c r="W671" s="1183"/>
    </row>
    <row r="672" spans="13:23" s="6" customFormat="1" x14ac:dyDescent="0.25">
      <c r="M672" s="1067"/>
      <c r="V672" s="1099"/>
      <c r="W672" s="1183"/>
    </row>
    <row r="673" spans="13:23" s="6" customFormat="1" x14ac:dyDescent="0.25">
      <c r="M673" s="1067"/>
      <c r="V673" s="1099"/>
      <c r="W673" s="1183"/>
    </row>
    <row r="674" spans="13:23" s="6" customFormat="1" x14ac:dyDescent="0.25">
      <c r="M674" s="1067"/>
      <c r="V674" s="1099"/>
      <c r="W674" s="1183"/>
    </row>
    <row r="675" spans="13:23" s="6" customFormat="1" x14ac:dyDescent="0.25">
      <c r="M675" s="1067"/>
      <c r="V675" s="1099"/>
      <c r="W675" s="1183"/>
    </row>
    <row r="676" spans="13:23" s="6" customFormat="1" x14ac:dyDescent="0.25">
      <c r="M676" s="1067"/>
      <c r="V676" s="1099"/>
      <c r="W676" s="1183"/>
    </row>
    <row r="677" spans="13:23" s="6" customFormat="1" x14ac:dyDescent="0.25">
      <c r="M677" s="1067"/>
      <c r="V677" s="1099"/>
      <c r="W677" s="1183"/>
    </row>
    <row r="678" spans="13:23" s="6" customFormat="1" x14ac:dyDescent="0.25">
      <c r="M678" s="1067"/>
      <c r="V678" s="1099"/>
      <c r="W678" s="1183"/>
    </row>
    <row r="679" spans="13:23" s="6" customFormat="1" x14ac:dyDescent="0.25">
      <c r="M679" s="1067"/>
      <c r="V679" s="1099"/>
      <c r="W679" s="1183"/>
    </row>
    <row r="680" spans="13:23" s="6" customFormat="1" x14ac:dyDescent="0.25">
      <c r="M680" s="1067"/>
      <c r="V680" s="1099"/>
      <c r="W680" s="1183"/>
    </row>
    <row r="681" spans="13:23" s="6" customFormat="1" x14ac:dyDescent="0.25">
      <c r="M681" s="1067"/>
      <c r="V681" s="1099"/>
      <c r="W681" s="1183"/>
    </row>
    <row r="682" spans="13:23" s="6" customFormat="1" x14ac:dyDescent="0.25">
      <c r="M682" s="1067"/>
      <c r="V682" s="1099"/>
      <c r="W682" s="1183"/>
    </row>
    <row r="683" spans="13:23" s="6" customFormat="1" x14ac:dyDescent="0.25">
      <c r="M683" s="1067"/>
      <c r="V683" s="1099"/>
      <c r="W683" s="1183"/>
    </row>
    <row r="684" spans="13:23" s="6" customFormat="1" x14ac:dyDescent="0.25">
      <c r="M684" s="1067"/>
      <c r="V684" s="1099"/>
      <c r="W684" s="1183"/>
    </row>
    <row r="685" spans="13:23" s="6" customFormat="1" x14ac:dyDescent="0.25">
      <c r="M685" s="1067"/>
      <c r="V685" s="1099"/>
      <c r="W685" s="1183"/>
    </row>
    <row r="686" spans="13:23" s="6" customFormat="1" x14ac:dyDescent="0.25">
      <c r="M686" s="1067"/>
      <c r="V686" s="1099"/>
      <c r="W686" s="1183"/>
    </row>
    <row r="687" spans="13:23" s="6" customFormat="1" x14ac:dyDescent="0.25">
      <c r="M687" s="1067"/>
      <c r="V687" s="1099"/>
      <c r="W687" s="1183"/>
    </row>
    <row r="688" spans="13:23" s="6" customFormat="1" x14ac:dyDescent="0.25">
      <c r="M688" s="1067"/>
      <c r="V688" s="1099"/>
      <c r="W688" s="1183"/>
    </row>
    <row r="689" spans="13:23" s="6" customFormat="1" x14ac:dyDescent="0.25">
      <c r="M689" s="1067"/>
      <c r="V689" s="1099"/>
      <c r="W689" s="1183"/>
    </row>
    <row r="690" spans="13:23" s="6" customFormat="1" x14ac:dyDescent="0.25">
      <c r="M690" s="1067"/>
      <c r="V690" s="1099"/>
      <c r="W690" s="1183"/>
    </row>
    <row r="691" spans="13:23" s="6" customFormat="1" x14ac:dyDescent="0.25">
      <c r="M691" s="1067"/>
      <c r="V691" s="1099"/>
      <c r="W691" s="1183"/>
    </row>
    <row r="692" spans="13:23" s="6" customFormat="1" x14ac:dyDescent="0.25">
      <c r="M692" s="1067"/>
      <c r="V692" s="1099"/>
      <c r="W692" s="1183"/>
    </row>
    <row r="693" spans="13:23" s="6" customFormat="1" x14ac:dyDescent="0.25">
      <c r="M693" s="1067"/>
      <c r="V693" s="1099"/>
      <c r="W693" s="1183"/>
    </row>
    <row r="694" spans="13:23" s="6" customFormat="1" x14ac:dyDescent="0.25">
      <c r="M694" s="1067"/>
      <c r="V694" s="1099"/>
      <c r="W694" s="1183"/>
    </row>
    <row r="695" spans="13:23" s="6" customFormat="1" x14ac:dyDescent="0.25">
      <c r="M695" s="1067"/>
      <c r="V695" s="1099"/>
      <c r="W695" s="1183"/>
    </row>
    <row r="696" spans="13:23" s="6" customFormat="1" x14ac:dyDescent="0.25">
      <c r="M696" s="1067"/>
      <c r="V696" s="1099"/>
      <c r="W696" s="1183"/>
    </row>
    <row r="697" spans="13:23" s="6" customFormat="1" x14ac:dyDescent="0.25">
      <c r="M697" s="1067"/>
      <c r="V697" s="1099"/>
      <c r="W697" s="1183"/>
    </row>
    <row r="698" spans="13:23" s="6" customFormat="1" x14ac:dyDescent="0.25">
      <c r="M698" s="1067"/>
      <c r="V698" s="1099"/>
      <c r="W698" s="1183"/>
    </row>
    <row r="699" spans="13:23" s="6" customFormat="1" x14ac:dyDescent="0.25">
      <c r="M699" s="1067"/>
      <c r="V699" s="1099"/>
      <c r="W699" s="1183"/>
    </row>
    <row r="700" spans="13:23" s="6" customFormat="1" x14ac:dyDescent="0.25">
      <c r="M700" s="1067"/>
      <c r="V700" s="1099"/>
      <c r="W700" s="1183"/>
    </row>
    <row r="701" spans="13:23" s="6" customFormat="1" x14ac:dyDescent="0.25">
      <c r="M701" s="1067"/>
      <c r="V701" s="1099"/>
      <c r="W701" s="1183"/>
    </row>
    <row r="702" spans="13:23" s="6" customFormat="1" x14ac:dyDescent="0.25">
      <c r="M702" s="1067"/>
      <c r="V702" s="1099"/>
      <c r="W702" s="1183"/>
    </row>
    <row r="703" spans="13:23" s="6" customFormat="1" x14ac:dyDescent="0.25">
      <c r="M703" s="1067"/>
      <c r="V703" s="1099"/>
      <c r="W703" s="1183"/>
    </row>
    <row r="704" spans="13:23" s="6" customFormat="1" x14ac:dyDescent="0.25">
      <c r="M704" s="1067"/>
      <c r="V704" s="1099"/>
      <c r="W704" s="1183"/>
    </row>
    <row r="705" spans="13:23" s="6" customFormat="1" x14ac:dyDescent="0.25">
      <c r="M705" s="1067"/>
      <c r="V705" s="1099"/>
      <c r="W705" s="1183"/>
    </row>
    <row r="706" spans="13:23" s="6" customFormat="1" x14ac:dyDescent="0.25">
      <c r="M706" s="1067"/>
      <c r="V706" s="1099"/>
      <c r="W706" s="1183"/>
    </row>
    <row r="707" spans="13:23" s="6" customFormat="1" x14ac:dyDescent="0.25">
      <c r="M707" s="1067"/>
      <c r="V707" s="1099"/>
      <c r="W707" s="1183"/>
    </row>
    <row r="708" spans="13:23" s="6" customFormat="1" x14ac:dyDescent="0.25">
      <c r="M708" s="1067"/>
      <c r="V708" s="1099"/>
      <c r="W708" s="1183"/>
    </row>
    <row r="709" spans="13:23" s="6" customFormat="1" x14ac:dyDescent="0.25">
      <c r="M709" s="1067"/>
      <c r="V709" s="1099"/>
      <c r="W709" s="1183"/>
    </row>
    <row r="710" spans="13:23" s="6" customFormat="1" x14ac:dyDescent="0.25">
      <c r="M710" s="1067"/>
      <c r="V710" s="1099"/>
      <c r="W710" s="1183"/>
    </row>
    <row r="711" spans="13:23" s="6" customFormat="1" x14ac:dyDescent="0.25">
      <c r="M711" s="1067"/>
      <c r="V711" s="1099"/>
      <c r="W711" s="1183"/>
    </row>
    <row r="712" spans="13:23" s="6" customFormat="1" x14ac:dyDescent="0.25">
      <c r="M712" s="1067"/>
      <c r="V712" s="1099"/>
      <c r="W712" s="1183"/>
    </row>
    <row r="713" spans="13:23" s="6" customFormat="1" x14ac:dyDescent="0.25">
      <c r="M713" s="1067"/>
      <c r="V713" s="1099"/>
      <c r="W713" s="1183"/>
    </row>
    <row r="714" spans="13:23" s="6" customFormat="1" x14ac:dyDescent="0.25">
      <c r="M714" s="1067"/>
      <c r="V714" s="1099"/>
      <c r="W714" s="1183"/>
    </row>
    <row r="715" spans="13:23" s="6" customFormat="1" x14ac:dyDescent="0.25">
      <c r="M715" s="1067"/>
      <c r="V715" s="1099"/>
      <c r="W715" s="1183"/>
    </row>
    <row r="716" spans="13:23" s="6" customFormat="1" x14ac:dyDescent="0.25">
      <c r="M716" s="1067"/>
      <c r="V716" s="1099"/>
      <c r="W716" s="1183"/>
    </row>
    <row r="717" spans="13:23" s="6" customFormat="1" x14ac:dyDescent="0.25">
      <c r="M717" s="1067"/>
      <c r="V717" s="1099"/>
      <c r="W717" s="1183"/>
    </row>
    <row r="718" spans="13:23" s="6" customFormat="1" x14ac:dyDescent="0.25">
      <c r="M718" s="1067"/>
      <c r="V718" s="1099"/>
      <c r="W718" s="1183"/>
    </row>
    <row r="719" spans="13:23" s="6" customFormat="1" x14ac:dyDescent="0.25">
      <c r="M719" s="1067"/>
      <c r="V719" s="1099"/>
      <c r="W719" s="1183"/>
    </row>
    <row r="720" spans="13:23" s="6" customFormat="1" x14ac:dyDescent="0.25">
      <c r="M720" s="1067"/>
      <c r="V720" s="1099"/>
      <c r="W720" s="1183"/>
    </row>
    <row r="721" spans="13:23" s="6" customFormat="1" x14ac:dyDescent="0.25">
      <c r="M721" s="1067"/>
      <c r="V721" s="1099"/>
      <c r="W721" s="1183"/>
    </row>
    <row r="722" spans="13:23" s="6" customFormat="1" x14ac:dyDescent="0.25">
      <c r="M722" s="1067"/>
      <c r="V722" s="1099"/>
      <c r="W722" s="1183"/>
    </row>
    <row r="723" spans="13:23" s="6" customFormat="1" x14ac:dyDescent="0.25">
      <c r="M723" s="1067"/>
      <c r="V723" s="1099"/>
      <c r="W723" s="1183"/>
    </row>
    <row r="724" spans="13:23" s="6" customFormat="1" x14ac:dyDescent="0.25">
      <c r="M724" s="1067"/>
      <c r="V724" s="1099"/>
      <c r="W724" s="1183"/>
    </row>
    <row r="725" spans="13:23" s="6" customFormat="1" x14ac:dyDescent="0.25">
      <c r="M725" s="1067"/>
      <c r="V725" s="1099"/>
      <c r="W725" s="1183"/>
    </row>
    <row r="726" spans="13:23" s="6" customFormat="1" x14ac:dyDescent="0.25">
      <c r="M726" s="1067"/>
      <c r="V726" s="1099"/>
      <c r="W726" s="1183"/>
    </row>
    <row r="727" spans="13:23" s="6" customFormat="1" x14ac:dyDescent="0.25">
      <c r="M727" s="1067"/>
      <c r="V727" s="1099"/>
      <c r="W727" s="1183"/>
    </row>
    <row r="728" spans="13:23" s="6" customFormat="1" x14ac:dyDescent="0.25">
      <c r="M728" s="1067"/>
      <c r="V728" s="1099"/>
      <c r="W728" s="1183"/>
    </row>
    <row r="729" spans="13:23" s="6" customFormat="1" x14ac:dyDescent="0.25">
      <c r="M729" s="1067"/>
      <c r="V729" s="1099"/>
      <c r="W729" s="1183"/>
    </row>
    <row r="730" spans="13:23" s="6" customFormat="1" x14ac:dyDescent="0.25">
      <c r="M730" s="1067"/>
      <c r="V730" s="1099"/>
      <c r="W730" s="1183"/>
    </row>
    <row r="731" spans="13:23" s="6" customFormat="1" x14ac:dyDescent="0.25">
      <c r="M731" s="1067"/>
      <c r="V731" s="1099"/>
      <c r="W731" s="1183"/>
    </row>
    <row r="732" spans="13:23" s="6" customFormat="1" x14ac:dyDescent="0.25">
      <c r="M732" s="1067"/>
      <c r="V732" s="1099"/>
      <c r="W732" s="1183"/>
    </row>
    <row r="733" spans="13:23" s="6" customFormat="1" x14ac:dyDescent="0.25">
      <c r="M733" s="1067"/>
      <c r="V733" s="1099"/>
      <c r="W733" s="1183"/>
    </row>
    <row r="734" spans="13:23" s="6" customFormat="1" x14ac:dyDescent="0.25">
      <c r="M734" s="1067"/>
      <c r="V734" s="1099"/>
      <c r="W734" s="1183"/>
    </row>
    <row r="735" spans="13:23" s="6" customFormat="1" x14ac:dyDescent="0.25">
      <c r="M735" s="1067"/>
      <c r="V735" s="1099"/>
      <c r="W735" s="1183"/>
    </row>
    <row r="736" spans="13:23" s="6" customFormat="1" x14ac:dyDescent="0.25">
      <c r="M736" s="1067"/>
      <c r="V736" s="1099"/>
      <c r="W736" s="1183"/>
    </row>
    <row r="737" spans="13:23" s="6" customFormat="1" x14ac:dyDescent="0.25">
      <c r="M737" s="1067"/>
      <c r="V737" s="1099"/>
      <c r="W737" s="1183"/>
    </row>
    <row r="738" spans="13:23" s="6" customFormat="1" x14ac:dyDescent="0.25">
      <c r="M738" s="1067"/>
      <c r="V738" s="1099"/>
      <c r="W738" s="1183"/>
    </row>
    <row r="739" spans="13:23" s="6" customFormat="1" x14ac:dyDescent="0.25">
      <c r="M739" s="1067"/>
      <c r="V739" s="1099"/>
      <c r="W739" s="1183"/>
    </row>
    <row r="740" spans="13:23" s="6" customFormat="1" x14ac:dyDescent="0.25">
      <c r="M740" s="1067"/>
      <c r="V740" s="1099"/>
      <c r="W740" s="1183"/>
    </row>
    <row r="741" spans="13:23" s="6" customFormat="1" x14ac:dyDescent="0.25">
      <c r="M741" s="1067"/>
      <c r="V741" s="1099"/>
      <c r="W741" s="1183"/>
    </row>
    <row r="742" spans="13:23" s="6" customFormat="1" x14ac:dyDescent="0.25">
      <c r="M742" s="1067"/>
      <c r="V742" s="1099"/>
      <c r="W742" s="1183"/>
    </row>
    <row r="743" spans="13:23" s="6" customFormat="1" x14ac:dyDescent="0.25">
      <c r="M743" s="1067"/>
      <c r="V743" s="1099"/>
      <c r="W743" s="1183"/>
    </row>
    <row r="744" spans="13:23" s="6" customFormat="1" x14ac:dyDescent="0.25">
      <c r="M744" s="1067"/>
      <c r="V744" s="1099"/>
      <c r="W744" s="1183"/>
    </row>
    <row r="745" spans="13:23" s="6" customFormat="1" x14ac:dyDescent="0.25">
      <c r="M745" s="1067"/>
      <c r="V745" s="1099"/>
      <c r="W745" s="1183"/>
    </row>
    <row r="746" spans="13:23" s="6" customFormat="1" x14ac:dyDescent="0.25">
      <c r="M746" s="1067"/>
      <c r="V746" s="1099"/>
      <c r="W746" s="1183"/>
    </row>
    <row r="747" spans="13:23" s="6" customFormat="1" x14ac:dyDescent="0.25">
      <c r="M747" s="1067"/>
      <c r="V747" s="1099"/>
      <c r="W747" s="1183"/>
    </row>
    <row r="748" spans="13:23" s="6" customFormat="1" x14ac:dyDescent="0.25">
      <c r="M748" s="1067"/>
      <c r="V748" s="1099"/>
      <c r="W748" s="1183"/>
    </row>
    <row r="749" spans="13:23" s="6" customFormat="1" x14ac:dyDescent="0.25">
      <c r="M749" s="1067"/>
      <c r="V749" s="1099"/>
      <c r="W749" s="1183"/>
    </row>
    <row r="750" spans="13:23" s="6" customFormat="1" x14ac:dyDescent="0.25">
      <c r="M750" s="1067"/>
      <c r="V750" s="1099"/>
      <c r="W750" s="1183"/>
    </row>
    <row r="751" spans="13:23" s="6" customFormat="1" x14ac:dyDescent="0.25">
      <c r="M751" s="1067"/>
      <c r="V751" s="1099"/>
      <c r="W751" s="1183"/>
    </row>
    <row r="752" spans="13:23" s="6" customFormat="1" x14ac:dyDescent="0.25">
      <c r="M752" s="1067"/>
      <c r="V752" s="1099"/>
      <c r="W752" s="1183"/>
    </row>
    <row r="753" spans="13:23" s="6" customFormat="1" x14ac:dyDescent="0.25">
      <c r="M753" s="1067"/>
      <c r="V753" s="1099"/>
      <c r="W753" s="1183"/>
    </row>
    <row r="754" spans="13:23" s="6" customFormat="1" x14ac:dyDescent="0.25">
      <c r="M754" s="1067"/>
      <c r="V754" s="1099"/>
      <c r="W754" s="1183"/>
    </row>
    <row r="755" spans="13:23" s="6" customFormat="1" x14ac:dyDescent="0.25">
      <c r="M755" s="1067"/>
      <c r="V755" s="1099"/>
      <c r="W755" s="1183"/>
    </row>
    <row r="756" spans="13:23" s="6" customFormat="1" x14ac:dyDescent="0.25">
      <c r="M756" s="1067"/>
      <c r="V756" s="1099"/>
      <c r="W756" s="1183"/>
    </row>
    <row r="757" spans="13:23" s="6" customFormat="1" x14ac:dyDescent="0.25">
      <c r="M757" s="1067"/>
      <c r="V757" s="1099"/>
      <c r="W757" s="1183"/>
    </row>
    <row r="758" spans="13:23" s="6" customFormat="1" x14ac:dyDescent="0.25">
      <c r="M758" s="1067"/>
      <c r="V758" s="1099"/>
      <c r="W758" s="1183"/>
    </row>
    <row r="759" spans="13:23" s="6" customFormat="1" x14ac:dyDescent="0.25">
      <c r="M759" s="1067"/>
      <c r="V759" s="1099"/>
      <c r="W759" s="1183"/>
    </row>
    <row r="760" spans="13:23" s="6" customFormat="1" x14ac:dyDescent="0.25">
      <c r="M760" s="1067"/>
      <c r="V760" s="1099"/>
      <c r="W760" s="1183"/>
    </row>
    <row r="761" spans="13:23" s="6" customFormat="1" x14ac:dyDescent="0.25">
      <c r="M761" s="1067"/>
      <c r="V761" s="1099"/>
      <c r="W761" s="1183"/>
    </row>
    <row r="762" spans="13:23" s="6" customFormat="1" x14ac:dyDescent="0.25">
      <c r="M762" s="1067"/>
      <c r="V762" s="1099"/>
      <c r="W762" s="1183"/>
    </row>
    <row r="763" spans="13:23" s="6" customFormat="1" x14ac:dyDescent="0.25">
      <c r="M763" s="1067"/>
      <c r="V763" s="1099"/>
      <c r="W763" s="1183"/>
    </row>
    <row r="764" spans="13:23" s="6" customFormat="1" x14ac:dyDescent="0.25">
      <c r="M764" s="1067"/>
      <c r="V764" s="1099"/>
      <c r="W764" s="1183"/>
    </row>
    <row r="765" spans="13:23" s="6" customFormat="1" x14ac:dyDescent="0.25">
      <c r="M765" s="1067"/>
      <c r="V765" s="1099"/>
      <c r="W765" s="1183"/>
    </row>
    <row r="766" spans="13:23" s="6" customFormat="1" x14ac:dyDescent="0.25">
      <c r="M766" s="1067"/>
      <c r="V766" s="1099"/>
      <c r="W766" s="1183"/>
    </row>
    <row r="767" spans="13:23" s="6" customFormat="1" x14ac:dyDescent="0.25">
      <c r="M767" s="1067"/>
      <c r="V767" s="1099"/>
      <c r="W767" s="1183"/>
    </row>
    <row r="768" spans="13:23" s="6" customFormat="1" x14ac:dyDescent="0.25">
      <c r="M768" s="1067"/>
      <c r="V768" s="1099"/>
      <c r="W768" s="1183"/>
    </row>
    <row r="769" spans="13:23" s="6" customFormat="1" x14ac:dyDescent="0.25">
      <c r="M769" s="1067"/>
      <c r="V769" s="1099"/>
      <c r="W769" s="1183"/>
    </row>
    <row r="770" spans="13:23" s="6" customFormat="1" x14ac:dyDescent="0.25">
      <c r="M770" s="1067"/>
      <c r="V770" s="1099"/>
      <c r="W770" s="1183"/>
    </row>
    <row r="771" spans="13:23" s="6" customFormat="1" x14ac:dyDescent="0.25">
      <c r="M771" s="1067"/>
      <c r="V771" s="1099"/>
      <c r="W771" s="1183"/>
    </row>
    <row r="772" spans="13:23" s="6" customFormat="1" x14ac:dyDescent="0.25">
      <c r="M772" s="1067"/>
      <c r="V772" s="1099"/>
      <c r="W772" s="1183"/>
    </row>
    <row r="773" spans="13:23" s="6" customFormat="1" x14ac:dyDescent="0.25">
      <c r="M773" s="1067"/>
      <c r="V773" s="1099"/>
      <c r="W773" s="1183"/>
    </row>
    <row r="774" spans="13:23" s="6" customFormat="1" x14ac:dyDescent="0.25">
      <c r="M774" s="1067"/>
      <c r="V774" s="1099"/>
      <c r="W774" s="1183"/>
    </row>
    <row r="775" spans="13:23" s="6" customFormat="1" x14ac:dyDescent="0.25">
      <c r="M775" s="1067"/>
      <c r="V775" s="1099"/>
      <c r="W775" s="1183"/>
    </row>
    <row r="776" spans="13:23" s="6" customFormat="1" x14ac:dyDescent="0.25">
      <c r="M776" s="1067"/>
      <c r="V776" s="1099"/>
      <c r="W776" s="1183"/>
    </row>
    <row r="777" spans="13:23" s="6" customFormat="1" x14ac:dyDescent="0.25">
      <c r="M777" s="1067"/>
      <c r="V777" s="1099"/>
      <c r="W777" s="1183"/>
    </row>
    <row r="778" spans="13:23" s="6" customFormat="1" x14ac:dyDescent="0.25">
      <c r="M778" s="1067"/>
      <c r="V778" s="1099"/>
      <c r="W778" s="1183"/>
    </row>
    <row r="779" spans="13:23" s="6" customFormat="1" x14ac:dyDescent="0.25">
      <c r="M779" s="1067"/>
      <c r="V779" s="1099"/>
      <c r="W779" s="1183"/>
    </row>
    <row r="780" spans="13:23" s="6" customFormat="1" x14ac:dyDescent="0.25">
      <c r="M780" s="1067"/>
      <c r="V780" s="1099"/>
      <c r="W780" s="1183"/>
    </row>
    <row r="781" spans="13:23" s="6" customFormat="1" x14ac:dyDescent="0.25">
      <c r="M781" s="1067"/>
      <c r="V781" s="1099"/>
      <c r="W781" s="1183"/>
    </row>
    <row r="782" spans="13:23" s="6" customFormat="1" x14ac:dyDescent="0.25">
      <c r="M782" s="1067"/>
      <c r="V782" s="1099"/>
      <c r="W782" s="1183"/>
    </row>
    <row r="783" spans="13:23" s="6" customFormat="1" x14ac:dyDescent="0.25">
      <c r="M783" s="1067"/>
      <c r="V783" s="1099"/>
      <c r="W783" s="1183"/>
    </row>
    <row r="784" spans="13:23" s="6" customFormat="1" x14ac:dyDescent="0.25">
      <c r="M784" s="1067"/>
      <c r="V784" s="1099"/>
      <c r="W784" s="1183"/>
    </row>
    <row r="785" spans="13:23" s="6" customFormat="1" x14ac:dyDescent="0.25">
      <c r="M785" s="1067"/>
      <c r="V785" s="1099"/>
      <c r="W785" s="1183"/>
    </row>
    <row r="786" spans="13:23" s="6" customFormat="1" x14ac:dyDescent="0.25">
      <c r="M786" s="1067"/>
      <c r="V786" s="1099"/>
      <c r="W786" s="1183"/>
    </row>
    <row r="787" spans="13:23" s="6" customFormat="1" x14ac:dyDescent="0.25">
      <c r="M787" s="1067"/>
      <c r="V787" s="1099"/>
      <c r="W787" s="1183"/>
    </row>
    <row r="788" spans="13:23" s="6" customFormat="1" x14ac:dyDescent="0.25">
      <c r="M788" s="1067"/>
      <c r="V788" s="1099"/>
      <c r="W788" s="1183"/>
    </row>
    <row r="789" spans="13:23" s="6" customFormat="1" x14ac:dyDescent="0.25">
      <c r="M789" s="1067"/>
      <c r="V789" s="1099"/>
      <c r="W789" s="1183"/>
    </row>
    <row r="790" spans="13:23" s="6" customFormat="1" x14ac:dyDescent="0.25">
      <c r="M790" s="1067"/>
      <c r="V790" s="1099"/>
      <c r="W790" s="1183"/>
    </row>
    <row r="791" spans="13:23" s="6" customFormat="1" x14ac:dyDescent="0.25">
      <c r="M791" s="1067"/>
      <c r="V791" s="1099"/>
      <c r="W791" s="1183"/>
    </row>
    <row r="792" spans="13:23" s="6" customFormat="1" x14ac:dyDescent="0.25">
      <c r="M792" s="1067"/>
      <c r="V792" s="1099"/>
      <c r="W792" s="1183"/>
    </row>
    <row r="793" spans="13:23" s="6" customFormat="1" x14ac:dyDescent="0.25">
      <c r="M793" s="1067"/>
      <c r="V793" s="1099"/>
      <c r="W793" s="1183"/>
    </row>
    <row r="794" spans="13:23" s="6" customFormat="1" x14ac:dyDescent="0.25">
      <c r="M794" s="1067"/>
      <c r="V794" s="1099"/>
      <c r="W794" s="1183"/>
    </row>
    <row r="795" spans="13:23" s="6" customFormat="1" x14ac:dyDescent="0.25">
      <c r="M795" s="1067"/>
      <c r="V795" s="1099"/>
      <c r="W795" s="1183"/>
    </row>
    <row r="796" spans="13:23" s="6" customFormat="1" x14ac:dyDescent="0.25">
      <c r="M796" s="1067"/>
      <c r="V796" s="1099"/>
      <c r="W796" s="1183"/>
    </row>
    <row r="797" spans="13:23" s="6" customFormat="1" x14ac:dyDescent="0.25">
      <c r="M797" s="1067"/>
      <c r="V797" s="1099"/>
      <c r="W797" s="1183"/>
    </row>
    <row r="798" spans="13:23" s="6" customFormat="1" x14ac:dyDescent="0.25">
      <c r="M798" s="1067"/>
      <c r="V798" s="1099"/>
      <c r="W798" s="1183"/>
    </row>
    <row r="799" spans="13:23" s="6" customFormat="1" x14ac:dyDescent="0.25">
      <c r="M799" s="1067"/>
      <c r="V799" s="1099"/>
      <c r="W799" s="1183"/>
    </row>
    <row r="800" spans="13:23" s="6" customFormat="1" x14ac:dyDescent="0.25">
      <c r="M800" s="1067"/>
      <c r="V800" s="1099"/>
      <c r="W800" s="1183"/>
    </row>
    <row r="801" spans="13:23" s="6" customFormat="1" x14ac:dyDescent="0.25">
      <c r="M801" s="1067"/>
      <c r="V801" s="1099"/>
      <c r="W801" s="1183"/>
    </row>
    <row r="802" spans="13:23" s="6" customFormat="1" x14ac:dyDescent="0.25">
      <c r="M802" s="1067"/>
      <c r="V802" s="1099"/>
      <c r="W802" s="1183"/>
    </row>
    <row r="803" spans="13:23" s="6" customFormat="1" x14ac:dyDescent="0.25">
      <c r="M803" s="1067"/>
      <c r="V803" s="1099"/>
      <c r="W803" s="1183"/>
    </row>
    <row r="804" spans="13:23" s="6" customFormat="1" x14ac:dyDescent="0.25">
      <c r="M804" s="1067"/>
      <c r="V804" s="1099"/>
      <c r="W804" s="1183"/>
    </row>
    <row r="805" spans="13:23" s="6" customFormat="1" x14ac:dyDescent="0.25">
      <c r="M805" s="1067"/>
      <c r="V805" s="1099"/>
      <c r="W805" s="1183"/>
    </row>
    <row r="806" spans="13:23" s="6" customFormat="1" x14ac:dyDescent="0.25">
      <c r="M806" s="1067"/>
      <c r="V806" s="1099"/>
      <c r="W806" s="1183"/>
    </row>
    <row r="807" spans="13:23" s="6" customFormat="1" x14ac:dyDescent="0.25">
      <c r="M807" s="402"/>
      <c r="V807" s="1099"/>
      <c r="W807" s="1183"/>
    </row>
    <row r="808" spans="13:23" s="6" customFormat="1" x14ac:dyDescent="0.25">
      <c r="M808" s="402"/>
      <c r="V808" s="1099"/>
      <c r="W808" s="1183"/>
    </row>
    <row r="809" spans="13:23" s="6" customFormat="1" x14ac:dyDescent="0.25">
      <c r="M809" s="402"/>
      <c r="V809" s="1099"/>
      <c r="W809" s="1183"/>
    </row>
    <row r="810" spans="13:23" s="6" customFormat="1" x14ac:dyDescent="0.25">
      <c r="M810" s="402"/>
      <c r="V810" s="1099"/>
      <c r="W810" s="1183"/>
    </row>
    <row r="811" spans="13:23" s="6" customFormat="1" x14ac:dyDescent="0.25">
      <c r="M811" s="1067"/>
      <c r="V811" s="1099"/>
      <c r="W811" s="1183"/>
    </row>
    <row r="812" spans="13:23" s="6" customFormat="1" x14ac:dyDescent="0.25">
      <c r="M812" s="1067"/>
      <c r="V812" s="1099"/>
      <c r="W812" s="1183"/>
    </row>
    <row r="813" spans="13:23" s="6" customFormat="1" x14ac:dyDescent="0.25">
      <c r="M813" s="1067"/>
      <c r="V813" s="1099"/>
      <c r="W813" s="1183"/>
    </row>
    <row r="814" spans="13:23" s="6" customFormat="1" x14ac:dyDescent="0.25">
      <c r="M814" s="1067"/>
      <c r="V814" s="1099"/>
      <c r="W814" s="1183"/>
    </row>
    <row r="815" spans="13:23" s="6" customFormat="1" x14ac:dyDescent="0.25">
      <c r="M815" s="1067"/>
      <c r="V815" s="1099"/>
      <c r="W815" s="1183"/>
    </row>
    <row r="816" spans="13:23" s="6" customFormat="1" x14ac:dyDescent="0.25">
      <c r="M816" s="1067"/>
      <c r="V816" s="1099"/>
      <c r="W816" s="1183"/>
    </row>
    <row r="817" spans="13:23" s="6" customFormat="1" x14ac:dyDescent="0.25">
      <c r="M817" s="1067"/>
      <c r="V817" s="1099"/>
      <c r="W817" s="1183"/>
    </row>
    <row r="818" spans="13:23" s="6" customFormat="1" x14ac:dyDescent="0.25">
      <c r="M818" s="1067"/>
      <c r="V818" s="1099"/>
      <c r="W818" s="1183"/>
    </row>
    <row r="819" spans="13:23" s="6" customFormat="1" x14ac:dyDescent="0.25">
      <c r="M819" s="1067"/>
      <c r="V819" s="1099"/>
      <c r="W819" s="1183"/>
    </row>
    <row r="820" spans="13:23" s="6" customFormat="1" x14ac:dyDescent="0.25">
      <c r="M820" s="1067"/>
      <c r="V820" s="1099"/>
      <c r="W820" s="1183"/>
    </row>
    <row r="821" spans="13:23" s="6" customFormat="1" x14ac:dyDescent="0.25">
      <c r="M821" s="405">
        <f>SUM(M820)</f>
        <v>0</v>
      </c>
      <c r="V821" s="1099"/>
      <c r="W821" s="1183"/>
    </row>
    <row r="822" spans="13:23" s="6" customFormat="1" x14ac:dyDescent="0.25">
      <c r="M822" s="1067"/>
      <c r="V822" s="1099"/>
      <c r="W822" s="1183"/>
    </row>
    <row r="823" spans="13:23" s="6" customFormat="1" x14ac:dyDescent="0.25">
      <c r="M823" s="1067"/>
      <c r="V823" s="1099"/>
      <c r="W823" s="1183"/>
    </row>
    <row r="824" spans="13:23" s="6" customFormat="1" x14ac:dyDescent="0.25">
      <c r="M824" s="1067"/>
      <c r="V824" s="1099"/>
      <c r="W824" s="1183"/>
    </row>
    <row r="825" spans="13:23" s="6" customFormat="1" x14ac:dyDescent="0.25">
      <c r="M825" s="1067"/>
      <c r="V825" s="1099"/>
      <c r="W825" s="1183"/>
    </row>
    <row r="826" spans="13:23" s="6" customFormat="1" x14ac:dyDescent="0.25">
      <c r="M826" s="1067"/>
      <c r="V826" s="1099"/>
      <c r="W826" s="1183"/>
    </row>
    <row r="827" spans="13:23" s="6" customFormat="1" x14ac:dyDescent="0.25">
      <c r="M827" s="1067"/>
      <c r="V827" s="1099"/>
      <c r="W827" s="1183"/>
    </row>
    <row r="828" spans="13:23" s="6" customFormat="1" x14ac:dyDescent="0.25">
      <c r="M828" s="1067"/>
      <c r="V828" s="1099"/>
      <c r="W828" s="1183"/>
    </row>
    <row r="829" spans="13:23" s="6" customFormat="1" x14ac:dyDescent="0.25">
      <c r="M829" s="1067"/>
      <c r="V829" s="1099"/>
      <c r="W829" s="1183"/>
    </row>
    <row r="830" spans="13:23" s="6" customFormat="1" x14ac:dyDescent="0.25">
      <c r="M830" s="1067"/>
      <c r="V830" s="1099"/>
      <c r="W830" s="1183"/>
    </row>
    <row r="831" spans="13:23" s="6" customFormat="1" x14ac:dyDescent="0.25">
      <c r="M831" s="1067"/>
      <c r="V831" s="1099"/>
      <c r="W831" s="1183"/>
    </row>
    <row r="832" spans="13:23" s="6" customFormat="1" x14ac:dyDescent="0.25">
      <c r="M832" s="1067"/>
      <c r="V832" s="1099"/>
      <c r="W832" s="1183"/>
    </row>
    <row r="833" spans="13:23" s="6" customFormat="1" x14ac:dyDescent="0.25">
      <c r="M833" s="1067"/>
      <c r="V833" s="1099"/>
      <c r="W833" s="1183"/>
    </row>
    <row r="834" spans="13:23" s="6" customFormat="1" x14ac:dyDescent="0.25">
      <c r="M834" s="1067"/>
      <c r="V834" s="1099"/>
      <c r="W834" s="1183"/>
    </row>
    <row r="835" spans="13:23" s="6" customFormat="1" x14ac:dyDescent="0.25">
      <c r="M835" s="1067"/>
      <c r="V835" s="1099"/>
      <c r="W835" s="1183"/>
    </row>
    <row r="836" spans="13:23" s="6" customFormat="1" x14ac:dyDescent="0.25">
      <c r="M836" s="1067"/>
      <c r="V836" s="1099"/>
      <c r="W836" s="1183"/>
    </row>
    <row r="837" spans="13:23" s="6" customFormat="1" x14ac:dyDescent="0.25">
      <c r="M837" s="1067"/>
      <c r="V837" s="1099"/>
      <c r="W837" s="1183"/>
    </row>
    <row r="838" spans="13:23" s="6" customFormat="1" x14ac:dyDescent="0.25">
      <c r="M838" s="1067"/>
      <c r="V838" s="1099"/>
      <c r="W838" s="1183"/>
    </row>
    <row r="839" spans="13:23" s="6" customFormat="1" x14ac:dyDescent="0.25">
      <c r="M839" s="1067"/>
      <c r="V839" s="1099"/>
      <c r="W839" s="1183"/>
    </row>
    <row r="840" spans="13:23" s="6" customFormat="1" x14ac:dyDescent="0.25">
      <c r="M840" s="1067"/>
      <c r="V840" s="1099"/>
      <c r="W840" s="1183"/>
    </row>
    <row r="841" spans="13:23" s="6" customFormat="1" x14ac:dyDescent="0.25">
      <c r="M841" s="1067"/>
      <c r="V841" s="1099"/>
      <c r="W841" s="1183"/>
    </row>
    <row r="842" spans="13:23" s="6" customFormat="1" x14ac:dyDescent="0.25">
      <c r="M842" s="1067"/>
      <c r="V842" s="1099"/>
      <c r="W842" s="1183"/>
    </row>
    <row r="843" spans="13:23" s="6" customFormat="1" x14ac:dyDescent="0.25">
      <c r="M843" s="1067"/>
      <c r="V843" s="1099"/>
      <c r="W843" s="1183"/>
    </row>
    <row r="844" spans="13:23" s="6" customFormat="1" x14ac:dyDescent="0.25">
      <c r="M844" s="1067"/>
      <c r="V844" s="1099"/>
      <c r="W844" s="1183"/>
    </row>
    <row r="845" spans="13:23" s="6" customFormat="1" x14ac:dyDescent="0.25">
      <c r="M845" s="1067"/>
      <c r="V845" s="1099"/>
      <c r="W845" s="1183"/>
    </row>
    <row r="846" spans="13:23" s="6" customFormat="1" x14ac:dyDescent="0.25">
      <c r="M846" s="1067"/>
      <c r="V846" s="1099"/>
      <c r="W846" s="1183"/>
    </row>
    <row r="847" spans="13:23" s="6" customFormat="1" x14ac:dyDescent="0.25">
      <c r="M847" s="1067"/>
      <c r="V847" s="1099"/>
      <c r="W847" s="1183"/>
    </row>
    <row r="848" spans="13:23" s="6" customFormat="1" x14ac:dyDescent="0.25">
      <c r="M848" s="1067"/>
      <c r="V848" s="1099"/>
      <c r="W848" s="1183"/>
    </row>
    <row r="849" spans="13:23" s="6" customFormat="1" x14ac:dyDescent="0.25">
      <c r="M849" s="1067"/>
      <c r="V849" s="1099"/>
      <c r="W849" s="1183"/>
    </row>
    <row r="850" spans="13:23" s="6" customFormat="1" x14ac:dyDescent="0.25">
      <c r="M850" s="1067"/>
      <c r="V850" s="1099"/>
      <c r="W850" s="1183"/>
    </row>
    <row r="851" spans="13:23" s="6" customFormat="1" x14ac:dyDescent="0.25">
      <c r="M851" s="1067"/>
      <c r="V851" s="1099"/>
      <c r="W851" s="1183"/>
    </row>
    <row r="852" spans="13:23" s="6" customFormat="1" x14ac:dyDescent="0.25">
      <c r="M852" s="1067"/>
      <c r="V852" s="1099"/>
      <c r="W852" s="1183"/>
    </row>
    <row r="853" spans="13:23" s="6" customFormat="1" x14ac:dyDescent="0.25">
      <c r="M853" s="1067"/>
      <c r="V853" s="1099"/>
      <c r="W853" s="1183"/>
    </row>
    <row r="854" spans="13:23" s="6" customFormat="1" x14ac:dyDescent="0.25">
      <c r="M854" s="1067"/>
      <c r="V854" s="1099"/>
      <c r="W854" s="1183"/>
    </row>
    <row r="855" spans="13:23" s="6" customFormat="1" x14ac:dyDescent="0.25">
      <c r="M855" s="1067"/>
      <c r="V855" s="1099"/>
      <c r="W855" s="1183"/>
    </row>
    <row r="856" spans="13:23" s="6" customFormat="1" x14ac:dyDescent="0.25">
      <c r="M856" s="1067"/>
      <c r="V856" s="1099"/>
      <c r="W856" s="1183"/>
    </row>
    <row r="857" spans="13:23" s="6" customFormat="1" x14ac:dyDescent="0.25">
      <c r="M857" s="1067"/>
      <c r="V857" s="1099"/>
      <c r="W857" s="1183"/>
    </row>
    <row r="858" spans="13:23" s="6" customFormat="1" x14ac:dyDescent="0.25">
      <c r="M858" s="1067"/>
      <c r="V858" s="1099"/>
      <c r="W858" s="1183"/>
    </row>
    <row r="859" spans="13:23" s="6" customFormat="1" x14ac:dyDescent="0.25">
      <c r="M859" s="1067"/>
      <c r="V859" s="1099"/>
      <c r="W859" s="1183"/>
    </row>
    <row r="860" spans="13:23" s="6" customFormat="1" x14ac:dyDescent="0.25">
      <c r="M860" s="1067"/>
      <c r="V860" s="1099"/>
      <c r="W860" s="1183"/>
    </row>
    <row r="861" spans="13:23" s="6" customFormat="1" x14ac:dyDescent="0.25">
      <c r="M861" s="1067"/>
      <c r="V861" s="1099"/>
      <c r="W861" s="1183"/>
    </row>
    <row r="862" spans="13:23" s="6" customFormat="1" x14ac:dyDescent="0.25">
      <c r="M862" s="1067"/>
      <c r="V862" s="1099"/>
      <c r="W862" s="1183"/>
    </row>
    <row r="863" spans="13:23" s="6" customFormat="1" x14ac:dyDescent="0.25">
      <c r="M863" s="1067"/>
      <c r="V863" s="1099"/>
      <c r="W863" s="1183"/>
    </row>
    <row r="864" spans="13:23" s="6" customFormat="1" x14ac:dyDescent="0.25">
      <c r="M864" s="1067"/>
      <c r="V864" s="1099"/>
      <c r="W864" s="1183"/>
    </row>
    <row r="865" spans="13:23" s="6" customFormat="1" x14ac:dyDescent="0.25">
      <c r="M865" s="1067"/>
      <c r="V865" s="1099"/>
      <c r="W865" s="1183"/>
    </row>
    <row r="866" spans="13:23" s="6" customFormat="1" x14ac:dyDescent="0.25">
      <c r="M866" s="1067"/>
      <c r="V866" s="1099"/>
      <c r="W866" s="1183"/>
    </row>
    <row r="867" spans="13:23" s="6" customFormat="1" x14ac:dyDescent="0.25">
      <c r="M867" s="1067"/>
      <c r="V867" s="1099"/>
      <c r="W867" s="1183"/>
    </row>
    <row r="868" spans="13:23" s="6" customFormat="1" x14ac:dyDescent="0.25">
      <c r="M868" s="1067"/>
      <c r="V868" s="1099"/>
      <c r="W868" s="1183"/>
    </row>
    <row r="869" spans="13:23" s="6" customFormat="1" x14ac:dyDescent="0.25">
      <c r="M869" s="1067"/>
      <c r="V869" s="1099"/>
      <c r="W869" s="1183"/>
    </row>
    <row r="870" spans="13:23" s="6" customFormat="1" x14ac:dyDescent="0.25">
      <c r="M870" s="1067"/>
      <c r="V870" s="1099"/>
      <c r="W870" s="1183"/>
    </row>
    <row r="871" spans="13:23" s="6" customFormat="1" x14ac:dyDescent="0.25">
      <c r="M871" s="1067"/>
      <c r="V871" s="1099"/>
      <c r="W871" s="1183"/>
    </row>
    <row r="872" spans="13:23" s="6" customFormat="1" x14ac:dyDescent="0.25">
      <c r="M872" s="1067"/>
      <c r="V872" s="1099"/>
      <c r="W872" s="1183"/>
    </row>
    <row r="873" spans="13:23" s="6" customFormat="1" x14ac:dyDescent="0.25">
      <c r="M873" s="1067"/>
      <c r="V873" s="1099"/>
      <c r="W873" s="1183"/>
    </row>
    <row r="874" spans="13:23" s="6" customFormat="1" x14ac:dyDescent="0.25">
      <c r="M874" s="1067"/>
      <c r="V874" s="1099"/>
      <c r="W874" s="1183"/>
    </row>
    <row r="875" spans="13:23" s="6" customFormat="1" x14ac:dyDescent="0.25">
      <c r="M875" s="1067"/>
      <c r="V875" s="1099"/>
      <c r="W875" s="1183"/>
    </row>
    <row r="876" spans="13:23" s="6" customFormat="1" x14ac:dyDescent="0.25">
      <c r="M876" s="1067"/>
      <c r="V876" s="1099"/>
      <c r="W876" s="1183"/>
    </row>
    <row r="877" spans="13:23" s="6" customFormat="1" x14ac:dyDescent="0.25">
      <c r="M877" s="1067"/>
      <c r="V877" s="1099"/>
      <c r="W877" s="1183"/>
    </row>
    <row r="878" spans="13:23" s="6" customFormat="1" x14ac:dyDescent="0.25">
      <c r="M878" s="1067"/>
      <c r="V878" s="1099"/>
      <c r="W878" s="1183"/>
    </row>
    <row r="879" spans="13:23" s="6" customFormat="1" x14ac:dyDescent="0.25">
      <c r="M879" s="1067"/>
      <c r="V879" s="1099"/>
      <c r="W879" s="1183"/>
    </row>
    <row r="880" spans="13:23" s="6" customFormat="1" x14ac:dyDescent="0.25">
      <c r="M880" s="1067"/>
      <c r="V880" s="1099"/>
      <c r="W880" s="1183"/>
    </row>
    <row r="881" spans="13:23" s="6" customFormat="1" x14ac:dyDescent="0.25">
      <c r="M881" s="1067"/>
      <c r="V881" s="1099"/>
      <c r="W881" s="1183"/>
    </row>
    <row r="882" spans="13:23" s="6" customFormat="1" x14ac:dyDescent="0.25">
      <c r="M882" s="1067"/>
      <c r="V882" s="1099"/>
      <c r="W882" s="1183"/>
    </row>
    <row r="883" spans="13:23" s="6" customFormat="1" x14ac:dyDescent="0.25">
      <c r="M883" s="1067"/>
      <c r="V883" s="1099"/>
      <c r="W883" s="1183"/>
    </row>
    <row r="884" spans="13:23" s="6" customFormat="1" x14ac:dyDescent="0.25">
      <c r="M884" s="1067"/>
      <c r="V884" s="1099"/>
      <c r="W884" s="1183"/>
    </row>
    <row r="885" spans="13:23" s="6" customFormat="1" x14ac:dyDescent="0.25">
      <c r="M885" s="1067"/>
      <c r="V885" s="1099"/>
      <c r="W885" s="1183"/>
    </row>
    <row r="886" spans="13:23" s="6" customFormat="1" x14ac:dyDescent="0.25">
      <c r="M886" s="1067"/>
      <c r="V886" s="1099"/>
      <c r="W886" s="1183"/>
    </row>
    <row r="887" spans="13:23" s="6" customFormat="1" x14ac:dyDescent="0.25">
      <c r="M887" s="1067"/>
      <c r="V887" s="1099"/>
      <c r="W887" s="1183"/>
    </row>
    <row r="888" spans="13:23" s="6" customFormat="1" x14ac:dyDescent="0.25">
      <c r="M888" s="1067"/>
      <c r="V888" s="1099"/>
      <c r="W888" s="1183"/>
    </row>
    <row r="889" spans="13:23" s="6" customFormat="1" x14ac:dyDescent="0.25">
      <c r="M889" s="1067"/>
      <c r="V889" s="1099"/>
      <c r="W889" s="1183"/>
    </row>
    <row r="890" spans="13:23" s="6" customFormat="1" x14ac:dyDescent="0.25">
      <c r="M890" s="1067"/>
      <c r="V890" s="1099"/>
      <c r="W890" s="1183"/>
    </row>
    <row r="891" spans="13:23" s="6" customFormat="1" x14ac:dyDescent="0.25">
      <c r="M891" s="1067"/>
      <c r="V891" s="1099"/>
      <c r="W891" s="1183"/>
    </row>
    <row r="892" spans="13:23" s="6" customFormat="1" x14ac:dyDescent="0.25">
      <c r="M892" s="1067"/>
      <c r="V892" s="1099"/>
      <c r="W892" s="1183"/>
    </row>
    <row r="893" spans="13:23" s="6" customFormat="1" x14ac:dyDescent="0.25">
      <c r="M893" s="1067"/>
      <c r="V893" s="1099"/>
      <c r="W893" s="1183"/>
    </row>
    <row r="894" spans="13:23" s="6" customFormat="1" x14ac:dyDescent="0.25">
      <c r="M894" s="1067"/>
      <c r="V894" s="1099"/>
      <c r="W894" s="1183"/>
    </row>
    <row r="895" spans="13:23" s="6" customFormat="1" x14ac:dyDescent="0.25">
      <c r="M895" s="1067"/>
      <c r="V895" s="1099"/>
      <c r="W895" s="1183"/>
    </row>
    <row r="896" spans="13:23" s="6" customFormat="1" x14ac:dyDescent="0.25">
      <c r="M896" s="1067"/>
      <c r="V896" s="1099"/>
      <c r="W896" s="1183"/>
    </row>
    <row r="897" spans="13:23" s="6" customFormat="1" x14ac:dyDescent="0.25">
      <c r="M897" s="1067"/>
      <c r="V897" s="1099"/>
      <c r="W897" s="1183"/>
    </row>
    <row r="898" spans="13:23" s="6" customFormat="1" x14ac:dyDescent="0.25">
      <c r="M898" s="1067"/>
      <c r="V898" s="1099"/>
      <c r="W898" s="1183"/>
    </row>
    <row r="899" spans="13:23" s="6" customFormat="1" x14ac:dyDescent="0.25">
      <c r="M899" s="1067"/>
      <c r="V899" s="1099"/>
      <c r="W899" s="1183"/>
    </row>
    <row r="900" spans="13:23" s="6" customFormat="1" x14ac:dyDescent="0.25">
      <c r="M900" s="1067"/>
      <c r="V900" s="1099"/>
      <c r="W900" s="1183"/>
    </row>
    <row r="901" spans="13:23" s="6" customFormat="1" x14ac:dyDescent="0.25">
      <c r="M901" s="1067"/>
      <c r="V901" s="1099"/>
      <c r="W901" s="1183"/>
    </row>
    <row r="902" spans="13:23" s="6" customFormat="1" x14ac:dyDescent="0.25">
      <c r="M902" s="1067"/>
      <c r="V902" s="1099"/>
      <c r="W902" s="1183"/>
    </row>
    <row r="903" spans="13:23" s="6" customFormat="1" x14ac:dyDescent="0.25">
      <c r="M903" s="1067"/>
      <c r="V903" s="1099"/>
      <c r="W903" s="1183"/>
    </row>
    <row r="904" spans="13:23" s="6" customFormat="1" x14ac:dyDescent="0.25">
      <c r="M904" s="1067"/>
      <c r="V904" s="1099"/>
      <c r="W904" s="1183"/>
    </row>
    <row r="905" spans="13:23" s="6" customFormat="1" x14ac:dyDescent="0.25">
      <c r="M905" s="1067"/>
      <c r="V905" s="1099"/>
      <c r="W905" s="1183"/>
    </row>
    <row r="906" spans="13:23" s="6" customFormat="1" x14ac:dyDescent="0.25">
      <c r="M906" s="1067"/>
      <c r="V906" s="1099"/>
      <c r="W906" s="1183"/>
    </row>
    <row r="907" spans="13:23" s="6" customFormat="1" x14ac:dyDescent="0.25">
      <c r="M907" s="1067"/>
      <c r="V907" s="1099"/>
      <c r="W907" s="1183"/>
    </row>
    <row r="908" spans="13:23" s="6" customFormat="1" x14ac:dyDescent="0.25">
      <c r="M908" s="1067"/>
      <c r="V908" s="1099"/>
      <c r="W908" s="1183"/>
    </row>
    <row r="909" spans="13:23" s="6" customFormat="1" x14ac:dyDescent="0.25">
      <c r="M909" s="1067"/>
      <c r="V909" s="1099"/>
      <c r="W909" s="1183"/>
    </row>
    <row r="910" spans="13:23" s="6" customFormat="1" x14ac:dyDescent="0.25">
      <c r="M910" s="1067"/>
      <c r="V910" s="1099"/>
      <c r="W910" s="1183"/>
    </row>
    <row r="911" spans="13:23" s="6" customFormat="1" x14ac:dyDescent="0.25">
      <c r="M911" s="1067"/>
      <c r="V911" s="1099"/>
      <c r="W911" s="1183"/>
    </row>
    <row r="912" spans="13:23" s="6" customFormat="1" x14ac:dyDescent="0.25">
      <c r="M912" s="1067"/>
      <c r="V912" s="1099"/>
      <c r="W912" s="1183"/>
    </row>
    <row r="913" spans="13:23" s="6" customFormat="1" x14ac:dyDescent="0.25">
      <c r="M913" s="1067"/>
      <c r="V913" s="1099"/>
      <c r="W913" s="1183"/>
    </row>
    <row r="914" spans="13:23" s="6" customFormat="1" x14ac:dyDescent="0.25">
      <c r="M914" s="1067"/>
      <c r="V914" s="1099"/>
      <c r="W914" s="1183"/>
    </row>
    <row r="915" spans="13:23" s="6" customFormat="1" x14ac:dyDescent="0.25">
      <c r="M915" s="1067"/>
      <c r="V915" s="1099"/>
      <c r="W915" s="1183"/>
    </row>
    <row r="916" spans="13:23" s="6" customFormat="1" x14ac:dyDescent="0.25">
      <c r="M916" s="1067"/>
      <c r="V916" s="1099"/>
      <c r="W916" s="1183"/>
    </row>
    <row r="917" spans="13:23" s="6" customFormat="1" x14ac:dyDescent="0.25">
      <c r="M917" s="1067"/>
      <c r="V917" s="1099"/>
      <c r="W917" s="1183"/>
    </row>
    <row r="918" spans="13:23" s="6" customFormat="1" x14ac:dyDescent="0.25">
      <c r="M918" s="1067"/>
      <c r="V918" s="1099"/>
      <c r="W918" s="1183"/>
    </row>
    <row r="919" spans="13:23" s="6" customFormat="1" x14ac:dyDescent="0.25">
      <c r="M919" s="1067"/>
      <c r="V919" s="1099"/>
      <c r="W919" s="1183"/>
    </row>
    <row r="920" spans="13:23" s="6" customFormat="1" x14ac:dyDescent="0.25">
      <c r="M920" s="1067"/>
      <c r="V920" s="1099"/>
      <c r="W920" s="1183"/>
    </row>
    <row r="921" spans="13:23" s="6" customFormat="1" x14ac:dyDescent="0.25">
      <c r="M921" s="1067"/>
      <c r="V921" s="1099"/>
      <c r="W921" s="1183"/>
    </row>
    <row r="922" spans="13:23" s="6" customFormat="1" x14ac:dyDescent="0.25">
      <c r="M922" s="1067"/>
      <c r="V922" s="1099"/>
      <c r="W922" s="1183"/>
    </row>
    <row r="923" spans="13:23" s="6" customFormat="1" x14ac:dyDescent="0.25">
      <c r="M923" s="1067"/>
      <c r="V923" s="1099"/>
      <c r="W923" s="1183"/>
    </row>
    <row r="924" spans="13:23" s="6" customFormat="1" x14ac:dyDescent="0.25">
      <c r="M924" s="1067"/>
      <c r="V924" s="1099"/>
      <c r="W924" s="1183"/>
    </row>
    <row r="925" spans="13:23" s="6" customFormat="1" x14ac:dyDescent="0.25">
      <c r="M925" s="1067"/>
      <c r="V925" s="1099"/>
      <c r="W925" s="1183"/>
    </row>
    <row r="926" spans="13:23" s="6" customFormat="1" x14ac:dyDescent="0.25">
      <c r="M926" s="1067"/>
      <c r="V926" s="1099"/>
      <c r="W926" s="1183"/>
    </row>
    <row r="927" spans="13:23" s="6" customFormat="1" x14ac:dyDescent="0.25">
      <c r="M927" s="1067"/>
      <c r="V927" s="1099"/>
      <c r="W927" s="1183"/>
    </row>
    <row r="928" spans="13:23" s="6" customFormat="1" x14ac:dyDescent="0.25">
      <c r="M928" s="1067"/>
      <c r="V928" s="1099"/>
      <c r="W928" s="1183"/>
    </row>
    <row r="929" spans="13:23" s="6" customFormat="1" x14ac:dyDescent="0.25">
      <c r="M929" s="1067"/>
      <c r="V929" s="1099"/>
      <c r="W929" s="1183"/>
    </row>
    <row r="930" spans="13:23" s="6" customFormat="1" x14ac:dyDescent="0.25">
      <c r="M930" s="1067"/>
      <c r="V930" s="1099"/>
      <c r="W930" s="1183"/>
    </row>
    <row r="931" spans="13:23" s="6" customFormat="1" x14ac:dyDescent="0.25">
      <c r="M931" s="1067"/>
      <c r="V931" s="1099"/>
      <c r="W931" s="1183"/>
    </row>
    <row r="932" spans="13:23" s="6" customFormat="1" x14ac:dyDescent="0.25">
      <c r="M932" s="1067"/>
      <c r="V932" s="1099"/>
      <c r="W932" s="1183"/>
    </row>
    <row r="933" spans="13:23" s="6" customFormat="1" x14ac:dyDescent="0.25">
      <c r="M933" s="1067"/>
      <c r="V933" s="1099"/>
      <c r="W933" s="1183"/>
    </row>
    <row r="934" spans="13:23" s="6" customFormat="1" x14ac:dyDescent="0.25">
      <c r="M934" s="1067"/>
      <c r="V934" s="1099"/>
      <c r="W934" s="1183"/>
    </row>
    <row r="935" spans="13:23" s="6" customFormat="1" x14ac:dyDescent="0.25">
      <c r="M935" s="1067"/>
      <c r="V935" s="1099"/>
      <c r="W935" s="1183"/>
    </row>
    <row r="936" spans="13:23" s="6" customFormat="1" x14ac:dyDescent="0.25">
      <c r="M936" s="1067"/>
      <c r="V936" s="1099"/>
      <c r="W936" s="1183"/>
    </row>
    <row r="937" spans="13:23" s="6" customFormat="1" x14ac:dyDescent="0.25">
      <c r="M937" s="1067"/>
      <c r="V937" s="1099"/>
      <c r="W937" s="1183"/>
    </row>
    <row r="938" spans="13:23" s="6" customFormat="1" x14ac:dyDescent="0.25">
      <c r="M938" s="1067"/>
      <c r="V938" s="1099"/>
      <c r="W938" s="1183"/>
    </row>
    <row r="939" spans="13:23" s="6" customFormat="1" x14ac:dyDescent="0.25">
      <c r="M939" s="1067"/>
      <c r="V939" s="1099"/>
      <c r="W939" s="1183"/>
    </row>
    <row r="940" spans="13:23" s="6" customFormat="1" x14ac:dyDescent="0.25">
      <c r="M940" s="1067"/>
      <c r="V940" s="1099"/>
      <c r="W940" s="1183"/>
    </row>
    <row r="941" spans="13:23" s="6" customFormat="1" x14ac:dyDescent="0.25">
      <c r="M941" s="1067"/>
      <c r="V941" s="1099"/>
      <c r="W941" s="1183"/>
    </row>
    <row r="942" spans="13:23" s="6" customFormat="1" x14ac:dyDescent="0.25">
      <c r="M942" s="624"/>
      <c r="V942" s="1099"/>
      <c r="W942" s="1183"/>
    </row>
    <row r="943" spans="13:23" s="6" customFormat="1" x14ac:dyDescent="0.25">
      <c r="M943" s="624"/>
      <c r="V943" s="1099"/>
      <c r="W943" s="1183"/>
    </row>
    <row r="944" spans="13:23" s="6" customFormat="1" x14ac:dyDescent="0.25">
      <c r="M944" s="616"/>
      <c r="V944" s="1099"/>
      <c r="W944" s="1183"/>
    </row>
    <row r="945" spans="13:23" s="6" customFormat="1" x14ac:dyDescent="0.25">
      <c r="M945" s="616"/>
      <c r="V945" s="1099"/>
      <c r="W945" s="1183"/>
    </row>
    <row r="946" spans="13:23" s="6" customFormat="1" x14ac:dyDescent="0.25">
      <c r="M946" s="616"/>
      <c r="V946" s="1099"/>
      <c r="W946" s="1183"/>
    </row>
    <row r="947" spans="13:23" s="6" customFormat="1" x14ac:dyDescent="0.25">
      <c r="M947" s="616"/>
      <c r="V947" s="1099"/>
      <c r="W947" s="1183"/>
    </row>
    <row r="948" spans="13:23" s="6" customFormat="1" x14ac:dyDescent="0.25">
      <c r="M948" s="616"/>
      <c r="V948" s="1099"/>
      <c r="W948" s="1183"/>
    </row>
    <row r="949" spans="13:23" s="6" customFormat="1" x14ac:dyDescent="0.25">
      <c r="M949" s="616"/>
      <c r="V949" s="1099"/>
      <c r="W949" s="1183"/>
    </row>
    <row r="950" spans="13:23" s="6" customFormat="1" x14ac:dyDescent="0.25">
      <c r="M950" s="616"/>
      <c r="V950" s="1099"/>
      <c r="W950" s="1183"/>
    </row>
    <row r="951" spans="13:23" s="6" customFormat="1" x14ac:dyDescent="0.25">
      <c r="M951" s="616"/>
      <c r="V951" s="1099"/>
      <c r="W951" s="1183"/>
    </row>
    <row r="952" spans="13:23" s="6" customFormat="1" x14ac:dyDescent="0.25">
      <c r="M952" s="616"/>
      <c r="V952" s="1099"/>
      <c r="W952" s="1183"/>
    </row>
    <row r="953" spans="13:23" s="6" customFormat="1" x14ac:dyDescent="0.25">
      <c r="M953" s="616"/>
      <c r="V953" s="1099"/>
      <c r="W953" s="1183"/>
    </row>
    <row r="954" spans="13:23" s="6" customFormat="1" x14ac:dyDescent="0.25">
      <c r="M954" s="616"/>
      <c r="V954" s="1099"/>
      <c r="W954" s="1183"/>
    </row>
    <row r="955" spans="13:23" s="6" customFormat="1" x14ac:dyDescent="0.25">
      <c r="M955" s="402"/>
      <c r="V955" s="1099"/>
      <c r="W955" s="1183"/>
    </row>
    <row r="956" spans="13:23" s="6" customFormat="1" x14ac:dyDescent="0.25">
      <c r="M956" s="1067"/>
      <c r="V956" s="1099"/>
      <c r="W956" s="1183"/>
    </row>
    <row r="957" spans="13:23" s="6" customFormat="1" x14ac:dyDescent="0.25">
      <c r="M957" s="406">
        <f>SUM(M893:M956)</f>
        <v>0</v>
      </c>
      <c r="V957" s="1099"/>
      <c r="W957" s="1183"/>
    </row>
    <row r="958" spans="13:23" s="6" customFormat="1" x14ac:dyDescent="0.25">
      <c r="M958" s="624"/>
      <c r="V958" s="1099"/>
      <c r="W958" s="1183"/>
    </row>
    <row r="959" spans="13:23" s="6" customFormat="1" ht="15.75" thickBot="1" x14ac:dyDescent="0.3">
      <c r="M959" s="751" t="e">
        <f>SUM(M80:M957)</f>
        <v>#REF!</v>
      </c>
      <c r="V959" s="1099"/>
      <c r="W959" s="1183"/>
    </row>
    <row r="960" spans="13:23" s="6" customFormat="1" ht="15.75" thickTop="1" x14ac:dyDescent="0.25">
      <c r="M960" s="752"/>
      <c r="V960" s="1099"/>
      <c r="W960" s="1183"/>
    </row>
    <row r="961" spans="1:110" x14ac:dyDescent="0.25">
      <c r="A961" s="6"/>
      <c r="B961" s="6"/>
      <c r="C961" s="6"/>
      <c r="D961" s="6"/>
      <c r="E961" s="6"/>
      <c r="F961" s="6"/>
      <c r="M961" s="752"/>
      <c r="N961" s="6"/>
      <c r="Q961" s="6"/>
      <c r="R961" s="6"/>
      <c r="S961" s="6"/>
      <c r="V961" s="1099"/>
      <c r="X961" s="6"/>
      <c r="Y961" s="6"/>
      <c r="AL961" s="6"/>
      <c r="AM961" s="6"/>
      <c r="AN961" s="6"/>
      <c r="AO961" s="6"/>
      <c r="AP961" s="6"/>
      <c r="AQ961" s="6"/>
      <c r="AR961" s="6"/>
      <c r="AS961" s="6"/>
      <c r="AT961" s="6"/>
      <c r="AU961" s="6"/>
      <c r="AV961" s="6"/>
      <c r="AW961" s="6"/>
      <c r="AX961" s="6"/>
      <c r="AY961" s="6"/>
      <c r="AZ961" s="6"/>
      <c r="BA961" s="6"/>
      <c r="BB961" s="6"/>
      <c r="BC961" s="6"/>
      <c r="BD961" s="6"/>
      <c r="BE961" s="6"/>
      <c r="BF961" s="6"/>
      <c r="BG961" s="6"/>
      <c r="BH961" s="6"/>
      <c r="BI961" s="6"/>
      <c r="BJ961" s="6"/>
      <c r="BK961" s="6"/>
      <c r="BL961" s="6"/>
      <c r="BM961" s="6"/>
      <c r="BN961" s="6"/>
      <c r="BO961" s="6"/>
      <c r="BP961" s="6"/>
      <c r="BQ961" s="6"/>
      <c r="BR961" s="6"/>
      <c r="BS961" s="6"/>
      <c r="BT961" s="6"/>
      <c r="BU961" s="6"/>
      <c r="BV961" s="6"/>
      <c r="BW961" s="6"/>
      <c r="BX961" s="6"/>
      <c r="BY961" s="6"/>
      <c r="BZ961" s="6"/>
      <c r="CA961" s="6"/>
      <c r="CB961" s="6"/>
      <c r="CC961" s="6"/>
      <c r="CD961" s="6"/>
      <c r="CE961" s="6"/>
      <c r="CF961" s="6"/>
      <c r="CG961" s="6"/>
      <c r="CH961" s="6"/>
      <c r="CI961" s="6"/>
      <c r="CJ961" s="6"/>
      <c r="CK961" s="6"/>
      <c r="CL961" s="6"/>
      <c r="CM961" s="6"/>
      <c r="CN961" s="6"/>
      <c r="CO961" s="6"/>
      <c r="CP961" s="6"/>
      <c r="CQ961" s="6"/>
      <c r="CR961" s="6"/>
      <c r="CS961" s="6"/>
      <c r="CT961" s="6"/>
      <c r="CU961" s="6"/>
      <c r="CV961" s="6"/>
      <c r="CW961" s="6"/>
      <c r="CX961" s="6"/>
      <c r="CY961" s="6"/>
      <c r="CZ961" s="6"/>
      <c r="DA961" s="6"/>
      <c r="DB961" s="6"/>
      <c r="DC961" s="6"/>
      <c r="DD961" s="6"/>
      <c r="DE961" s="6"/>
      <c r="DF961" s="6"/>
    </row>
    <row r="962" spans="1:110" x14ac:dyDescent="0.25">
      <c r="B962" s="6"/>
      <c r="C962" s="6"/>
      <c r="D962" s="6"/>
      <c r="E962" s="6"/>
      <c r="F962" s="6"/>
    </row>
    <row r="969" spans="1:110" x14ac:dyDescent="0.25">
      <c r="A969" s="6"/>
      <c r="M969" s="672"/>
      <c r="N969" s="6"/>
      <c r="Q969" s="6"/>
      <c r="R969" s="6"/>
      <c r="S969" s="6"/>
      <c r="V969" s="1099"/>
      <c r="X969" s="6"/>
      <c r="Y969" s="6"/>
      <c r="AL969" s="6"/>
      <c r="AM969" s="6"/>
      <c r="AN969" s="6"/>
      <c r="AO969" s="6"/>
      <c r="AP969" s="6"/>
      <c r="AQ969" s="6"/>
      <c r="AR969" s="6"/>
      <c r="AS969" s="6"/>
      <c r="AT969" s="6"/>
      <c r="AU969" s="6"/>
      <c r="AV969" s="6"/>
      <c r="AW969" s="6"/>
      <c r="AX969" s="6"/>
      <c r="AY969" s="6"/>
      <c r="AZ969" s="6"/>
      <c r="BA969" s="6"/>
      <c r="BB969" s="6"/>
      <c r="BC969" s="6"/>
      <c r="BD969" s="6"/>
      <c r="BE969" s="6"/>
      <c r="BF969" s="6"/>
      <c r="BG969" s="6"/>
      <c r="BH969" s="6"/>
      <c r="BI969" s="6"/>
      <c r="BJ969" s="6"/>
      <c r="BK969" s="6"/>
      <c r="BL969" s="6"/>
      <c r="BM969" s="6"/>
      <c r="BN969" s="6"/>
      <c r="BO969" s="6"/>
      <c r="BP969" s="6"/>
      <c r="BQ969" s="6"/>
      <c r="BR969" s="6"/>
      <c r="BS969" s="6"/>
      <c r="BT969" s="6"/>
      <c r="BU969" s="6"/>
      <c r="BV969" s="6"/>
      <c r="BW969" s="6"/>
      <c r="BX969" s="6"/>
      <c r="BY969" s="6"/>
      <c r="BZ969" s="6"/>
      <c r="CA969" s="6"/>
      <c r="CB969" s="6"/>
      <c r="CC969" s="6"/>
      <c r="CD969" s="6"/>
      <c r="CE969" s="6"/>
      <c r="CF969" s="6"/>
      <c r="CG969" s="6"/>
      <c r="CH969" s="6"/>
      <c r="CI969" s="6"/>
      <c r="CJ969" s="6"/>
      <c r="CK969" s="6"/>
      <c r="CL969" s="6"/>
      <c r="CM969" s="6"/>
      <c r="CN969" s="6"/>
      <c r="CO969" s="6"/>
      <c r="CP969" s="6"/>
      <c r="CQ969" s="6"/>
      <c r="CR969" s="6"/>
      <c r="CS969" s="6"/>
      <c r="CT969" s="6"/>
      <c r="CU969" s="6"/>
      <c r="CV969" s="6"/>
      <c r="CW969" s="6"/>
      <c r="CX969" s="6"/>
      <c r="CY969" s="6"/>
      <c r="CZ969" s="6"/>
      <c r="DA969" s="6"/>
      <c r="DB969" s="6"/>
      <c r="DC969" s="6"/>
      <c r="DD969" s="6"/>
      <c r="DE969" s="6"/>
      <c r="DF969" s="6"/>
    </row>
    <row r="970" spans="1:110" x14ac:dyDescent="0.25">
      <c r="B970" s="6"/>
      <c r="C970" s="6"/>
      <c r="D970" s="6"/>
      <c r="E970" s="6"/>
      <c r="F970" s="6"/>
    </row>
    <row r="988" spans="1:110" x14ac:dyDescent="0.25">
      <c r="A988" s="6"/>
      <c r="M988" s="1183"/>
      <c r="N988" s="6"/>
      <c r="Q988" s="6"/>
      <c r="R988" s="6"/>
      <c r="S988" s="6"/>
      <c r="V988" s="1099"/>
      <c r="X988" s="6"/>
      <c r="Y988" s="6"/>
      <c r="AL988" s="6"/>
      <c r="AM988" s="6"/>
      <c r="AN988" s="6"/>
      <c r="AO988" s="6"/>
      <c r="AP988" s="6"/>
      <c r="AQ988" s="6"/>
      <c r="AR988" s="6"/>
      <c r="AS988" s="6"/>
      <c r="AT988" s="6"/>
      <c r="AU988" s="6"/>
      <c r="AV988" s="6"/>
      <c r="AW988" s="6"/>
      <c r="AX988" s="6"/>
      <c r="AY988" s="6"/>
      <c r="AZ988" s="6"/>
      <c r="BA988" s="6"/>
      <c r="BB988" s="6"/>
      <c r="BC988" s="6"/>
      <c r="BD988" s="6"/>
      <c r="BE988" s="6"/>
      <c r="BF988" s="6"/>
      <c r="BG988" s="6"/>
      <c r="BH988" s="6"/>
      <c r="BI988" s="6"/>
      <c r="BJ988" s="6"/>
      <c r="BK988" s="6"/>
      <c r="BL988" s="6"/>
      <c r="BM988" s="6"/>
      <c r="BN988" s="6"/>
      <c r="BO988" s="6"/>
      <c r="BP988" s="6"/>
      <c r="BQ988" s="6"/>
      <c r="BR988" s="6"/>
      <c r="BS988" s="6"/>
      <c r="BT988" s="6"/>
      <c r="BU988" s="6"/>
      <c r="BV988" s="6"/>
      <c r="BW988" s="6"/>
      <c r="BX988" s="6"/>
      <c r="BY988" s="6"/>
      <c r="BZ988" s="6"/>
      <c r="CA988" s="6"/>
      <c r="CB988" s="6"/>
      <c r="CC988" s="6"/>
      <c r="CD988" s="6"/>
      <c r="CE988" s="6"/>
      <c r="CF988" s="6"/>
      <c r="CG988" s="6"/>
      <c r="CH988" s="6"/>
      <c r="CI988" s="6"/>
      <c r="CJ988" s="6"/>
      <c r="CK988" s="6"/>
      <c r="CL988" s="6"/>
      <c r="CM988" s="6"/>
      <c r="CN988" s="6"/>
      <c r="CO988" s="6"/>
      <c r="CP988" s="6"/>
      <c r="CQ988" s="6"/>
      <c r="CR988" s="6"/>
      <c r="CS988" s="6"/>
      <c r="CT988" s="6"/>
      <c r="CU988" s="6"/>
      <c r="CV988" s="6"/>
      <c r="CW988" s="6"/>
      <c r="CX988" s="6"/>
      <c r="CY988" s="6"/>
      <c r="CZ988" s="6"/>
      <c r="DA988" s="6"/>
      <c r="DB988" s="6"/>
      <c r="DC988" s="6"/>
      <c r="DD988" s="6"/>
      <c r="DE988" s="6"/>
      <c r="DF988" s="6"/>
    </row>
    <row r="989" spans="1:110" x14ac:dyDescent="0.25">
      <c r="A989" s="6"/>
      <c r="B989" s="6"/>
      <c r="C989" s="6"/>
      <c r="D989" s="6"/>
      <c r="E989" s="6"/>
      <c r="F989" s="6"/>
      <c r="M989" s="698"/>
      <c r="N989" s="6"/>
      <c r="Q989" s="6"/>
      <c r="R989" s="6"/>
      <c r="S989" s="6"/>
      <c r="V989" s="1099"/>
      <c r="X989" s="6"/>
      <c r="Y989" s="6"/>
      <c r="AL989" s="6"/>
      <c r="AM989" s="6"/>
      <c r="AN989" s="6"/>
      <c r="AO989" s="6"/>
      <c r="AP989" s="6"/>
      <c r="AQ989" s="6"/>
      <c r="AR989" s="6"/>
      <c r="AS989" s="6"/>
      <c r="AT989" s="6"/>
      <c r="AU989" s="6"/>
      <c r="AV989" s="6"/>
      <c r="AW989" s="6"/>
      <c r="AX989" s="6"/>
      <c r="AY989" s="6"/>
      <c r="AZ989" s="6"/>
      <c r="BA989" s="6"/>
      <c r="BB989" s="6"/>
      <c r="BC989" s="6"/>
      <c r="BD989" s="6"/>
      <c r="BE989" s="6"/>
      <c r="BF989" s="6"/>
      <c r="BG989" s="6"/>
      <c r="BH989" s="6"/>
      <c r="BI989" s="6"/>
      <c r="BJ989" s="6"/>
      <c r="BK989" s="6"/>
      <c r="BL989" s="6"/>
      <c r="BM989" s="6"/>
      <c r="BN989" s="6"/>
      <c r="BO989" s="6"/>
      <c r="BP989" s="6"/>
      <c r="BQ989" s="6"/>
      <c r="BR989" s="6"/>
      <c r="BS989" s="6"/>
      <c r="BT989" s="6"/>
      <c r="BU989" s="6"/>
      <c r="BV989" s="6"/>
      <c r="BW989" s="6"/>
      <c r="BX989" s="6"/>
      <c r="BY989" s="6"/>
      <c r="BZ989" s="6"/>
      <c r="CA989" s="6"/>
      <c r="CB989" s="6"/>
      <c r="CC989" s="6"/>
      <c r="CD989" s="6"/>
      <c r="CE989" s="6"/>
      <c r="CF989" s="6"/>
      <c r="CG989" s="6"/>
      <c r="CH989" s="6"/>
      <c r="CI989" s="6"/>
      <c r="CJ989" s="6"/>
      <c r="CK989" s="6"/>
      <c r="CL989" s="6"/>
      <c r="CM989" s="6"/>
      <c r="CN989" s="6"/>
      <c r="CO989" s="6"/>
      <c r="CP989" s="6"/>
      <c r="CQ989" s="6"/>
      <c r="CR989" s="6"/>
      <c r="CS989" s="6"/>
      <c r="CT989" s="6"/>
      <c r="CU989" s="6"/>
      <c r="CV989" s="6"/>
      <c r="CW989" s="6"/>
      <c r="CX989" s="6"/>
      <c r="CY989" s="6"/>
      <c r="CZ989" s="6"/>
      <c r="DA989" s="6"/>
      <c r="DB989" s="6"/>
      <c r="DC989" s="6"/>
      <c r="DD989" s="6"/>
      <c r="DE989" s="6"/>
      <c r="DF989" s="6"/>
    </row>
    <row r="990" spans="1:110" x14ac:dyDescent="0.25">
      <c r="A990" s="6"/>
      <c r="B990" s="6"/>
      <c r="C990" s="6"/>
      <c r="D990" s="6"/>
      <c r="E990" s="6"/>
      <c r="F990" s="6"/>
      <c r="M990" s="698"/>
      <c r="N990" s="6"/>
      <c r="Q990" s="6"/>
      <c r="R990" s="6"/>
      <c r="S990" s="6"/>
      <c r="V990" s="1099"/>
      <c r="X990" s="6"/>
      <c r="Y990" s="6"/>
      <c r="AL990" s="6"/>
      <c r="AM990" s="6"/>
      <c r="AN990" s="6"/>
      <c r="AO990" s="6"/>
      <c r="AP990" s="6"/>
      <c r="AQ990" s="6"/>
      <c r="AR990" s="6"/>
      <c r="AS990" s="6"/>
      <c r="AT990" s="6"/>
      <c r="AU990" s="6"/>
      <c r="AV990" s="6"/>
      <c r="AW990" s="6"/>
      <c r="AX990" s="6"/>
      <c r="AY990" s="6"/>
      <c r="AZ990" s="6"/>
      <c r="BA990" s="6"/>
      <c r="BB990" s="6"/>
      <c r="BC990" s="6"/>
      <c r="BD990" s="6"/>
      <c r="BE990" s="6"/>
      <c r="BF990" s="6"/>
      <c r="BG990" s="6"/>
      <c r="BH990" s="6"/>
      <c r="BI990" s="6"/>
      <c r="BJ990" s="6"/>
      <c r="BK990" s="6"/>
      <c r="BL990" s="6"/>
      <c r="BM990" s="6"/>
      <c r="BN990" s="6"/>
      <c r="BO990" s="6"/>
      <c r="BP990" s="6"/>
      <c r="BQ990" s="6"/>
      <c r="BR990" s="6"/>
      <c r="BS990" s="6"/>
      <c r="BT990" s="6"/>
      <c r="BU990" s="6"/>
      <c r="BV990" s="6"/>
      <c r="BW990" s="6"/>
      <c r="BX990" s="6"/>
      <c r="BY990" s="6"/>
      <c r="BZ990" s="6"/>
      <c r="CA990" s="6"/>
      <c r="CB990" s="6"/>
      <c r="CC990" s="6"/>
      <c r="CD990" s="6"/>
      <c r="CE990" s="6"/>
      <c r="CF990" s="6"/>
      <c r="CG990" s="6"/>
      <c r="CH990" s="6"/>
      <c r="CI990" s="6"/>
      <c r="CJ990" s="6"/>
      <c r="CK990" s="6"/>
      <c r="CL990" s="6"/>
      <c r="CM990" s="6"/>
      <c r="CN990" s="6"/>
      <c r="CO990" s="6"/>
      <c r="CP990" s="6"/>
      <c r="CQ990" s="6"/>
      <c r="CR990" s="6"/>
      <c r="CS990" s="6"/>
      <c r="CT990" s="6"/>
      <c r="CU990" s="6"/>
      <c r="CV990" s="6"/>
      <c r="CW990" s="6"/>
      <c r="CX990" s="6"/>
      <c r="CY990" s="6"/>
      <c r="CZ990" s="6"/>
      <c r="DA990" s="6"/>
      <c r="DB990" s="6"/>
      <c r="DC990" s="6"/>
      <c r="DD990" s="6"/>
      <c r="DE990" s="6"/>
      <c r="DF990" s="6"/>
    </row>
    <row r="991" spans="1:110" x14ac:dyDescent="0.25">
      <c r="B991" s="6"/>
      <c r="C991" s="6"/>
      <c r="D991" s="6"/>
      <c r="E991" s="6"/>
      <c r="F991" s="6"/>
    </row>
  </sheetData>
  <mergeCells count="63">
    <mergeCell ref="B159:I159"/>
    <mergeCell ref="A161:G161"/>
    <mergeCell ref="N161:Q161"/>
    <mergeCell ref="R161:U161"/>
    <mergeCell ref="A168:G168"/>
    <mergeCell ref="N168:Q168"/>
    <mergeCell ref="R168:U168"/>
    <mergeCell ref="A166:G166"/>
    <mergeCell ref="N166:Q166"/>
    <mergeCell ref="R166:U166"/>
    <mergeCell ref="A167:G167"/>
    <mergeCell ref="N167:Q167"/>
    <mergeCell ref="R167:U167"/>
    <mergeCell ref="A149:I149"/>
    <mergeCell ref="A150:I150"/>
    <mergeCell ref="A155:I155"/>
    <mergeCell ref="A156:I156"/>
    <mergeCell ref="A158:I158"/>
    <mergeCell ref="A136:I136"/>
    <mergeCell ref="A141:I141"/>
    <mergeCell ref="A142:I142"/>
    <mergeCell ref="A144:I144"/>
    <mergeCell ref="A145:I145"/>
    <mergeCell ref="A103:I103"/>
    <mergeCell ref="A104:I104"/>
    <mergeCell ref="A106:I106"/>
    <mergeCell ref="A107:I107"/>
    <mergeCell ref="A135:I135"/>
    <mergeCell ref="A77:I77"/>
    <mergeCell ref="A79:I79"/>
    <mergeCell ref="A80:I80"/>
    <mergeCell ref="A100:I100"/>
    <mergeCell ref="A101:I101"/>
    <mergeCell ref="A68:I68"/>
    <mergeCell ref="A69:I69"/>
    <mergeCell ref="A72:I72"/>
    <mergeCell ref="A73:I73"/>
    <mergeCell ref="A76:I76"/>
    <mergeCell ref="A60:I60"/>
    <mergeCell ref="A61:I61"/>
    <mergeCell ref="A64:I64"/>
    <mergeCell ref="A65:I65"/>
    <mergeCell ref="A66:I66"/>
    <mergeCell ref="A37:I37"/>
    <mergeCell ref="A38:I38"/>
    <mergeCell ref="A39:I39"/>
    <mergeCell ref="A54:I54"/>
    <mergeCell ref="A55:I55"/>
    <mergeCell ref="A28:I28"/>
    <mergeCell ref="A30:I30"/>
    <mergeCell ref="A31:I31"/>
    <mergeCell ref="A34:I34"/>
    <mergeCell ref="A35:I35"/>
    <mergeCell ref="A12:I12"/>
    <mergeCell ref="A13:I13"/>
    <mergeCell ref="A19:I19"/>
    <mergeCell ref="A20:I20"/>
    <mergeCell ref="A27:I27"/>
    <mergeCell ref="A6:U6"/>
    <mergeCell ref="A7:U7"/>
    <mergeCell ref="A8:U8"/>
    <mergeCell ref="A9:U9"/>
    <mergeCell ref="N10:T10"/>
  </mergeCells>
  <pageMargins left="0.7" right="0.7" top="0.75" bottom="0.75" header="0.3" footer="0.3"/>
  <drawing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tabColor theme="6" tint="0.39997558519241921"/>
  </sheetPr>
  <dimension ref="A1:AE47"/>
  <sheetViews>
    <sheetView tabSelected="1" zoomScale="95" zoomScaleNormal="95" workbookViewId="0">
      <selection activeCell="A12" sqref="A12"/>
    </sheetView>
  </sheetViews>
  <sheetFormatPr baseColWidth="10" defaultColWidth="11.42578125" defaultRowHeight="15" x14ac:dyDescent="0.25"/>
  <cols>
    <col min="1" max="1" width="4.7109375" style="1669" bestFit="1" customWidth="1"/>
    <col min="2" max="2" width="14" style="1669" customWidth="1"/>
    <col min="3" max="3" width="40.140625" style="1669" customWidth="1"/>
    <col min="4" max="4" width="20.140625" style="1669" customWidth="1"/>
    <col min="5" max="5" width="29.7109375" style="1669" customWidth="1"/>
    <col min="6" max="6" width="27.85546875" style="1669" customWidth="1"/>
    <col min="7" max="7" width="18.5703125" style="1669" customWidth="1"/>
    <col min="8" max="8" width="17.85546875" style="1669" customWidth="1"/>
    <col min="9" max="9" width="16.7109375" style="1669" bestFit="1" customWidth="1"/>
    <col min="10" max="10" width="11.42578125" style="1669"/>
    <col min="11" max="11" width="16.140625" style="1669" bestFit="1" customWidth="1"/>
    <col min="12" max="16" width="11.42578125" style="1669"/>
    <col min="17" max="18" width="16.140625" style="1669" bestFit="1" customWidth="1"/>
    <col min="19" max="16384" width="11.42578125" style="1669"/>
  </cols>
  <sheetData>
    <row r="1" spans="1:9" ht="18" x14ac:dyDescent="0.25">
      <c r="A1" s="1727" t="s">
        <v>5408</v>
      </c>
      <c r="B1" s="1727"/>
      <c r="C1" s="1727"/>
      <c r="D1" s="1727"/>
      <c r="E1" s="1727"/>
      <c r="F1" s="1727"/>
      <c r="G1" s="1727"/>
      <c r="H1" s="1727"/>
      <c r="I1" s="1727"/>
    </row>
    <row r="2" spans="1:9" x14ac:dyDescent="0.25">
      <c r="A2" s="1704" t="s">
        <v>5409</v>
      </c>
      <c r="B2" s="1704"/>
      <c r="C2" s="1704"/>
      <c r="D2" s="1704"/>
      <c r="E2" s="1704"/>
      <c r="F2" s="1704"/>
      <c r="G2" s="1704"/>
      <c r="H2" s="1704"/>
      <c r="I2" s="1704"/>
    </row>
    <row r="3" spans="1:9" ht="15" customHeight="1" x14ac:dyDescent="0.25">
      <c r="A3" s="1730" t="s">
        <v>5413</v>
      </c>
      <c r="B3" s="1730"/>
      <c r="C3" s="1730"/>
      <c r="D3" s="1730"/>
      <c r="E3" s="1730"/>
      <c r="F3" s="1730"/>
      <c r="G3" s="1730"/>
      <c r="H3" s="1730"/>
      <c r="I3" s="1730"/>
    </row>
    <row r="4" spans="1:9" ht="13.5" customHeight="1" x14ac:dyDescent="0.25">
      <c r="A4" s="1705" t="s">
        <v>2846</v>
      </c>
      <c r="B4" s="1705"/>
      <c r="C4" s="1705"/>
      <c r="D4" s="1705"/>
      <c r="E4" s="1705"/>
      <c r="F4" s="1705"/>
      <c r="G4" s="1705"/>
      <c r="H4" s="1705"/>
      <c r="I4" s="1705"/>
    </row>
    <row r="5" spans="1:9" s="1673" customFormat="1" ht="12" customHeight="1" x14ac:dyDescent="0.25">
      <c r="A5" s="1671" t="s">
        <v>178</v>
      </c>
      <c r="B5" s="1672" t="s">
        <v>3</v>
      </c>
      <c r="C5" s="1672" t="s">
        <v>4</v>
      </c>
      <c r="D5" s="1672" t="s">
        <v>6</v>
      </c>
      <c r="E5" s="1672" t="s">
        <v>7</v>
      </c>
      <c r="F5" s="1672" t="s">
        <v>5320</v>
      </c>
      <c r="G5" s="1672" t="s">
        <v>5400</v>
      </c>
      <c r="H5" s="1672" t="s">
        <v>5322</v>
      </c>
      <c r="I5" s="1672" t="s">
        <v>109</v>
      </c>
    </row>
    <row r="6" spans="1:9" s="1676" customFormat="1" ht="12" customHeight="1" x14ac:dyDescent="0.25">
      <c r="A6" s="1675">
        <v>1</v>
      </c>
      <c r="B6" s="1674" t="s">
        <v>5401</v>
      </c>
      <c r="C6" s="1694" t="s">
        <v>5402</v>
      </c>
      <c r="D6" s="1666" t="s">
        <v>1685</v>
      </c>
      <c r="E6" s="1668" t="s">
        <v>5403</v>
      </c>
      <c r="F6" s="1675" t="s">
        <v>5410</v>
      </c>
      <c r="G6" s="1693">
        <v>44110</v>
      </c>
      <c r="H6" s="1693">
        <v>44475</v>
      </c>
      <c r="I6" s="1677">
        <v>25000</v>
      </c>
    </row>
    <row r="7" spans="1:9" s="1676" customFormat="1" ht="12" customHeight="1" x14ac:dyDescent="0.25">
      <c r="A7" s="1675">
        <v>2</v>
      </c>
      <c r="B7" s="1674" t="s">
        <v>4667</v>
      </c>
      <c r="C7" s="1694" t="s">
        <v>4668</v>
      </c>
      <c r="D7" s="1666" t="s">
        <v>1685</v>
      </c>
      <c r="E7" s="1668" t="s">
        <v>2861</v>
      </c>
      <c r="F7" s="1675" t="s">
        <v>5410</v>
      </c>
      <c r="G7" s="1693">
        <v>43952</v>
      </c>
      <c r="H7" s="1693">
        <v>44317</v>
      </c>
      <c r="I7" s="1677">
        <v>13000</v>
      </c>
    </row>
    <row r="8" spans="1:9" s="1676" customFormat="1" ht="12" customHeight="1" x14ac:dyDescent="0.25">
      <c r="A8" s="1675">
        <v>3</v>
      </c>
      <c r="B8" s="1674" t="s">
        <v>5264</v>
      </c>
      <c r="C8" s="1694" t="s">
        <v>5265</v>
      </c>
      <c r="D8" s="1666" t="s">
        <v>1685</v>
      </c>
      <c r="E8" s="1668" t="s">
        <v>2861</v>
      </c>
      <c r="F8" s="1675" t="s">
        <v>5410</v>
      </c>
      <c r="G8" s="1693">
        <v>44079</v>
      </c>
      <c r="H8" s="1693">
        <v>44444</v>
      </c>
      <c r="I8" s="1677">
        <v>13000</v>
      </c>
    </row>
    <row r="9" spans="1:9" s="1676" customFormat="1" ht="12" customHeight="1" x14ac:dyDescent="0.25">
      <c r="A9" s="1675">
        <v>4</v>
      </c>
      <c r="B9" s="1674" t="s">
        <v>5406</v>
      </c>
      <c r="C9" s="1694" t="s">
        <v>5407</v>
      </c>
      <c r="D9" s="1666" t="s">
        <v>1685</v>
      </c>
      <c r="E9" s="1668" t="s">
        <v>2861</v>
      </c>
      <c r="F9" s="1675" t="s">
        <v>5410</v>
      </c>
      <c r="G9" s="1693">
        <v>44140</v>
      </c>
      <c r="H9" s="1693">
        <v>44505</v>
      </c>
      <c r="I9" s="1677">
        <v>13000</v>
      </c>
    </row>
    <row r="10" spans="1:9" s="1676" customFormat="1" ht="12" customHeight="1" x14ac:dyDescent="0.25">
      <c r="A10" s="1675">
        <v>5</v>
      </c>
      <c r="B10" s="1674" t="s">
        <v>5404</v>
      </c>
      <c r="C10" s="1694" t="s">
        <v>5405</v>
      </c>
      <c r="D10" s="1666" t="s">
        <v>1685</v>
      </c>
      <c r="E10" s="1668" t="s">
        <v>2861</v>
      </c>
      <c r="F10" s="1675" t="s">
        <v>5410</v>
      </c>
      <c r="G10" s="1693">
        <v>44136</v>
      </c>
      <c r="H10" s="1693">
        <v>44501</v>
      </c>
      <c r="I10" s="1677">
        <v>13000</v>
      </c>
    </row>
    <row r="11" spans="1:9" s="1676" customFormat="1" ht="12" customHeight="1" x14ac:dyDescent="0.25">
      <c r="A11" s="1675">
        <v>6</v>
      </c>
      <c r="B11" s="1674" t="s">
        <v>5411</v>
      </c>
      <c r="C11" s="1694" t="s">
        <v>5412</v>
      </c>
      <c r="D11" s="1666" t="s">
        <v>1685</v>
      </c>
      <c r="E11" s="1668" t="s">
        <v>2861</v>
      </c>
      <c r="F11" s="1675" t="s">
        <v>5410</v>
      </c>
      <c r="G11" s="1693">
        <v>44348</v>
      </c>
      <c r="H11" s="1693">
        <v>44713</v>
      </c>
      <c r="I11" s="1677">
        <v>13000</v>
      </c>
    </row>
    <row r="12" spans="1:9" s="1676" customFormat="1" ht="12" customHeight="1" x14ac:dyDescent="0.25">
      <c r="A12" s="1675">
        <v>7</v>
      </c>
      <c r="B12" s="1674" t="s">
        <v>5415</v>
      </c>
      <c r="C12" s="1694" t="s">
        <v>5414</v>
      </c>
      <c r="D12" s="1666" t="s">
        <v>1685</v>
      </c>
      <c r="E12" s="1668" t="s">
        <v>2861</v>
      </c>
      <c r="F12" s="1675" t="s">
        <v>5410</v>
      </c>
      <c r="G12" s="1693">
        <v>44378</v>
      </c>
      <c r="H12" s="1693">
        <v>44743</v>
      </c>
      <c r="I12" s="1677">
        <v>13000</v>
      </c>
    </row>
    <row r="13" spans="1:9" s="1680" customFormat="1" ht="14.1" customHeight="1" x14ac:dyDescent="0.25">
      <c r="A13" s="1701" t="s">
        <v>102</v>
      </c>
      <c r="B13" s="1702"/>
      <c r="C13" s="1702"/>
      <c r="D13" s="1702"/>
      <c r="E13" s="1702"/>
      <c r="F13" s="1702"/>
      <c r="G13" s="1702"/>
      <c r="H13" s="1703"/>
      <c r="I13" s="1678">
        <f>SUM(I6:I12)</f>
        <v>103000</v>
      </c>
    </row>
    <row r="14" spans="1:9" s="1679" customFormat="1" ht="12.75" x14ac:dyDescent="0.25">
      <c r="A14" s="1734"/>
      <c r="B14" s="1734"/>
      <c r="C14" s="1734"/>
      <c r="D14" s="1734"/>
      <c r="E14" s="1734"/>
      <c r="F14" s="1734"/>
      <c r="G14" s="1734"/>
      <c r="H14" s="1734"/>
      <c r="I14" s="1734"/>
    </row>
    <row r="15" spans="1:9" s="1679" customFormat="1" ht="12.75" x14ac:dyDescent="0.25">
      <c r="A15" s="1735"/>
      <c r="B15" s="1735"/>
      <c r="C15" s="1735"/>
      <c r="D15" s="1735"/>
      <c r="E15" s="1735"/>
      <c r="F15" s="1735"/>
      <c r="G15" s="1735"/>
      <c r="H15" s="1735"/>
      <c r="I15" s="1735"/>
    </row>
    <row r="16" spans="1:9" x14ac:dyDescent="0.25">
      <c r="B16" s="1732"/>
      <c r="C16" s="1732"/>
    </row>
    <row r="17" spans="1:31" hidden="1" x14ac:dyDescent="0.25"/>
    <row r="18" spans="1:31" ht="15" hidden="1" customHeight="1" x14ac:dyDescent="0.25">
      <c r="A18" s="1728" t="s">
        <v>4882</v>
      </c>
      <c r="B18" s="1728"/>
      <c r="C18" s="1728"/>
      <c r="D18" s="1733"/>
      <c r="E18" s="1733"/>
      <c r="F18" s="1681"/>
      <c r="G18" s="1681"/>
      <c r="H18" s="1681"/>
      <c r="I18" s="1682" t="s">
        <v>2848</v>
      </c>
      <c r="J18" s="1682"/>
      <c r="K18" s="1682"/>
      <c r="L18" s="1682"/>
      <c r="N18" s="1667"/>
      <c r="P18" s="1683"/>
      <c r="Q18" s="1683"/>
      <c r="R18" s="1683"/>
      <c r="AE18" s="1684"/>
    </row>
    <row r="19" spans="1:31" hidden="1" x14ac:dyDescent="0.25">
      <c r="A19" s="1685"/>
      <c r="B19" s="1686"/>
      <c r="J19" s="1687"/>
      <c r="K19" s="1687"/>
      <c r="L19" s="1687"/>
      <c r="N19" s="1667"/>
      <c r="P19" s="1683"/>
      <c r="Q19" s="1683"/>
      <c r="R19" s="1683"/>
      <c r="AE19" s="1684"/>
    </row>
    <row r="20" spans="1:31" hidden="1" x14ac:dyDescent="0.25">
      <c r="A20" s="1685"/>
      <c r="B20" s="1686"/>
      <c r="J20" s="1687"/>
      <c r="K20" s="1687"/>
      <c r="L20" s="1687"/>
      <c r="N20" s="1667"/>
      <c r="P20" s="1683"/>
      <c r="Q20" s="1683"/>
      <c r="R20" s="1683"/>
      <c r="AE20" s="1684"/>
    </row>
    <row r="21" spans="1:31" hidden="1" x14ac:dyDescent="0.25">
      <c r="A21" s="1685"/>
      <c r="B21" s="1686"/>
      <c r="J21" s="1687"/>
      <c r="K21" s="1687"/>
      <c r="L21" s="1687"/>
      <c r="N21" s="1667"/>
      <c r="P21" s="1683"/>
      <c r="Q21" s="1683"/>
      <c r="R21" s="1683"/>
      <c r="AE21" s="1684"/>
    </row>
    <row r="22" spans="1:31" hidden="1" x14ac:dyDescent="0.25">
      <c r="A22" s="1685"/>
      <c r="B22" s="1686"/>
      <c r="J22" s="1687"/>
      <c r="K22" s="1687"/>
      <c r="L22" s="1687"/>
      <c r="N22" s="1667"/>
      <c r="P22" s="1683"/>
      <c r="Q22" s="1683"/>
      <c r="R22" s="1683"/>
      <c r="AE22" s="1684"/>
    </row>
    <row r="23" spans="1:31" hidden="1" x14ac:dyDescent="0.25">
      <c r="A23" s="1728" t="s">
        <v>4879</v>
      </c>
      <c r="B23" s="1728"/>
      <c r="C23" s="1728"/>
      <c r="D23" s="1733"/>
      <c r="E23" s="1733"/>
      <c r="F23" s="1681"/>
      <c r="G23" s="1681"/>
      <c r="H23" s="1681"/>
      <c r="J23" s="1687"/>
      <c r="K23" s="1687"/>
      <c r="L23" s="1687"/>
      <c r="N23" s="1667"/>
      <c r="P23" s="1683"/>
      <c r="Q23" s="1683"/>
      <c r="R23" s="1683"/>
      <c r="AE23" s="1684"/>
    </row>
    <row r="24" spans="1:31" hidden="1" x14ac:dyDescent="0.25">
      <c r="A24" s="1729" t="s">
        <v>4880</v>
      </c>
      <c r="B24" s="1729"/>
      <c r="C24" s="1729"/>
      <c r="D24" s="1731" t="s">
        <v>4384</v>
      </c>
      <c r="E24" s="1731"/>
      <c r="F24" s="1688"/>
      <c r="G24" s="1688"/>
      <c r="H24" s="1688"/>
      <c r="J24" s="1689"/>
      <c r="K24" s="1689"/>
      <c r="L24" s="1689"/>
      <c r="Q24" s="1683"/>
      <c r="R24" s="1683"/>
      <c r="AE24" s="1684"/>
    </row>
    <row r="25" spans="1:31" hidden="1" x14ac:dyDescent="0.25">
      <c r="A25" s="1737" t="s">
        <v>4881</v>
      </c>
      <c r="B25" s="1737"/>
      <c r="C25" s="1737"/>
      <c r="D25" s="1738" t="s">
        <v>4740</v>
      </c>
      <c r="E25" s="1738"/>
      <c r="F25" s="1690"/>
      <c r="G25" s="1690"/>
      <c r="H25" s="1690"/>
      <c r="J25" s="1691"/>
      <c r="K25" s="1691"/>
      <c r="L25" s="1691"/>
      <c r="Q25" s="1683"/>
      <c r="R25" s="1683"/>
      <c r="AE25" s="1684"/>
    </row>
    <row r="26" spans="1:31" hidden="1" x14ac:dyDescent="0.25"/>
    <row r="27" spans="1:31" hidden="1" x14ac:dyDescent="0.25"/>
    <row r="28" spans="1:31" hidden="1" x14ac:dyDescent="0.25">
      <c r="B28" s="1739" t="s">
        <v>3691</v>
      </c>
      <c r="C28" s="1739"/>
      <c r="E28" s="1739" t="s">
        <v>2849</v>
      </c>
      <c r="F28" s="1739"/>
      <c r="G28" s="1739"/>
      <c r="H28" s="1739"/>
      <c r="I28" s="1739"/>
    </row>
    <row r="29" spans="1:31" hidden="1" x14ac:dyDescent="0.25">
      <c r="B29" s="1692"/>
      <c r="E29" s="1691"/>
      <c r="F29" s="1691"/>
      <c r="G29" s="1691"/>
      <c r="H29" s="1691"/>
      <c r="I29" s="1687"/>
    </row>
    <row r="30" spans="1:31" hidden="1" x14ac:dyDescent="0.25">
      <c r="B30" s="1692"/>
      <c r="E30" s="1691"/>
      <c r="F30" s="1691"/>
      <c r="G30" s="1691"/>
      <c r="H30" s="1691"/>
      <c r="I30" s="1687"/>
    </row>
    <row r="31" spans="1:31" hidden="1" x14ac:dyDescent="0.25">
      <c r="B31" s="1692"/>
      <c r="E31" s="1691"/>
      <c r="F31" s="1691"/>
      <c r="G31" s="1691"/>
      <c r="H31" s="1691"/>
      <c r="I31" s="1687"/>
    </row>
    <row r="32" spans="1:31" hidden="1" x14ac:dyDescent="0.25">
      <c r="B32" s="1692"/>
      <c r="E32" s="1691"/>
      <c r="F32" s="1691"/>
      <c r="G32" s="1691"/>
      <c r="H32" s="1691"/>
      <c r="I32" s="1687"/>
    </row>
    <row r="33" spans="2:9" hidden="1" x14ac:dyDescent="0.25">
      <c r="B33" s="1692"/>
      <c r="E33" s="1691"/>
      <c r="F33" s="1691"/>
      <c r="G33" s="1691"/>
      <c r="H33" s="1691"/>
      <c r="I33" s="1687"/>
    </row>
    <row r="34" spans="2:9" hidden="1" x14ac:dyDescent="0.25">
      <c r="B34" s="1692"/>
      <c r="E34" s="1691"/>
      <c r="F34" s="1691"/>
      <c r="G34" s="1691"/>
      <c r="H34" s="1691"/>
      <c r="I34" s="1687"/>
    </row>
    <row r="35" spans="2:9" hidden="1" x14ac:dyDescent="0.25">
      <c r="B35" s="1733" t="s">
        <v>2858</v>
      </c>
      <c r="C35" s="1733"/>
      <c r="E35" s="1733" t="s">
        <v>2862</v>
      </c>
      <c r="F35" s="1733"/>
      <c r="G35" s="1733"/>
      <c r="H35" s="1733"/>
      <c r="I35" s="1733"/>
    </row>
    <row r="36" spans="2:9" hidden="1" x14ac:dyDescent="0.25">
      <c r="B36" s="1741" t="s">
        <v>2856</v>
      </c>
      <c r="C36" s="1741"/>
      <c r="E36" s="1740" t="s">
        <v>2851</v>
      </c>
      <c r="F36" s="1740"/>
      <c r="G36" s="1740"/>
      <c r="H36" s="1740"/>
      <c r="I36" s="1740"/>
    </row>
    <row r="37" spans="2:9" hidden="1" x14ac:dyDescent="0.25">
      <c r="B37" s="1738" t="s">
        <v>2857</v>
      </c>
      <c r="C37" s="1738"/>
      <c r="E37" s="1736" t="s">
        <v>2853</v>
      </c>
      <c r="F37" s="1736"/>
      <c r="G37" s="1736"/>
      <c r="H37" s="1736"/>
      <c r="I37" s="1736"/>
    </row>
    <row r="38" spans="2:9" hidden="1" x14ac:dyDescent="0.25"/>
    <row r="39" spans="2:9" hidden="1" x14ac:dyDescent="0.25"/>
    <row r="40" spans="2:9" x14ac:dyDescent="0.25">
      <c r="C40" s="7"/>
    </row>
    <row r="47" spans="2:9" ht="16.5" x14ac:dyDescent="0.25">
      <c r="C47" s="1670"/>
    </row>
  </sheetData>
  <mergeCells count="23">
    <mergeCell ref="E37:I37"/>
    <mergeCell ref="E35:I35"/>
    <mergeCell ref="A25:C25"/>
    <mergeCell ref="D25:E25"/>
    <mergeCell ref="E28:I28"/>
    <mergeCell ref="E36:I36"/>
    <mergeCell ref="B37:C37"/>
    <mergeCell ref="B36:C36"/>
    <mergeCell ref="B28:C28"/>
    <mergeCell ref="B35:C35"/>
    <mergeCell ref="A1:I1"/>
    <mergeCell ref="A4:I4"/>
    <mergeCell ref="A23:C23"/>
    <mergeCell ref="A24:C24"/>
    <mergeCell ref="A3:I3"/>
    <mergeCell ref="A2:I2"/>
    <mergeCell ref="D24:E24"/>
    <mergeCell ref="B16:C16"/>
    <mergeCell ref="A18:C18"/>
    <mergeCell ref="D18:E18"/>
    <mergeCell ref="D23:E23"/>
    <mergeCell ref="A14:I15"/>
    <mergeCell ref="A13:H1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scale="80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AQ50"/>
  <sheetViews>
    <sheetView topLeftCell="A10" workbookViewId="0">
      <selection activeCell="B20" sqref="B20"/>
    </sheetView>
  </sheetViews>
  <sheetFormatPr baseColWidth="10" defaultColWidth="11.42578125" defaultRowHeight="15" x14ac:dyDescent="0.25"/>
  <cols>
    <col min="1" max="1" width="4.28515625" style="5" customWidth="1"/>
    <col min="2" max="2" width="13.28515625" style="5" customWidth="1"/>
    <col min="3" max="3" width="34.42578125" style="5" customWidth="1"/>
    <col min="4" max="4" width="31.5703125" style="5" hidden="1" customWidth="1"/>
    <col min="5" max="6" width="37.7109375" style="5" customWidth="1"/>
    <col min="7" max="7" width="34.7109375" style="5" customWidth="1"/>
    <col min="8" max="8" width="50" style="5" bestFit="1" customWidth="1"/>
    <col min="9" max="9" width="21.140625" style="5" customWidth="1"/>
    <col min="10" max="10" width="13.7109375" style="5" customWidth="1"/>
    <col min="11" max="11" width="9.140625" style="5" bestFit="1" customWidth="1"/>
    <col min="12" max="12" width="11.7109375" style="5" customWidth="1"/>
    <col min="13" max="15" width="11.42578125" style="5"/>
    <col min="16" max="16" width="15.85546875" style="5" customWidth="1"/>
    <col min="17" max="16384" width="11.42578125" style="5"/>
  </cols>
  <sheetData>
    <row r="1" spans="1:43" x14ac:dyDescent="0.25">
      <c r="A1" s="6"/>
      <c r="B1" s="6"/>
      <c r="C1" s="6"/>
      <c r="D1" s="6"/>
      <c r="E1" s="6"/>
      <c r="F1" s="6"/>
      <c r="G1" s="6"/>
      <c r="H1" s="6"/>
      <c r="I1" s="6"/>
      <c r="J1" s="6"/>
      <c r="K1" s="6"/>
      <c r="L1" s="6"/>
    </row>
    <row r="2" spans="1:43" x14ac:dyDescent="0.25">
      <c r="A2" s="6"/>
      <c r="B2" s="6"/>
      <c r="C2" s="6"/>
      <c r="D2" s="6"/>
      <c r="E2" s="6"/>
      <c r="F2" s="6"/>
      <c r="G2" s="6"/>
      <c r="H2" s="6"/>
      <c r="I2" s="6"/>
      <c r="J2" s="6"/>
      <c r="K2" s="6"/>
      <c r="L2" s="6"/>
    </row>
    <row r="3" spans="1:43" x14ac:dyDescent="0.25">
      <c r="A3" s="6"/>
      <c r="B3" s="6"/>
      <c r="C3" s="6"/>
      <c r="D3" s="6"/>
      <c r="E3" s="3" t="s">
        <v>0</v>
      </c>
      <c r="F3" s="3"/>
      <c r="G3" s="3"/>
      <c r="H3" s="3"/>
      <c r="I3" s="6"/>
      <c r="J3" s="6"/>
      <c r="K3" s="6"/>
      <c r="L3" s="6"/>
    </row>
    <row r="4" spans="1:43" x14ac:dyDescent="0.25">
      <c r="A4" s="6"/>
      <c r="B4" s="6"/>
      <c r="C4" s="6"/>
      <c r="D4" s="6"/>
      <c r="E4" s="4" t="s">
        <v>1</v>
      </c>
      <c r="F4" s="4"/>
      <c r="G4" s="4"/>
      <c r="H4" s="4"/>
      <c r="I4" s="6"/>
      <c r="J4" s="6"/>
      <c r="K4" s="6"/>
      <c r="L4" s="6"/>
    </row>
    <row r="5" spans="1:43" x14ac:dyDescent="0.25">
      <c r="A5" s="6"/>
      <c r="B5" s="6"/>
      <c r="C5" s="6"/>
      <c r="D5" s="6"/>
      <c r="E5" s="3"/>
      <c r="F5" s="3"/>
      <c r="G5" s="3"/>
      <c r="H5" s="3"/>
      <c r="I5" s="6"/>
      <c r="J5" s="6"/>
      <c r="K5" s="6"/>
      <c r="L5" s="6"/>
    </row>
    <row r="6" spans="1:43" x14ac:dyDescent="0.25">
      <c r="A6" s="6"/>
      <c r="B6" s="6"/>
      <c r="C6" s="6"/>
      <c r="D6" s="6"/>
      <c r="E6" s="26" t="s">
        <v>1290</v>
      </c>
      <c r="F6" s="158"/>
      <c r="G6" s="39"/>
      <c r="H6" s="154"/>
      <c r="I6" s="6"/>
      <c r="J6" s="6"/>
      <c r="K6" s="6"/>
      <c r="L6" s="6"/>
    </row>
    <row r="7" spans="1:43" x14ac:dyDescent="0.25">
      <c r="A7" s="6"/>
      <c r="B7" s="6"/>
      <c r="C7" s="6"/>
      <c r="D7" s="6"/>
      <c r="I7" s="6"/>
      <c r="J7" s="6"/>
      <c r="K7" s="6"/>
      <c r="L7" s="6"/>
    </row>
    <row r="8" spans="1:43" x14ac:dyDescent="0.25">
      <c r="A8" s="6"/>
      <c r="B8" s="6"/>
      <c r="C8" s="6"/>
      <c r="D8" s="6"/>
      <c r="E8" s="6"/>
      <c r="F8" s="6"/>
      <c r="G8" s="39"/>
      <c r="H8" s="154"/>
      <c r="I8" s="39"/>
      <c r="J8" s="6"/>
      <c r="K8" s="6"/>
      <c r="L8" s="6"/>
    </row>
    <row r="9" spans="1:43" x14ac:dyDescent="0.25">
      <c r="A9" s="6"/>
      <c r="B9" s="6"/>
      <c r="C9" s="6"/>
      <c r="D9" s="6"/>
      <c r="E9" s="6"/>
      <c r="F9" s="6"/>
      <c r="G9" s="6"/>
      <c r="H9" s="6"/>
      <c r="I9" s="6"/>
      <c r="J9" s="6"/>
      <c r="K9" s="6"/>
      <c r="L9" s="6"/>
    </row>
    <row r="10" spans="1:43" ht="26.25" x14ac:dyDescent="0.25">
      <c r="A10" s="72" t="s">
        <v>11</v>
      </c>
      <c r="B10" s="72" t="s">
        <v>3</v>
      </c>
      <c r="C10" s="72" t="s">
        <v>12</v>
      </c>
      <c r="D10" s="72" t="s">
        <v>121</v>
      </c>
      <c r="E10" s="72" t="s">
        <v>377</v>
      </c>
      <c r="F10" s="72" t="s">
        <v>347</v>
      </c>
      <c r="G10" s="72" t="s">
        <v>344</v>
      </c>
      <c r="H10" s="72" t="s">
        <v>345</v>
      </c>
      <c r="I10" s="155" t="s">
        <v>153</v>
      </c>
      <c r="J10" s="72" t="s">
        <v>154</v>
      </c>
      <c r="K10" s="72" t="s">
        <v>155</v>
      </c>
      <c r="L10" s="156" t="s">
        <v>156</v>
      </c>
    </row>
    <row r="11" spans="1:43" ht="21.75" customHeight="1" x14ac:dyDescent="0.25">
      <c r="A11" s="87">
        <v>1</v>
      </c>
      <c r="B11" s="41" t="s">
        <v>259</v>
      </c>
      <c r="C11" s="64" t="s">
        <v>260</v>
      </c>
      <c r="D11" s="46"/>
      <c r="E11" s="46" t="s">
        <v>261</v>
      </c>
      <c r="F11" s="46" t="s">
        <v>261</v>
      </c>
      <c r="G11" s="142" t="s">
        <v>360</v>
      </c>
      <c r="H11" s="142" t="s">
        <v>360</v>
      </c>
      <c r="I11" s="64" t="s">
        <v>346</v>
      </c>
      <c r="J11" s="135">
        <v>15000</v>
      </c>
      <c r="K11" s="135">
        <v>2000</v>
      </c>
      <c r="L11" s="135" t="s">
        <v>1240</v>
      </c>
      <c r="M11" s="81"/>
    </row>
    <row r="12" spans="1:43" s="123" customFormat="1" ht="17.25" customHeight="1" x14ac:dyDescent="0.25">
      <c r="A12" s="298">
        <v>2</v>
      </c>
      <c r="B12" s="41" t="s">
        <v>304</v>
      </c>
      <c r="C12" s="46" t="s">
        <v>305</v>
      </c>
      <c r="D12" s="46" t="s">
        <v>305</v>
      </c>
      <c r="E12" s="46" t="s">
        <v>261</v>
      </c>
      <c r="F12" s="46" t="s">
        <v>261</v>
      </c>
      <c r="G12" s="142" t="s">
        <v>360</v>
      </c>
      <c r="H12" s="142" t="s">
        <v>360</v>
      </c>
      <c r="I12" s="64" t="s">
        <v>346</v>
      </c>
      <c r="J12" s="135">
        <v>15000</v>
      </c>
      <c r="K12" s="135">
        <v>2000</v>
      </c>
      <c r="L12" s="135" t="s">
        <v>1240</v>
      </c>
      <c r="M12" s="81"/>
      <c r="N12" s="5"/>
      <c r="O12" s="5"/>
      <c r="P12" s="5"/>
      <c r="Q12" s="5"/>
      <c r="R12" s="5"/>
      <c r="S12" s="5"/>
      <c r="T12" s="5"/>
      <c r="U12" s="5"/>
      <c r="V12" s="126"/>
      <c r="W12" s="137"/>
      <c r="X12" s="163"/>
      <c r="Y12" s="217"/>
      <c r="Z12" s="218"/>
      <c r="AA12" s="127"/>
      <c r="AB12" s="147"/>
      <c r="AC12" s="128"/>
      <c r="AD12" s="129"/>
      <c r="AE12" s="129"/>
      <c r="AG12" s="129"/>
      <c r="AH12" s="130"/>
      <c r="AI12" s="124"/>
      <c r="AJ12" s="129"/>
      <c r="AK12" s="129"/>
      <c r="AL12" s="125">
        <v>0</v>
      </c>
      <c r="AM12" s="129"/>
      <c r="AN12" s="124"/>
      <c r="AO12" s="129" t="e">
        <f>+L12-AK12</f>
        <v>#VALUE!</v>
      </c>
      <c r="AP12" s="131"/>
      <c r="AQ12" s="132"/>
    </row>
    <row r="13" spans="1:43" ht="18" customHeight="1" x14ac:dyDescent="0.25">
      <c r="A13" s="87">
        <v>3</v>
      </c>
      <c r="B13" s="41" t="s">
        <v>389</v>
      </c>
      <c r="C13" s="46" t="s">
        <v>390</v>
      </c>
      <c r="D13" s="46" t="s">
        <v>152</v>
      </c>
      <c r="E13" s="46" t="s">
        <v>261</v>
      </c>
      <c r="F13" s="46" t="s">
        <v>261</v>
      </c>
      <c r="G13" s="142" t="s">
        <v>360</v>
      </c>
      <c r="H13" s="142" t="s">
        <v>360</v>
      </c>
      <c r="I13" s="64" t="s">
        <v>346</v>
      </c>
      <c r="J13" s="135">
        <v>15000</v>
      </c>
      <c r="K13" s="300">
        <v>2000</v>
      </c>
      <c r="L13" s="135" t="s">
        <v>1240</v>
      </c>
      <c r="M13" s="81"/>
    </row>
    <row r="14" spans="1:43" x14ac:dyDescent="0.25">
      <c r="A14" s="87">
        <v>4</v>
      </c>
      <c r="B14" s="133" t="s">
        <v>302</v>
      </c>
      <c r="C14" s="46" t="s">
        <v>303</v>
      </c>
      <c r="D14" s="46" t="s">
        <v>152</v>
      </c>
      <c r="E14" s="46" t="s">
        <v>261</v>
      </c>
      <c r="F14" s="13" t="s">
        <v>1241</v>
      </c>
      <c r="G14" s="142" t="s">
        <v>378</v>
      </c>
      <c r="H14" s="62" t="s">
        <v>1242</v>
      </c>
      <c r="I14" s="62" t="s">
        <v>1243</v>
      </c>
      <c r="J14" s="135">
        <v>15000</v>
      </c>
      <c r="K14" s="135">
        <v>5000</v>
      </c>
      <c r="L14" s="135" t="s">
        <v>1208</v>
      </c>
      <c r="M14" s="81"/>
    </row>
    <row r="15" spans="1:43" x14ac:dyDescent="0.25">
      <c r="A15" s="298">
        <v>5</v>
      </c>
      <c r="B15" s="41" t="s">
        <v>288</v>
      </c>
      <c r="C15" s="46" t="s">
        <v>289</v>
      </c>
      <c r="D15" s="46" t="s">
        <v>173</v>
      </c>
      <c r="E15" s="46" t="s">
        <v>227</v>
      </c>
      <c r="F15" s="46" t="s">
        <v>227</v>
      </c>
      <c r="G15" s="142" t="s">
        <v>361</v>
      </c>
      <c r="H15" s="56" t="s">
        <v>1244</v>
      </c>
      <c r="I15" s="62" t="s">
        <v>1245</v>
      </c>
      <c r="J15" s="135">
        <v>30000</v>
      </c>
      <c r="K15" s="135">
        <v>15000</v>
      </c>
      <c r="L15" s="135" t="s">
        <v>1200</v>
      </c>
      <c r="M15" s="81"/>
    </row>
    <row r="16" spans="1:43" x14ac:dyDescent="0.25">
      <c r="A16" s="87">
        <v>6</v>
      </c>
      <c r="B16" s="41" t="s">
        <v>225</v>
      </c>
      <c r="C16" s="46" t="s">
        <v>226</v>
      </c>
      <c r="D16" s="46" t="s">
        <v>152</v>
      </c>
      <c r="E16" s="46" t="s">
        <v>249</v>
      </c>
      <c r="F16" s="46" t="s">
        <v>249</v>
      </c>
      <c r="G16" s="142" t="s">
        <v>250</v>
      </c>
      <c r="H16" s="142" t="s">
        <v>250</v>
      </c>
      <c r="I16" s="64" t="s">
        <v>346</v>
      </c>
      <c r="J16" s="135">
        <v>15000</v>
      </c>
      <c r="K16" s="135">
        <v>5000</v>
      </c>
      <c r="L16" s="135" t="s">
        <v>1208</v>
      </c>
      <c r="M16" s="81"/>
    </row>
    <row r="17" spans="1:13" x14ac:dyDescent="0.25">
      <c r="A17" s="87">
        <v>7</v>
      </c>
      <c r="B17" s="41" t="s">
        <v>267</v>
      </c>
      <c r="C17" s="46" t="s">
        <v>359</v>
      </c>
      <c r="D17" s="46" t="s">
        <v>152</v>
      </c>
      <c r="E17" s="46" t="s">
        <v>249</v>
      </c>
      <c r="F17" s="46" t="s">
        <v>249</v>
      </c>
      <c r="G17" s="142" t="s">
        <v>362</v>
      </c>
      <c r="H17" s="299" t="s">
        <v>282</v>
      </c>
      <c r="I17" s="62" t="s">
        <v>1245</v>
      </c>
      <c r="J17" s="135">
        <v>40000</v>
      </c>
      <c r="K17" s="300">
        <v>10000</v>
      </c>
      <c r="L17" s="135" t="s">
        <v>1246</v>
      </c>
      <c r="M17" s="81"/>
    </row>
    <row r="18" spans="1:13" x14ac:dyDescent="0.25">
      <c r="A18" s="298">
        <v>8</v>
      </c>
      <c r="B18" s="41" t="s">
        <v>223</v>
      </c>
      <c r="C18" s="46" t="s">
        <v>224</v>
      </c>
      <c r="D18" s="46" t="s">
        <v>174</v>
      </c>
      <c r="E18" s="46" t="s">
        <v>320</v>
      </c>
      <c r="F18" s="76" t="s">
        <v>1248</v>
      </c>
      <c r="G18" s="142" t="s">
        <v>368</v>
      </c>
      <c r="H18" s="76" t="s">
        <v>1247</v>
      </c>
      <c r="I18" s="62" t="s">
        <v>1245</v>
      </c>
      <c r="J18" s="135" t="s">
        <v>1200</v>
      </c>
      <c r="K18" s="135">
        <v>5000</v>
      </c>
      <c r="L18" s="135" t="s">
        <v>1246</v>
      </c>
      <c r="M18" s="81"/>
    </row>
    <row r="19" spans="1:13" x14ac:dyDescent="0.25">
      <c r="A19" s="87">
        <v>9</v>
      </c>
      <c r="B19" s="41" t="s">
        <v>300</v>
      </c>
      <c r="C19" s="46" t="s">
        <v>301</v>
      </c>
      <c r="D19" s="46" t="s">
        <v>172</v>
      </c>
      <c r="E19" s="46" t="s">
        <v>168</v>
      </c>
      <c r="F19" s="46" t="s">
        <v>168</v>
      </c>
      <c r="G19" s="142" t="s">
        <v>334</v>
      </c>
      <c r="H19" s="142" t="s">
        <v>334</v>
      </c>
      <c r="I19" s="64" t="s">
        <v>346</v>
      </c>
      <c r="J19" s="135">
        <v>25000</v>
      </c>
      <c r="K19" s="300">
        <v>5000</v>
      </c>
      <c r="L19" s="135" t="s">
        <v>1249</v>
      </c>
      <c r="M19" s="81"/>
    </row>
    <row r="20" spans="1:13" x14ac:dyDescent="0.25">
      <c r="A20" s="87">
        <v>10</v>
      </c>
      <c r="B20" s="214" t="s">
        <v>1250</v>
      </c>
      <c r="C20" s="205" t="s">
        <v>1251</v>
      </c>
      <c r="D20" s="78"/>
      <c r="E20" s="78" t="s">
        <v>254</v>
      </c>
      <c r="F20" s="78" t="s">
        <v>254</v>
      </c>
      <c r="G20" s="78" t="s">
        <v>327</v>
      </c>
      <c r="H20" s="78" t="s">
        <v>327</v>
      </c>
      <c r="I20" s="64" t="s">
        <v>346</v>
      </c>
      <c r="J20" s="135" t="s">
        <v>1252</v>
      </c>
      <c r="K20" s="300">
        <v>5000</v>
      </c>
      <c r="L20" s="135" t="s">
        <v>1208</v>
      </c>
      <c r="M20" s="81" t="s">
        <v>1253</v>
      </c>
    </row>
    <row r="21" spans="1:13" x14ac:dyDescent="0.25">
      <c r="A21" s="298">
        <v>11</v>
      </c>
      <c r="B21" s="41" t="s">
        <v>283</v>
      </c>
      <c r="C21" s="46" t="s">
        <v>284</v>
      </c>
      <c r="D21" s="46" t="s">
        <v>152</v>
      </c>
      <c r="E21" s="46" t="s">
        <v>152</v>
      </c>
      <c r="F21" s="46" t="s">
        <v>152</v>
      </c>
      <c r="G21" s="142" t="s">
        <v>331</v>
      </c>
      <c r="H21" s="299" t="s">
        <v>1254</v>
      </c>
      <c r="I21" s="64" t="s">
        <v>346</v>
      </c>
      <c r="J21" s="135">
        <v>70000</v>
      </c>
      <c r="K21" s="300">
        <v>5000</v>
      </c>
      <c r="L21" s="135" t="s">
        <v>1255</v>
      </c>
      <c r="M21" s="81"/>
    </row>
    <row r="22" spans="1:13" x14ac:dyDescent="0.25">
      <c r="A22" s="7"/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</row>
    <row r="23" spans="1:13" x14ac:dyDescent="0.25">
      <c r="A23" s="7"/>
      <c r="B23" s="7"/>
      <c r="C23" s="7"/>
      <c r="D23" s="7"/>
      <c r="E23" s="294"/>
      <c r="F23" s="7"/>
      <c r="G23" s="7"/>
      <c r="H23" s="7"/>
      <c r="I23" s="7"/>
      <c r="J23" s="7"/>
      <c r="K23" s="7"/>
      <c r="L23" s="7"/>
    </row>
    <row r="25" spans="1:13" x14ac:dyDescent="0.25">
      <c r="C25" s="215"/>
      <c r="D25" s="215"/>
      <c r="E25" s="215"/>
      <c r="F25" s="215"/>
      <c r="G25" s="215"/>
    </row>
    <row r="37" spans="1:4" ht="15.75" x14ac:dyDescent="0.25">
      <c r="A37" s="22" t="s">
        <v>342</v>
      </c>
      <c r="B37" s="22"/>
      <c r="C37" s="22"/>
      <c r="D37" s="22"/>
    </row>
    <row r="50" ht="12.75" customHeight="1" x14ac:dyDescent="0.25"/>
  </sheetData>
  <pageMargins left="0.11811023622047245" right="0.11811023622047245" top="0.74803149606299213" bottom="0.74803149606299213" header="0.31496062992125984" footer="0.31496062992125984"/>
  <pageSetup paperSize="9" scale="60" orientation="landscape" horizontalDpi="300" verticalDpi="3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K189"/>
  <sheetViews>
    <sheetView workbookViewId="0">
      <selection activeCell="D10" sqref="D10"/>
    </sheetView>
  </sheetViews>
  <sheetFormatPr baseColWidth="10" defaultColWidth="11.42578125" defaultRowHeight="15" x14ac:dyDescent="0.25"/>
  <cols>
    <col min="1" max="1" width="5.5703125" style="5" customWidth="1"/>
    <col min="2" max="2" width="17.5703125" style="5" hidden="1" customWidth="1"/>
    <col min="3" max="3" width="17" style="5" customWidth="1"/>
    <col min="4" max="4" width="36" style="5" customWidth="1"/>
    <col min="5" max="5" width="38.85546875" style="5" hidden="1" customWidth="1"/>
    <col min="6" max="6" width="37.7109375" style="5" bestFit="1" customWidth="1"/>
    <col min="7" max="7" width="39.42578125" style="5" customWidth="1"/>
    <col min="8" max="8" width="48.28515625" style="5" customWidth="1"/>
    <col min="9" max="9" width="20.7109375" style="5" customWidth="1"/>
    <col min="10" max="10" width="11" style="5" customWidth="1"/>
    <col min="11" max="11" width="28" style="5" customWidth="1"/>
    <col min="12" max="16384" width="11.42578125" style="5"/>
  </cols>
  <sheetData>
    <row r="1" spans="1:11" x14ac:dyDescent="0.25">
      <c r="A1" s="6"/>
      <c r="B1" s="6"/>
      <c r="C1" s="6"/>
      <c r="D1" s="6"/>
      <c r="E1" s="6"/>
      <c r="F1" s="6"/>
      <c r="G1" s="6"/>
      <c r="H1" s="6"/>
      <c r="I1" s="6"/>
      <c r="J1" s="6"/>
      <c r="K1" s="6"/>
    </row>
    <row r="2" spans="1:11" x14ac:dyDescent="0.25">
      <c r="A2" s="6"/>
      <c r="B2" s="6"/>
      <c r="C2" s="6"/>
      <c r="D2" s="6"/>
      <c r="E2" s="6"/>
      <c r="F2" s="6"/>
      <c r="G2" s="153" t="s">
        <v>0</v>
      </c>
      <c r="H2" s="6"/>
      <c r="I2" s="6"/>
      <c r="J2" s="4"/>
      <c r="K2" s="6"/>
    </row>
    <row r="3" spans="1:11" x14ac:dyDescent="0.25">
      <c r="A3" s="6"/>
      <c r="B3" s="6"/>
      <c r="C3" s="6"/>
      <c r="D3" s="6"/>
      <c r="E3" s="6"/>
      <c r="F3" s="6"/>
      <c r="G3" s="6" t="s">
        <v>341</v>
      </c>
      <c r="H3" s="6"/>
      <c r="I3" s="6"/>
      <c r="J3" s="8"/>
      <c r="K3" s="6"/>
    </row>
    <row r="4" spans="1:11" x14ac:dyDescent="0.25">
      <c r="A4" s="6"/>
      <c r="B4" s="6"/>
      <c r="C4" s="6"/>
      <c r="D4" s="6"/>
      <c r="E4" s="2"/>
      <c r="F4" s="2"/>
      <c r="G4" s="2" t="s">
        <v>407</v>
      </c>
      <c r="H4" s="6"/>
      <c r="I4" s="6"/>
      <c r="J4" s="6"/>
      <c r="K4" s="6"/>
    </row>
    <row r="5" spans="1:11" x14ac:dyDescent="0.25">
      <c r="A5" s="6"/>
      <c r="B5" s="6"/>
      <c r="C5" s="6"/>
      <c r="D5" s="6"/>
      <c r="E5" s="2"/>
      <c r="F5" s="2"/>
      <c r="G5" s="2"/>
      <c r="H5" s="6"/>
      <c r="I5" s="6"/>
      <c r="J5" s="6"/>
      <c r="K5" s="6"/>
    </row>
    <row r="6" spans="1:11" x14ac:dyDescent="0.25">
      <c r="A6" s="6"/>
      <c r="B6" s="6"/>
      <c r="C6" s="6"/>
      <c r="D6" s="2"/>
      <c r="E6" s="2"/>
      <c r="F6" s="2"/>
      <c r="G6" s="2"/>
      <c r="H6" s="6"/>
      <c r="I6" s="6"/>
      <c r="J6" s="6"/>
      <c r="K6" s="6"/>
    </row>
    <row r="7" spans="1:11" x14ac:dyDescent="0.25">
      <c r="A7" s="74" t="s">
        <v>11</v>
      </c>
      <c r="B7" s="74" t="s">
        <v>106</v>
      </c>
      <c r="C7" s="74" t="s">
        <v>624</v>
      </c>
      <c r="D7" s="173" t="s">
        <v>12</v>
      </c>
      <c r="E7" s="74" t="s">
        <v>5</v>
      </c>
      <c r="F7" s="219" t="s">
        <v>5</v>
      </c>
      <c r="G7" s="74" t="s">
        <v>6</v>
      </c>
      <c r="H7" s="74" t="s">
        <v>7</v>
      </c>
      <c r="I7" s="74" t="s">
        <v>113</v>
      </c>
      <c r="J7" s="219" t="s">
        <v>160</v>
      </c>
      <c r="K7" s="189" t="s">
        <v>623</v>
      </c>
    </row>
    <row r="8" spans="1:11" x14ac:dyDescent="0.25">
      <c r="A8" s="167">
        <v>1</v>
      </c>
      <c r="B8" s="168" t="s">
        <v>348</v>
      </c>
      <c r="C8" s="237" t="s">
        <v>702</v>
      </c>
      <c r="D8" s="112" t="s">
        <v>703</v>
      </c>
      <c r="E8" s="172"/>
      <c r="F8" s="178" t="s">
        <v>124</v>
      </c>
      <c r="G8" s="78" t="s">
        <v>93</v>
      </c>
      <c r="H8" s="75" t="s">
        <v>322</v>
      </c>
      <c r="I8" s="62" t="s">
        <v>169</v>
      </c>
      <c r="J8" s="236">
        <v>51975</v>
      </c>
      <c r="K8" s="7"/>
    </row>
    <row r="9" spans="1:11" x14ac:dyDescent="0.25">
      <c r="A9" s="167">
        <v>2</v>
      </c>
      <c r="B9" s="168" t="s">
        <v>348</v>
      </c>
      <c r="C9" s="237" t="s">
        <v>409</v>
      </c>
      <c r="D9" s="112" t="s">
        <v>410</v>
      </c>
      <c r="E9" s="172"/>
      <c r="F9" s="178" t="s">
        <v>124</v>
      </c>
      <c r="G9" s="46" t="s">
        <v>672</v>
      </c>
      <c r="H9" s="75" t="s">
        <v>210</v>
      </c>
      <c r="I9" s="62" t="s">
        <v>169</v>
      </c>
      <c r="J9" s="236">
        <v>40425</v>
      </c>
      <c r="K9" s="7"/>
    </row>
    <row r="10" spans="1:11" x14ac:dyDescent="0.25">
      <c r="A10" s="167">
        <v>3</v>
      </c>
      <c r="B10" s="168" t="s">
        <v>348</v>
      </c>
      <c r="C10" s="237" t="s">
        <v>411</v>
      </c>
      <c r="D10" s="86" t="s">
        <v>412</v>
      </c>
      <c r="E10" s="172"/>
      <c r="F10" s="178" t="s">
        <v>124</v>
      </c>
      <c r="G10" s="78" t="s">
        <v>93</v>
      </c>
      <c r="H10" s="86" t="s">
        <v>322</v>
      </c>
      <c r="I10" s="62" t="s">
        <v>169</v>
      </c>
      <c r="J10" s="236">
        <v>51975</v>
      </c>
      <c r="K10" s="7"/>
    </row>
    <row r="11" spans="1:11" x14ac:dyDescent="0.25">
      <c r="A11" s="167">
        <v>4</v>
      </c>
      <c r="B11" s="168" t="s">
        <v>348</v>
      </c>
      <c r="C11" s="237" t="s">
        <v>413</v>
      </c>
      <c r="D11" s="86" t="s">
        <v>414</v>
      </c>
      <c r="E11" s="172"/>
      <c r="F11" s="178" t="s">
        <v>124</v>
      </c>
      <c r="G11" s="78" t="s">
        <v>93</v>
      </c>
      <c r="H11" s="86" t="s">
        <v>322</v>
      </c>
      <c r="I11" s="62" t="s">
        <v>169</v>
      </c>
      <c r="J11" s="236">
        <v>51975</v>
      </c>
      <c r="K11" s="7"/>
    </row>
    <row r="12" spans="1:11" x14ac:dyDescent="0.25">
      <c r="A12" s="167">
        <v>5</v>
      </c>
      <c r="B12" s="168"/>
      <c r="C12" s="237" t="s">
        <v>415</v>
      </c>
      <c r="D12" s="86" t="s">
        <v>416</v>
      </c>
      <c r="E12" s="172"/>
      <c r="F12" s="178" t="s">
        <v>124</v>
      </c>
      <c r="G12" s="78" t="s">
        <v>93</v>
      </c>
      <c r="H12" s="86" t="s">
        <v>322</v>
      </c>
      <c r="I12" s="62" t="s">
        <v>169</v>
      </c>
      <c r="J12" s="236">
        <v>51975</v>
      </c>
      <c r="K12" s="7"/>
    </row>
    <row r="13" spans="1:11" x14ac:dyDescent="0.25">
      <c r="A13" s="167">
        <v>6</v>
      </c>
      <c r="B13" s="168"/>
      <c r="C13" s="237" t="s">
        <v>417</v>
      </c>
      <c r="D13" s="86" t="s">
        <v>418</v>
      </c>
      <c r="E13" s="172"/>
      <c r="F13" s="178" t="s">
        <v>124</v>
      </c>
      <c r="G13" s="78" t="s">
        <v>93</v>
      </c>
      <c r="H13" s="86" t="s">
        <v>322</v>
      </c>
      <c r="I13" s="62" t="s">
        <v>169</v>
      </c>
      <c r="J13" s="236">
        <v>51975</v>
      </c>
      <c r="K13" s="7"/>
    </row>
    <row r="14" spans="1:11" x14ac:dyDescent="0.25">
      <c r="A14" s="167">
        <v>7</v>
      </c>
      <c r="B14" s="168"/>
      <c r="C14" s="237" t="s">
        <v>419</v>
      </c>
      <c r="D14" s="86" t="s">
        <v>420</v>
      </c>
      <c r="E14" s="172"/>
      <c r="F14" s="178" t="s">
        <v>124</v>
      </c>
      <c r="G14" s="78" t="s">
        <v>93</v>
      </c>
      <c r="H14" s="75" t="s">
        <v>210</v>
      </c>
      <c r="I14" s="62" t="s">
        <v>169</v>
      </c>
      <c r="J14" s="236">
        <v>40425</v>
      </c>
      <c r="K14" s="7"/>
    </row>
    <row r="15" spans="1:11" x14ac:dyDescent="0.25">
      <c r="A15" s="167">
        <v>8</v>
      </c>
      <c r="B15" s="168"/>
      <c r="C15" s="237" t="s">
        <v>421</v>
      </c>
      <c r="D15" s="86" t="s">
        <v>422</v>
      </c>
      <c r="E15" s="172"/>
      <c r="F15" s="178" t="s">
        <v>124</v>
      </c>
      <c r="G15" s="78" t="s">
        <v>93</v>
      </c>
      <c r="H15" s="75" t="s">
        <v>210</v>
      </c>
      <c r="I15" s="62" t="s">
        <v>169</v>
      </c>
      <c r="J15" s="236">
        <v>40425</v>
      </c>
      <c r="K15" s="7"/>
    </row>
    <row r="16" spans="1:11" x14ac:dyDescent="0.25">
      <c r="A16" s="167">
        <v>9</v>
      </c>
      <c r="B16" s="168"/>
      <c r="C16" s="237" t="s">
        <v>423</v>
      </c>
      <c r="D16" s="86" t="s">
        <v>424</v>
      </c>
      <c r="E16" s="172"/>
      <c r="F16" s="178" t="s">
        <v>124</v>
      </c>
      <c r="G16" s="78" t="s">
        <v>93</v>
      </c>
      <c r="H16" s="75" t="s">
        <v>210</v>
      </c>
      <c r="I16" s="62" t="s">
        <v>169</v>
      </c>
      <c r="J16" s="236">
        <v>40425</v>
      </c>
      <c r="K16" s="7"/>
    </row>
    <row r="17" spans="1:11" x14ac:dyDescent="0.25">
      <c r="A17" s="167">
        <v>10</v>
      </c>
      <c r="B17" s="238"/>
      <c r="C17" s="239" t="s">
        <v>437</v>
      </c>
      <c r="D17" s="86" t="s">
        <v>438</v>
      </c>
      <c r="E17" s="240"/>
      <c r="F17" s="239" t="s">
        <v>124</v>
      </c>
      <c r="G17" s="78" t="s">
        <v>93</v>
      </c>
      <c r="H17" s="86" t="s">
        <v>322</v>
      </c>
      <c r="I17" s="62" t="s">
        <v>169</v>
      </c>
      <c r="J17" s="241">
        <v>51975</v>
      </c>
      <c r="K17" s="242"/>
    </row>
    <row r="18" spans="1:11" x14ac:dyDescent="0.25">
      <c r="A18" s="167">
        <v>11</v>
      </c>
      <c r="B18" s="168"/>
      <c r="C18" s="237" t="s">
        <v>425</v>
      </c>
      <c r="D18" s="86" t="s">
        <v>426</v>
      </c>
      <c r="E18" s="172"/>
      <c r="F18" s="178" t="s">
        <v>124</v>
      </c>
      <c r="G18" s="46" t="s">
        <v>8</v>
      </c>
      <c r="H18" s="75" t="s">
        <v>326</v>
      </c>
      <c r="I18" s="62" t="s">
        <v>169</v>
      </c>
      <c r="J18" s="236">
        <v>40425</v>
      </c>
      <c r="K18" s="7"/>
    </row>
    <row r="19" spans="1:11" x14ac:dyDescent="0.25">
      <c r="A19" s="167">
        <v>12</v>
      </c>
      <c r="B19" s="168"/>
      <c r="C19" s="245" t="s">
        <v>427</v>
      </c>
      <c r="D19" s="86" t="s">
        <v>428</v>
      </c>
      <c r="E19" s="172"/>
      <c r="F19" s="178" t="s">
        <v>124</v>
      </c>
      <c r="G19" s="46" t="s">
        <v>8</v>
      </c>
      <c r="H19" s="75" t="s">
        <v>325</v>
      </c>
      <c r="I19" s="62" t="s">
        <v>169</v>
      </c>
      <c r="J19" s="236">
        <v>69300</v>
      </c>
      <c r="K19" s="7"/>
    </row>
    <row r="20" spans="1:11" x14ac:dyDescent="0.25">
      <c r="A20" s="167">
        <v>14</v>
      </c>
      <c r="B20" s="168"/>
      <c r="C20" s="245" t="s">
        <v>429</v>
      </c>
      <c r="D20" s="86" t="s">
        <v>430</v>
      </c>
      <c r="E20" s="172"/>
      <c r="F20" s="178" t="s">
        <v>124</v>
      </c>
      <c r="G20" s="139" t="s">
        <v>163</v>
      </c>
      <c r="H20" s="75" t="s">
        <v>189</v>
      </c>
      <c r="I20" s="62" t="s">
        <v>169</v>
      </c>
      <c r="J20" s="236">
        <v>51975</v>
      </c>
      <c r="K20" s="7"/>
    </row>
    <row r="21" spans="1:11" x14ac:dyDescent="0.25">
      <c r="A21" s="167">
        <v>15</v>
      </c>
      <c r="B21" s="168"/>
      <c r="C21" s="245" t="s">
        <v>664</v>
      </c>
      <c r="D21" s="86" t="s">
        <v>665</v>
      </c>
      <c r="E21" s="172"/>
      <c r="F21" s="178" t="s">
        <v>124</v>
      </c>
      <c r="G21" s="139" t="s">
        <v>163</v>
      </c>
      <c r="H21" s="75" t="s">
        <v>208</v>
      </c>
      <c r="I21" s="62" t="s">
        <v>169</v>
      </c>
      <c r="J21" s="236">
        <v>40425</v>
      </c>
      <c r="K21" s="7"/>
    </row>
    <row r="22" spans="1:11" x14ac:dyDescent="0.25">
      <c r="A22" s="167">
        <v>16</v>
      </c>
      <c r="B22" s="168"/>
      <c r="C22" s="245" t="s">
        <v>431</v>
      </c>
      <c r="D22" s="86" t="s">
        <v>432</v>
      </c>
      <c r="E22" s="172"/>
      <c r="F22" s="178" t="s">
        <v>124</v>
      </c>
      <c r="G22" s="139" t="s">
        <v>163</v>
      </c>
      <c r="H22" s="75" t="s">
        <v>208</v>
      </c>
      <c r="I22" s="62" t="s">
        <v>169</v>
      </c>
      <c r="J22" s="236">
        <v>40425</v>
      </c>
      <c r="K22" s="7"/>
    </row>
    <row r="23" spans="1:11" x14ac:dyDescent="0.25">
      <c r="A23" s="167">
        <v>17</v>
      </c>
      <c r="B23" s="168"/>
      <c r="C23" s="245" t="s">
        <v>433</v>
      </c>
      <c r="D23" s="86" t="s">
        <v>434</v>
      </c>
      <c r="E23" s="172"/>
      <c r="F23" s="178" t="s">
        <v>124</v>
      </c>
      <c r="G23" s="139" t="s">
        <v>163</v>
      </c>
      <c r="H23" s="75" t="s">
        <v>208</v>
      </c>
      <c r="I23" s="62" t="s">
        <v>169</v>
      </c>
      <c r="J23" s="236">
        <v>40425</v>
      </c>
      <c r="K23" s="7"/>
    </row>
    <row r="24" spans="1:11" x14ac:dyDescent="0.25">
      <c r="A24" s="167">
        <v>18</v>
      </c>
      <c r="B24" s="168"/>
      <c r="C24" s="245" t="s">
        <v>435</v>
      </c>
      <c r="D24" s="86" t="s">
        <v>436</v>
      </c>
      <c r="E24" s="172"/>
      <c r="F24" s="178" t="s">
        <v>124</v>
      </c>
      <c r="G24" s="139" t="s">
        <v>163</v>
      </c>
      <c r="H24" s="75" t="s">
        <v>208</v>
      </c>
      <c r="I24" s="62" t="s">
        <v>169</v>
      </c>
      <c r="J24" s="236">
        <v>40425</v>
      </c>
      <c r="K24" s="7"/>
    </row>
    <row r="25" spans="1:11" x14ac:dyDescent="0.25">
      <c r="A25" s="167">
        <v>19</v>
      </c>
      <c r="B25" s="168"/>
      <c r="C25" s="245" t="s">
        <v>439</v>
      </c>
      <c r="D25" s="86" t="s">
        <v>440</v>
      </c>
      <c r="E25" s="172"/>
      <c r="F25" s="178" t="s">
        <v>124</v>
      </c>
      <c r="G25" s="139" t="s">
        <v>163</v>
      </c>
      <c r="H25" s="75" t="s">
        <v>208</v>
      </c>
      <c r="I25" s="62" t="s">
        <v>169</v>
      </c>
      <c r="J25" s="236">
        <v>40425</v>
      </c>
      <c r="K25" s="7"/>
    </row>
    <row r="26" spans="1:11" x14ac:dyDescent="0.25">
      <c r="A26" s="167">
        <v>20</v>
      </c>
      <c r="B26" s="168"/>
      <c r="C26" s="245" t="s">
        <v>441</v>
      </c>
      <c r="D26" s="86" t="s">
        <v>442</v>
      </c>
      <c r="E26" s="172"/>
      <c r="F26" s="178" t="s">
        <v>124</v>
      </c>
      <c r="G26" s="139" t="s">
        <v>163</v>
      </c>
      <c r="H26" s="75" t="s">
        <v>208</v>
      </c>
      <c r="I26" s="62" t="s">
        <v>169</v>
      </c>
      <c r="J26" s="236">
        <v>40425</v>
      </c>
      <c r="K26" s="7"/>
    </row>
    <row r="27" spans="1:11" x14ac:dyDescent="0.25">
      <c r="A27" s="167">
        <v>21</v>
      </c>
      <c r="B27" s="168"/>
      <c r="C27" s="245" t="s">
        <v>443</v>
      </c>
      <c r="D27" s="86" t="s">
        <v>444</v>
      </c>
      <c r="E27" s="172"/>
      <c r="F27" s="178" t="s">
        <v>124</v>
      </c>
      <c r="G27" s="139" t="s">
        <v>163</v>
      </c>
      <c r="H27" s="75" t="s">
        <v>206</v>
      </c>
      <c r="I27" s="62" t="s">
        <v>169</v>
      </c>
      <c r="J27" s="236">
        <v>17325</v>
      </c>
      <c r="K27" s="7"/>
    </row>
    <row r="28" spans="1:11" x14ac:dyDescent="0.25">
      <c r="A28" s="167">
        <v>22</v>
      </c>
      <c r="B28" s="168"/>
      <c r="C28" s="245" t="s">
        <v>445</v>
      </c>
      <c r="D28" s="86" t="s">
        <v>446</v>
      </c>
      <c r="E28" s="172"/>
      <c r="F28" s="178" t="s">
        <v>124</v>
      </c>
      <c r="G28" s="46" t="s">
        <v>152</v>
      </c>
      <c r="H28" s="75" t="s">
        <v>331</v>
      </c>
      <c r="I28" s="62" t="s">
        <v>169</v>
      </c>
      <c r="J28" s="236">
        <v>80000</v>
      </c>
      <c r="K28" s="7"/>
    </row>
    <row r="29" spans="1:11" x14ac:dyDescent="0.25">
      <c r="A29" s="167">
        <v>23</v>
      </c>
      <c r="B29" s="168"/>
      <c r="C29" s="245" t="s">
        <v>447</v>
      </c>
      <c r="D29" s="86" t="s">
        <v>448</v>
      </c>
      <c r="E29" s="172"/>
      <c r="F29" s="178" t="s">
        <v>124</v>
      </c>
      <c r="G29" s="85" t="s">
        <v>191</v>
      </c>
      <c r="H29" s="233" t="s">
        <v>192</v>
      </c>
      <c r="I29" s="62" t="s">
        <v>169</v>
      </c>
      <c r="J29" s="207">
        <v>51975</v>
      </c>
      <c r="K29" s="7"/>
    </row>
    <row r="30" spans="1:11" x14ac:dyDescent="0.25">
      <c r="A30" s="167">
        <v>24</v>
      </c>
      <c r="B30" s="168"/>
      <c r="C30" s="245" t="s">
        <v>648</v>
      </c>
      <c r="D30" s="111" t="s">
        <v>649</v>
      </c>
      <c r="E30" s="172"/>
      <c r="F30" s="178" t="s">
        <v>124</v>
      </c>
      <c r="G30" s="85" t="s">
        <v>196</v>
      </c>
      <c r="H30" s="233" t="s">
        <v>333</v>
      </c>
      <c r="I30" s="62" t="s">
        <v>151</v>
      </c>
      <c r="J30" s="236">
        <v>45000</v>
      </c>
      <c r="K30" s="7"/>
    </row>
    <row r="31" spans="1:11" x14ac:dyDescent="0.25">
      <c r="A31" s="167">
        <v>25</v>
      </c>
      <c r="B31" s="168"/>
      <c r="C31" s="245" t="s">
        <v>449</v>
      </c>
      <c r="D31" s="86" t="s">
        <v>450</v>
      </c>
      <c r="E31" s="172"/>
      <c r="F31" s="178" t="s">
        <v>124</v>
      </c>
      <c r="G31" s="46" t="s">
        <v>196</v>
      </c>
      <c r="H31" s="75" t="s">
        <v>197</v>
      </c>
      <c r="I31" s="62" t="s">
        <v>169</v>
      </c>
      <c r="J31" s="236">
        <v>15000</v>
      </c>
      <c r="K31" s="7"/>
    </row>
    <row r="32" spans="1:11" x14ac:dyDescent="0.25">
      <c r="A32" s="167">
        <v>26</v>
      </c>
      <c r="B32" s="168"/>
      <c r="C32" s="245" t="s">
        <v>656</v>
      </c>
      <c r="D32" s="86" t="s">
        <v>657</v>
      </c>
      <c r="E32" s="172"/>
      <c r="F32" s="178" t="s">
        <v>124</v>
      </c>
      <c r="G32" s="46" t="s">
        <v>196</v>
      </c>
      <c r="H32" s="75" t="s">
        <v>197</v>
      </c>
      <c r="I32" s="62" t="s">
        <v>169</v>
      </c>
      <c r="J32" s="236">
        <v>15000</v>
      </c>
      <c r="K32" s="7"/>
    </row>
    <row r="33" spans="1:11" x14ac:dyDescent="0.25">
      <c r="A33" s="167">
        <v>27</v>
      </c>
      <c r="B33" s="168"/>
      <c r="C33" s="245" t="s">
        <v>668</v>
      </c>
      <c r="D33" s="243" t="s">
        <v>669</v>
      </c>
      <c r="E33" s="172"/>
      <c r="F33" s="178" t="s">
        <v>124</v>
      </c>
      <c r="G33" s="46" t="s">
        <v>196</v>
      </c>
      <c r="H33" s="244" t="s">
        <v>197</v>
      </c>
      <c r="I33" s="62" t="s">
        <v>169</v>
      </c>
      <c r="J33" s="236">
        <v>15000</v>
      </c>
      <c r="K33" s="7"/>
    </row>
    <row r="34" spans="1:11" x14ac:dyDescent="0.25">
      <c r="A34" s="167">
        <v>28</v>
      </c>
      <c r="B34" s="168"/>
      <c r="C34" s="245" t="s">
        <v>451</v>
      </c>
      <c r="D34" s="243" t="s">
        <v>452</v>
      </c>
      <c r="E34" s="172"/>
      <c r="F34" s="178" t="s">
        <v>124</v>
      </c>
      <c r="G34" s="46" t="s">
        <v>196</v>
      </c>
      <c r="H34" s="244" t="s">
        <v>1286</v>
      </c>
      <c r="I34" s="62" t="s">
        <v>169</v>
      </c>
      <c r="J34" s="236">
        <v>20000</v>
      </c>
      <c r="K34" s="7"/>
    </row>
    <row r="35" spans="1:11" x14ac:dyDescent="0.25">
      <c r="A35" s="167">
        <v>29</v>
      </c>
      <c r="B35" s="168"/>
      <c r="C35" s="245" t="s">
        <v>453</v>
      </c>
      <c r="D35" s="86" t="s">
        <v>625</v>
      </c>
      <c r="E35" s="172"/>
      <c r="F35" s="178" t="s">
        <v>124</v>
      </c>
      <c r="G35" s="46" t="s">
        <v>139</v>
      </c>
      <c r="H35" s="75" t="s">
        <v>165</v>
      </c>
      <c r="I35" s="62" t="s">
        <v>169</v>
      </c>
      <c r="J35" s="207">
        <v>28875</v>
      </c>
      <c r="K35" s="7"/>
    </row>
    <row r="36" spans="1:11" x14ac:dyDescent="0.25">
      <c r="A36" s="167">
        <v>30</v>
      </c>
      <c r="B36" s="168"/>
      <c r="C36" s="245" t="s">
        <v>454</v>
      </c>
      <c r="D36" s="309" t="s">
        <v>455</v>
      </c>
      <c r="E36" s="172"/>
      <c r="F36" s="178" t="s">
        <v>124</v>
      </c>
      <c r="G36" s="85" t="s">
        <v>139</v>
      </c>
      <c r="H36" s="233" t="s">
        <v>165</v>
      </c>
      <c r="I36" s="62" t="s">
        <v>169</v>
      </c>
      <c r="J36" s="207">
        <v>28875</v>
      </c>
      <c r="K36" s="7"/>
    </row>
    <row r="37" spans="1:11" x14ac:dyDescent="0.25">
      <c r="A37" s="167">
        <v>31</v>
      </c>
      <c r="B37" s="168"/>
      <c r="C37" s="245" t="s">
        <v>456</v>
      </c>
      <c r="D37" s="86" t="s">
        <v>457</v>
      </c>
      <c r="E37" s="172"/>
      <c r="F37" s="178" t="s">
        <v>124</v>
      </c>
      <c r="G37" s="46" t="s">
        <v>139</v>
      </c>
      <c r="H37" s="75" t="s">
        <v>165</v>
      </c>
      <c r="I37" s="62" t="s">
        <v>169</v>
      </c>
      <c r="J37" s="236">
        <v>28875</v>
      </c>
      <c r="K37" s="7"/>
    </row>
    <row r="38" spans="1:11" x14ac:dyDescent="0.25">
      <c r="A38" s="167">
        <v>32</v>
      </c>
      <c r="B38" s="168"/>
      <c r="C38" s="245" t="s">
        <v>458</v>
      </c>
      <c r="D38" s="86" t="s">
        <v>459</v>
      </c>
      <c r="E38" s="172"/>
      <c r="F38" s="178" t="s">
        <v>124</v>
      </c>
      <c r="G38" s="46" t="s">
        <v>139</v>
      </c>
      <c r="H38" s="75" t="s">
        <v>165</v>
      </c>
      <c r="I38" s="62" t="s">
        <v>169</v>
      </c>
      <c r="J38" s="236">
        <v>28875</v>
      </c>
      <c r="K38" s="7"/>
    </row>
    <row r="39" spans="1:11" x14ac:dyDescent="0.25">
      <c r="A39" s="167">
        <v>33</v>
      </c>
      <c r="B39" s="168"/>
      <c r="C39" s="245" t="s">
        <v>460</v>
      </c>
      <c r="D39" s="111" t="s">
        <v>461</v>
      </c>
      <c r="E39" s="172"/>
      <c r="F39" s="178" t="s">
        <v>124</v>
      </c>
      <c r="G39" s="85" t="s">
        <v>139</v>
      </c>
      <c r="H39" s="233" t="s">
        <v>165</v>
      </c>
      <c r="I39" s="62" t="s">
        <v>169</v>
      </c>
      <c r="J39" s="207">
        <v>28875</v>
      </c>
      <c r="K39" s="7"/>
    </row>
    <row r="40" spans="1:11" x14ac:dyDescent="0.25">
      <c r="A40" s="167">
        <v>34</v>
      </c>
      <c r="B40" s="168"/>
      <c r="C40" s="245" t="s">
        <v>462</v>
      </c>
      <c r="D40" s="86" t="s">
        <v>463</v>
      </c>
      <c r="E40" s="172"/>
      <c r="F40" s="178" t="s">
        <v>124</v>
      </c>
      <c r="G40" s="46" t="s">
        <v>139</v>
      </c>
      <c r="H40" s="75" t="s">
        <v>165</v>
      </c>
      <c r="I40" s="62" t="s">
        <v>169</v>
      </c>
      <c r="J40" s="236">
        <v>28875</v>
      </c>
      <c r="K40" s="7"/>
    </row>
    <row r="41" spans="1:11" x14ac:dyDescent="0.25">
      <c r="A41" s="167">
        <v>35</v>
      </c>
      <c r="B41" s="168"/>
      <c r="C41" s="245" t="s">
        <v>464</v>
      </c>
      <c r="D41" s="86" t="s">
        <v>465</v>
      </c>
      <c r="E41" s="172"/>
      <c r="F41" s="178" t="s">
        <v>124</v>
      </c>
      <c r="G41" s="46" t="s">
        <v>105</v>
      </c>
      <c r="H41" s="75" t="s">
        <v>158</v>
      </c>
      <c r="I41" s="62" t="s">
        <v>169</v>
      </c>
      <c r="J41" s="236">
        <v>17325</v>
      </c>
      <c r="K41" s="7"/>
    </row>
    <row r="42" spans="1:11" x14ac:dyDescent="0.25">
      <c r="A42" s="167">
        <v>36</v>
      </c>
      <c r="B42" s="168"/>
      <c r="C42" s="245" t="s">
        <v>666</v>
      </c>
      <c r="D42" s="86" t="s">
        <v>667</v>
      </c>
      <c r="E42" s="172"/>
      <c r="F42" s="178" t="s">
        <v>124</v>
      </c>
      <c r="G42" s="46" t="s">
        <v>105</v>
      </c>
      <c r="H42" s="75" t="s">
        <v>158</v>
      </c>
      <c r="I42" s="62" t="s">
        <v>169</v>
      </c>
      <c r="J42" s="236">
        <v>17325</v>
      </c>
      <c r="K42" s="7"/>
    </row>
    <row r="43" spans="1:11" x14ac:dyDescent="0.25">
      <c r="A43" s="167">
        <v>37</v>
      </c>
      <c r="B43" s="168"/>
      <c r="C43" s="245" t="s">
        <v>660</v>
      </c>
      <c r="D43" s="86" t="s">
        <v>661</v>
      </c>
      <c r="E43" s="172"/>
      <c r="F43" s="178" t="s">
        <v>124</v>
      </c>
      <c r="G43" s="46" t="s">
        <v>105</v>
      </c>
      <c r="H43" s="75" t="s">
        <v>158</v>
      </c>
      <c r="I43" s="62" t="s">
        <v>169</v>
      </c>
      <c r="J43" s="236">
        <v>17325</v>
      </c>
      <c r="K43" s="7"/>
    </row>
    <row r="44" spans="1:11" x14ac:dyDescent="0.25">
      <c r="A44" s="167">
        <v>38</v>
      </c>
      <c r="B44" s="168"/>
      <c r="C44" s="245" t="s">
        <v>466</v>
      </c>
      <c r="D44" s="86" t="s">
        <v>467</v>
      </c>
      <c r="E44" s="172"/>
      <c r="F44" s="178" t="s">
        <v>124</v>
      </c>
      <c r="G44" s="46" t="s">
        <v>105</v>
      </c>
      <c r="H44" s="75" t="s">
        <v>158</v>
      </c>
      <c r="I44" s="62" t="s">
        <v>169</v>
      </c>
      <c r="J44" s="236">
        <v>17325</v>
      </c>
      <c r="K44" s="7"/>
    </row>
    <row r="45" spans="1:11" x14ac:dyDescent="0.25">
      <c r="A45" s="167">
        <v>39</v>
      </c>
      <c r="B45" s="168"/>
      <c r="C45" s="245" t="s">
        <v>514</v>
      </c>
      <c r="D45" s="86" t="s">
        <v>515</v>
      </c>
      <c r="E45" s="172"/>
      <c r="F45" s="178" t="s">
        <v>124</v>
      </c>
      <c r="G45" s="46" t="s">
        <v>105</v>
      </c>
      <c r="H45" s="75" t="s">
        <v>158</v>
      </c>
      <c r="I45" s="62" t="s">
        <v>169</v>
      </c>
      <c r="J45" s="236">
        <v>17325</v>
      </c>
      <c r="K45" s="7"/>
    </row>
    <row r="46" spans="1:11" x14ac:dyDescent="0.25">
      <c r="A46" s="167">
        <v>40</v>
      </c>
      <c r="B46" s="168"/>
      <c r="C46" s="245" t="s">
        <v>468</v>
      </c>
      <c r="D46" s="86" t="s">
        <v>469</v>
      </c>
      <c r="E46" s="172"/>
      <c r="F46" s="178" t="s">
        <v>124</v>
      </c>
      <c r="G46" s="46" t="s">
        <v>105</v>
      </c>
      <c r="H46" s="75" t="s">
        <v>158</v>
      </c>
      <c r="I46" s="62" t="s">
        <v>169</v>
      </c>
      <c r="J46" s="236">
        <v>17325</v>
      </c>
      <c r="K46" s="7"/>
    </row>
    <row r="47" spans="1:11" x14ac:dyDescent="0.25">
      <c r="A47" s="167">
        <v>41</v>
      </c>
      <c r="B47" s="168"/>
      <c r="C47" s="245" t="s">
        <v>470</v>
      </c>
      <c r="D47" s="86" t="s">
        <v>471</v>
      </c>
      <c r="E47" s="172"/>
      <c r="F47" s="178" t="s">
        <v>124</v>
      </c>
      <c r="G47" s="46" t="s">
        <v>105</v>
      </c>
      <c r="H47" s="75" t="s">
        <v>201</v>
      </c>
      <c r="I47" s="62" t="s">
        <v>169</v>
      </c>
      <c r="J47" s="236">
        <v>17325</v>
      </c>
      <c r="K47" s="7"/>
    </row>
    <row r="48" spans="1:11" x14ac:dyDescent="0.25">
      <c r="A48" s="167">
        <v>42</v>
      </c>
      <c r="B48" s="168"/>
      <c r="C48" s="245" t="s">
        <v>472</v>
      </c>
      <c r="D48" s="86" t="s">
        <v>473</v>
      </c>
      <c r="E48" s="172"/>
      <c r="F48" s="178" t="s">
        <v>124</v>
      </c>
      <c r="G48" s="46" t="s">
        <v>105</v>
      </c>
      <c r="H48" s="75" t="s">
        <v>201</v>
      </c>
      <c r="I48" s="62" t="s">
        <v>169</v>
      </c>
      <c r="J48" s="236">
        <v>17325</v>
      </c>
      <c r="K48" s="7"/>
    </row>
    <row r="49" spans="1:11" x14ac:dyDescent="0.25">
      <c r="A49" s="167">
        <v>43</v>
      </c>
      <c r="B49" s="168"/>
      <c r="C49" s="245" t="s">
        <v>474</v>
      </c>
      <c r="D49" s="86" t="s">
        <v>475</v>
      </c>
      <c r="E49" s="172"/>
      <c r="F49" s="178" t="s">
        <v>124</v>
      </c>
      <c r="G49" s="46" t="s">
        <v>105</v>
      </c>
      <c r="H49" s="75" t="s">
        <v>201</v>
      </c>
      <c r="I49" s="62" t="s">
        <v>169</v>
      </c>
      <c r="J49" s="236">
        <v>17325</v>
      </c>
      <c r="K49" s="7"/>
    </row>
    <row r="50" spans="1:11" x14ac:dyDescent="0.25">
      <c r="A50" s="167">
        <v>44</v>
      </c>
      <c r="B50" s="168"/>
      <c r="C50" s="245" t="s">
        <v>476</v>
      </c>
      <c r="D50" s="86" t="s">
        <v>477</v>
      </c>
      <c r="E50" s="172"/>
      <c r="F50" s="178" t="s">
        <v>124</v>
      </c>
      <c r="G50" s="46" t="s">
        <v>105</v>
      </c>
      <c r="H50" s="75" t="s">
        <v>201</v>
      </c>
      <c r="I50" s="62" t="s">
        <v>169</v>
      </c>
      <c r="J50" s="236">
        <v>17325</v>
      </c>
      <c r="K50" s="7"/>
    </row>
    <row r="51" spans="1:11" x14ac:dyDescent="0.25">
      <c r="A51" s="167">
        <v>45</v>
      </c>
      <c r="B51" s="168"/>
      <c r="C51" s="245" t="s">
        <v>478</v>
      </c>
      <c r="D51" s="86" t="s">
        <v>479</v>
      </c>
      <c r="E51" s="172"/>
      <c r="F51" s="178" t="s">
        <v>124</v>
      </c>
      <c r="G51" s="46" t="s">
        <v>105</v>
      </c>
      <c r="H51" s="75" t="s">
        <v>201</v>
      </c>
      <c r="I51" s="62" t="s">
        <v>169</v>
      </c>
      <c r="J51" s="236">
        <v>17325</v>
      </c>
      <c r="K51" s="7"/>
    </row>
    <row r="52" spans="1:11" x14ac:dyDescent="0.25">
      <c r="A52" s="167">
        <v>46</v>
      </c>
      <c r="B52" s="168"/>
      <c r="C52" s="245" t="s">
        <v>480</v>
      </c>
      <c r="D52" s="86" t="s">
        <v>481</v>
      </c>
      <c r="E52" s="172"/>
      <c r="F52" s="178" t="s">
        <v>124</v>
      </c>
      <c r="G52" s="46" t="s">
        <v>105</v>
      </c>
      <c r="H52" s="75" t="s">
        <v>201</v>
      </c>
      <c r="I52" s="62" t="s">
        <v>169</v>
      </c>
      <c r="J52" s="236">
        <v>17325</v>
      </c>
      <c r="K52" s="7"/>
    </row>
    <row r="53" spans="1:11" x14ac:dyDescent="0.25">
      <c r="A53" s="167">
        <v>47</v>
      </c>
      <c r="B53" s="168"/>
      <c r="C53" s="245" t="s">
        <v>482</v>
      </c>
      <c r="D53" s="86" t="s">
        <v>483</v>
      </c>
      <c r="E53" s="172"/>
      <c r="F53" s="178" t="s">
        <v>124</v>
      </c>
      <c r="G53" s="46" t="s">
        <v>105</v>
      </c>
      <c r="H53" s="75" t="s">
        <v>201</v>
      </c>
      <c r="I53" s="62" t="s">
        <v>169</v>
      </c>
      <c r="J53" s="236">
        <v>17325</v>
      </c>
      <c r="K53" s="7"/>
    </row>
    <row r="54" spans="1:11" x14ac:dyDescent="0.25">
      <c r="A54" s="167">
        <v>48</v>
      </c>
      <c r="B54" s="168"/>
      <c r="C54" s="245" t="s">
        <v>484</v>
      </c>
      <c r="D54" s="86" t="s">
        <v>485</v>
      </c>
      <c r="E54" s="172"/>
      <c r="F54" s="178" t="s">
        <v>124</v>
      </c>
      <c r="G54" s="46" t="s">
        <v>105</v>
      </c>
      <c r="H54" s="75" t="s">
        <v>201</v>
      </c>
      <c r="I54" s="62" t="s">
        <v>169</v>
      </c>
      <c r="J54" s="236">
        <v>17325</v>
      </c>
      <c r="K54" s="7"/>
    </row>
    <row r="55" spans="1:11" x14ac:dyDescent="0.25">
      <c r="A55" s="167">
        <v>49</v>
      </c>
      <c r="B55" s="168"/>
      <c r="C55" s="246" t="s">
        <v>486</v>
      </c>
      <c r="D55" s="309" t="s">
        <v>487</v>
      </c>
      <c r="E55" s="172"/>
      <c r="F55" s="178" t="s">
        <v>124</v>
      </c>
      <c r="G55" s="85" t="s">
        <v>105</v>
      </c>
      <c r="H55" s="233" t="s">
        <v>201</v>
      </c>
      <c r="I55" s="62" t="s">
        <v>169</v>
      </c>
      <c r="J55" s="207">
        <v>17325</v>
      </c>
      <c r="K55" s="7"/>
    </row>
    <row r="56" spans="1:11" x14ac:dyDescent="0.25">
      <c r="A56" s="167">
        <v>50</v>
      </c>
      <c r="B56" s="168"/>
      <c r="C56" s="245" t="s">
        <v>488</v>
      </c>
      <c r="D56" s="86" t="s">
        <v>489</v>
      </c>
      <c r="E56" s="172"/>
      <c r="F56" s="178" t="s">
        <v>124</v>
      </c>
      <c r="G56" s="46" t="s">
        <v>105</v>
      </c>
      <c r="H56" s="75" t="s">
        <v>201</v>
      </c>
      <c r="I56" s="62" t="s">
        <v>169</v>
      </c>
      <c r="J56" s="236">
        <v>17325</v>
      </c>
      <c r="K56" s="7"/>
    </row>
    <row r="57" spans="1:11" x14ac:dyDescent="0.25">
      <c r="A57" s="167">
        <v>51</v>
      </c>
      <c r="B57" s="168"/>
      <c r="C57" s="245" t="s">
        <v>490</v>
      </c>
      <c r="D57" s="86" t="s">
        <v>491</v>
      </c>
      <c r="E57" s="172"/>
      <c r="F57" s="178" t="s">
        <v>124</v>
      </c>
      <c r="G57" s="46" t="s">
        <v>105</v>
      </c>
      <c r="H57" s="75" t="s">
        <v>201</v>
      </c>
      <c r="I57" s="62" t="s">
        <v>169</v>
      </c>
      <c r="J57" s="236">
        <v>17325</v>
      </c>
      <c r="K57" s="7"/>
    </row>
    <row r="58" spans="1:11" x14ac:dyDescent="0.25">
      <c r="A58" s="167">
        <v>52</v>
      </c>
      <c r="B58" s="168"/>
      <c r="C58" s="245" t="s">
        <v>492</v>
      </c>
      <c r="D58" s="86" t="s">
        <v>493</v>
      </c>
      <c r="E58" s="172"/>
      <c r="F58" s="178" t="s">
        <v>124</v>
      </c>
      <c r="G58" s="46" t="s">
        <v>105</v>
      </c>
      <c r="H58" s="75" t="s">
        <v>201</v>
      </c>
      <c r="I58" s="62" t="s">
        <v>169</v>
      </c>
      <c r="J58" s="236">
        <v>17325</v>
      </c>
      <c r="K58" s="7"/>
    </row>
    <row r="59" spans="1:11" x14ac:dyDescent="0.25">
      <c r="A59" s="167">
        <v>53</v>
      </c>
      <c r="B59" s="168"/>
      <c r="C59" s="245" t="s">
        <v>626</v>
      </c>
      <c r="D59" s="86" t="s">
        <v>627</v>
      </c>
      <c r="E59" s="172"/>
      <c r="F59" s="178" t="s">
        <v>124</v>
      </c>
      <c r="G59" s="46" t="s">
        <v>105</v>
      </c>
      <c r="H59" s="234" t="s">
        <v>149</v>
      </c>
      <c r="I59" s="62" t="s">
        <v>169</v>
      </c>
      <c r="J59" s="236">
        <v>26565</v>
      </c>
      <c r="K59" s="7"/>
    </row>
    <row r="60" spans="1:11" x14ac:dyDescent="0.25">
      <c r="A60" s="167">
        <v>54</v>
      </c>
      <c r="B60" s="168"/>
      <c r="C60" s="245" t="s">
        <v>643</v>
      </c>
      <c r="D60" s="86" t="s">
        <v>644</v>
      </c>
      <c r="E60" s="172"/>
      <c r="F60" s="178" t="s">
        <v>124</v>
      </c>
      <c r="G60" s="46" t="s">
        <v>105</v>
      </c>
      <c r="H60" s="234" t="s">
        <v>149</v>
      </c>
      <c r="I60" s="62" t="s">
        <v>169</v>
      </c>
      <c r="J60" s="236">
        <v>26565</v>
      </c>
      <c r="K60" s="7"/>
    </row>
    <row r="61" spans="1:11" x14ac:dyDescent="0.25">
      <c r="A61" s="167">
        <v>55</v>
      </c>
      <c r="B61" s="168"/>
      <c r="C61" s="245" t="s">
        <v>641</v>
      </c>
      <c r="D61" s="86" t="s">
        <v>642</v>
      </c>
      <c r="E61" s="172"/>
      <c r="F61" s="178" t="s">
        <v>124</v>
      </c>
      <c r="G61" s="46" t="s">
        <v>105</v>
      </c>
      <c r="H61" s="234" t="s">
        <v>149</v>
      </c>
      <c r="I61" s="62" t="s">
        <v>169</v>
      </c>
      <c r="J61" s="236">
        <v>26565</v>
      </c>
      <c r="K61" s="7"/>
    </row>
    <row r="62" spans="1:11" x14ac:dyDescent="0.25">
      <c r="A62" s="167">
        <v>56</v>
      </c>
      <c r="B62" s="168"/>
      <c r="C62" s="245" t="s">
        <v>639</v>
      </c>
      <c r="D62" s="86" t="s">
        <v>640</v>
      </c>
      <c r="E62" s="172"/>
      <c r="F62" s="178" t="s">
        <v>124</v>
      </c>
      <c r="G62" s="46" t="s">
        <v>105</v>
      </c>
      <c r="H62" s="234" t="s">
        <v>149</v>
      </c>
      <c r="I62" s="62" t="s">
        <v>169</v>
      </c>
      <c r="J62" s="236">
        <v>26565</v>
      </c>
      <c r="K62" s="7"/>
    </row>
    <row r="63" spans="1:11" x14ac:dyDescent="0.25">
      <c r="A63" s="167">
        <v>57</v>
      </c>
      <c r="B63" s="168"/>
      <c r="C63" s="245" t="s">
        <v>637</v>
      </c>
      <c r="D63" s="86" t="s">
        <v>638</v>
      </c>
      <c r="E63" s="172"/>
      <c r="F63" s="178" t="s">
        <v>124</v>
      </c>
      <c r="G63" s="46" t="s">
        <v>105</v>
      </c>
      <c r="H63" s="234" t="s">
        <v>149</v>
      </c>
      <c r="I63" s="62" t="s">
        <v>169</v>
      </c>
      <c r="J63" s="236">
        <v>26565</v>
      </c>
      <c r="K63" s="7"/>
    </row>
    <row r="64" spans="1:11" x14ac:dyDescent="0.25">
      <c r="A64" s="167">
        <v>58</v>
      </c>
      <c r="B64" s="168"/>
      <c r="C64" s="245" t="s">
        <v>635</v>
      </c>
      <c r="D64" s="86" t="s">
        <v>636</v>
      </c>
      <c r="E64" s="172"/>
      <c r="F64" s="178" t="s">
        <v>124</v>
      </c>
      <c r="G64" s="46" t="s">
        <v>105</v>
      </c>
      <c r="H64" s="234" t="s">
        <v>149</v>
      </c>
      <c r="I64" s="62" t="s">
        <v>169</v>
      </c>
      <c r="J64" s="236">
        <v>26565</v>
      </c>
      <c r="K64" s="7"/>
    </row>
    <row r="65" spans="1:11" x14ac:dyDescent="0.25">
      <c r="A65" s="167">
        <v>59</v>
      </c>
      <c r="B65" s="168"/>
      <c r="C65" s="245" t="s">
        <v>628</v>
      </c>
      <c r="D65" s="86" t="s">
        <v>629</v>
      </c>
      <c r="E65" s="172"/>
      <c r="F65" s="178" t="s">
        <v>124</v>
      </c>
      <c r="G65" s="46" t="s">
        <v>105</v>
      </c>
      <c r="H65" s="234" t="s">
        <v>149</v>
      </c>
      <c r="I65" s="62" t="s">
        <v>169</v>
      </c>
      <c r="J65" s="236">
        <v>26565</v>
      </c>
      <c r="K65" s="7"/>
    </row>
    <row r="66" spans="1:11" x14ac:dyDescent="0.25">
      <c r="A66" s="167">
        <v>60</v>
      </c>
      <c r="B66" s="168"/>
      <c r="C66" s="245" t="s">
        <v>494</v>
      </c>
      <c r="D66" s="86" t="s">
        <v>495</v>
      </c>
      <c r="E66" s="172"/>
      <c r="F66" s="178" t="s">
        <v>124</v>
      </c>
      <c r="G66" s="46" t="s">
        <v>105</v>
      </c>
      <c r="H66" s="234" t="s">
        <v>149</v>
      </c>
      <c r="I66" s="62" t="s">
        <v>169</v>
      </c>
      <c r="J66" s="236">
        <v>26565</v>
      </c>
      <c r="K66" s="7"/>
    </row>
    <row r="67" spans="1:11" x14ac:dyDescent="0.25">
      <c r="A67" s="167">
        <v>61</v>
      </c>
      <c r="B67" s="168"/>
      <c r="C67" s="245" t="s">
        <v>496</v>
      </c>
      <c r="D67" s="86" t="s">
        <v>497</v>
      </c>
      <c r="E67" s="172"/>
      <c r="F67" s="178" t="s">
        <v>124</v>
      </c>
      <c r="G67" s="46" t="s">
        <v>105</v>
      </c>
      <c r="H67" s="234" t="s">
        <v>149</v>
      </c>
      <c r="I67" s="62" t="s">
        <v>169</v>
      </c>
      <c r="J67" s="236">
        <v>26565</v>
      </c>
      <c r="K67" s="7"/>
    </row>
    <row r="68" spans="1:11" x14ac:dyDescent="0.25">
      <c r="A68" s="167">
        <v>62</v>
      </c>
      <c r="B68" s="168"/>
      <c r="C68" s="245" t="s">
        <v>498</v>
      </c>
      <c r="D68" s="86" t="s">
        <v>499</v>
      </c>
      <c r="E68" s="172"/>
      <c r="F68" s="178" t="s">
        <v>124</v>
      </c>
      <c r="G68" s="46" t="s">
        <v>105</v>
      </c>
      <c r="H68" s="234" t="s">
        <v>149</v>
      </c>
      <c r="I68" s="62" t="s">
        <v>169</v>
      </c>
      <c r="J68" s="236">
        <v>26565</v>
      </c>
      <c r="K68" s="7"/>
    </row>
    <row r="69" spans="1:11" x14ac:dyDescent="0.25">
      <c r="A69" s="167">
        <v>63</v>
      </c>
      <c r="B69" s="168"/>
      <c r="C69" s="245" t="s">
        <v>632</v>
      </c>
      <c r="D69" s="86" t="s">
        <v>633</v>
      </c>
      <c r="E69" s="172"/>
      <c r="F69" s="178" t="s">
        <v>124</v>
      </c>
      <c r="G69" s="46" t="s">
        <v>105</v>
      </c>
      <c r="H69" s="234" t="s">
        <v>149</v>
      </c>
      <c r="I69" s="62" t="s">
        <v>169</v>
      </c>
      <c r="J69" s="236">
        <v>26565</v>
      </c>
      <c r="K69" s="7"/>
    </row>
    <row r="70" spans="1:11" x14ac:dyDescent="0.25">
      <c r="A70" s="167">
        <v>64</v>
      </c>
      <c r="B70" s="168"/>
      <c r="C70" s="245" t="s">
        <v>500</v>
      </c>
      <c r="D70" s="86" t="s">
        <v>501</v>
      </c>
      <c r="E70" s="172"/>
      <c r="F70" s="178" t="s">
        <v>124</v>
      </c>
      <c r="G70" s="46" t="s">
        <v>105</v>
      </c>
      <c r="H70" s="234" t="s">
        <v>149</v>
      </c>
      <c r="I70" s="62" t="s">
        <v>169</v>
      </c>
      <c r="J70" s="236">
        <v>26565</v>
      </c>
      <c r="K70" s="7"/>
    </row>
    <row r="71" spans="1:11" x14ac:dyDescent="0.25">
      <c r="A71" s="167">
        <v>65</v>
      </c>
      <c r="B71" s="168"/>
      <c r="C71" s="245" t="s">
        <v>502</v>
      </c>
      <c r="D71" s="86" t="s">
        <v>503</v>
      </c>
      <c r="E71" s="172"/>
      <c r="F71" s="178" t="s">
        <v>124</v>
      </c>
      <c r="G71" s="46" t="s">
        <v>105</v>
      </c>
      <c r="H71" s="234" t="s">
        <v>149</v>
      </c>
      <c r="I71" s="62" t="s">
        <v>169</v>
      </c>
      <c r="J71" s="236">
        <v>26565</v>
      </c>
      <c r="K71" s="7"/>
    </row>
    <row r="72" spans="1:11" x14ac:dyDescent="0.25">
      <c r="A72" s="167">
        <v>66</v>
      </c>
      <c r="B72" s="168"/>
      <c r="C72" s="245" t="s">
        <v>504</v>
      </c>
      <c r="D72" s="86" t="s">
        <v>505</v>
      </c>
      <c r="E72" s="172"/>
      <c r="F72" s="178" t="s">
        <v>124</v>
      </c>
      <c r="G72" s="46" t="s">
        <v>105</v>
      </c>
      <c r="H72" s="234" t="s">
        <v>149</v>
      </c>
      <c r="I72" s="62" t="s">
        <v>169</v>
      </c>
      <c r="J72" s="236">
        <v>26565</v>
      </c>
      <c r="K72" s="7"/>
    </row>
    <row r="73" spans="1:11" x14ac:dyDescent="0.25">
      <c r="A73" s="167">
        <v>67</v>
      </c>
      <c r="B73" s="168"/>
      <c r="C73" s="245" t="s">
        <v>506</v>
      </c>
      <c r="D73" s="86" t="s">
        <v>507</v>
      </c>
      <c r="E73" s="172"/>
      <c r="F73" s="178" t="s">
        <v>124</v>
      </c>
      <c r="G73" s="46" t="s">
        <v>105</v>
      </c>
      <c r="H73" s="234" t="s">
        <v>149</v>
      </c>
      <c r="I73" s="62" t="s">
        <v>169</v>
      </c>
      <c r="J73" s="236">
        <v>26565</v>
      </c>
      <c r="K73" s="7"/>
    </row>
    <row r="74" spans="1:11" x14ac:dyDescent="0.25">
      <c r="A74" s="167">
        <v>68</v>
      </c>
      <c r="B74" s="168"/>
      <c r="C74" s="245" t="s">
        <v>508</v>
      </c>
      <c r="D74" s="86" t="s">
        <v>509</v>
      </c>
      <c r="E74" s="172"/>
      <c r="F74" s="178" t="s">
        <v>124</v>
      </c>
      <c r="G74" s="46" t="s">
        <v>105</v>
      </c>
      <c r="H74" s="234" t="s">
        <v>149</v>
      </c>
      <c r="I74" s="62" t="s">
        <v>169</v>
      </c>
      <c r="J74" s="236">
        <v>26565</v>
      </c>
      <c r="K74" s="7"/>
    </row>
    <row r="75" spans="1:11" x14ac:dyDescent="0.25">
      <c r="A75" s="167">
        <v>69</v>
      </c>
      <c r="B75" s="168"/>
      <c r="C75" s="245" t="s">
        <v>510</v>
      </c>
      <c r="D75" s="86" t="s">
        <v>511</v>
      </c>
      <c r="E75" s="172"/>
      <c r="F75" s="178" t="s">
        <v>124</v>
      </c>
      <c r="G75" s="46" t="s">
        <v>105</v>
      </c>
      <c r="H75" s="234" t="s">
        <v>149</v>
      </c>
      <c r="I75" s="62" t="s">
        <v>169</v>
      </c>
      <c r="J75" s="236">
        <v>26565</v>
      </c>
      <c r="K75" s="7"/>
    </row>
    <row r="76" spans="1:11" x14ac:dyDescent="0.25">
      <c r="A76" s="167">
        <v>70</v>
      </c>
      <c r="B76" s="168"/>
      <c r="C76" s="245" t="s">
        <v>512</v>
      </c>
      <c r="D76" s="86" t="s">
        <v>513</v>
      </c>
      <c r="E76" s="172"/>
      <c r="F76" s="178" t="s">
        <v>124</v>
      </c>
      <c r="G76" s="46" t="s">
        <v>105</v>
      </c>
      <c r="H76" s="234" t="s">
        <v>149</v>
      </c>
      <c r="I76" s="62" t="s">
        <v>169</v>
      </c>
      <c r="J76" s="236">
        <v>26565</v>
      </c>
      <c r="K76" s="7"/>
    </row>
    <row r="77" spans="1:11" x14ac:dyDescent="0.25">
      <c r="A77" s="167">
        <v>71</v>
      </c>
      <c r="B77" s="168"/>
      <c r="C77" s="245" t="s">
        <v>516</v>
      </c>
      <c r="D77" s="86" t="s">
        <v>517</v>
      </c>
      <c r="E77" s="172"/>
      <c r="F77" s="178" t="s">
        <v>124</v>
      </c>
      <c r="G77" s="46" t="s">
        <v>105</v>
      </c>
      <c r="H77" s="234" t="s">
        <v>149</v>
      </c>
      <c r="I77" s="62" t="s">
        <v>169</v>
      </c>
      <c r="J77" s="236">
        <v>26565</v>
      </c>
      <c r="K77" s="7"/>
    </row>
    <row r="78" spans="1:11" x14ac:dyDescent="0.25">
      <c r="A78" s="167">
        <v>72</v>
      </c>
      <c r="B78" s="168"/>
      <c r="C78" s="245" t="s">
        <v>518</v>
      </c>
      <c r="D78" s="86" t="s">
        <v>519</v>
      </c>
      <c r="E78" s="172"/>
      <c r="F78" s="178" t="s">
        <v>124</v>
      </c>
      <c r="G78" s="46" t="s">
        <v>105</v>
      </c>
      <c r="H78" s="234" t="s">
        <v>149</v>
      </c>
      <c r="I78" s="62" t="s">
        <v>169</v>
      </c>
      <c r="J78" s="236">
        <v>26565</v>
      </c>
      <c r="K78" s="7"/>
    </row>
    <row r="79" spans="1:11" x14ac:dyDescent="0.25">
      <c r="A79" s="167">
        <v>73</v>
      </c>
      <c r="B79" s="168"/>
      <c r="C79" s="245" t="s">
        <v>520</v>
      </c>
      <c r="D79" s="86" t="s">
        <v>521</v>
      </c>
      <c r="E79" s="172"/>
      <c r="F79" s="178" t="s">
        <v>124</v>
      </c>
      <c r="G79" s="46" t="s">
        <v>105</v>
      </c>
      <c r="H79" s="234" t="s">
        <v>149</v>
      </c>
      <c r="I79" s="62" t="s">
        <v>169</v>
      </c>
      <c r="J79" s="236">
        <v>26565</v>
      </c>
      <c r="K79" s="7"/>
    </row>
    <row r="80" spans="1:11" x14ac:dyDescent="0.25">
      <c r="A80" s="167">
        <v>74</v>
      </c>
      <c r="B80" s="168"/>
      <c r="C80" s="246" t="s">
        <v>522</v>
      </c>
      <c r="D80" s="309" t="s">
        <v>523</v>
      </c>
      <c r="E80" s="172"/>
      <c r="F80" s="178" t="s">
        <v>124</v>
      </c>
      <c r="G80" s="85" t="s">
        <v>105</v>
      </c>
      <c r="H80" s="235" t="s">
        <v>149</v>
      </c>
      <c r="I80" s="62" t="s">
        <v>169</v>
      </c>
      <c r="J80" s="207">
        <v>26565</v>
      </c>
      <c r="K80" s="7"/>
    </row>
    <row r="81" spans="1:11" x14ac:dyDescent="0.25">
      <c r="A81" s="167">
        <v>75</v>
      </c>
      <c r="B81" s="168"/>
      <c r="C81" s="246" t="s">
        <v>524</v>
      </c>
      <c r="D81" s="309" t="s">
        <v>525</v>
      </c>
      <c r="E81" s="172"/>
      <c r="F81" s="178" t="s">
        <v>124</v>
      </c>
      <c r="G81" s="85" t="s">
        <v>105</v>
      </c>
      <c r="H81" s="235" t="s">
        <v>149</v>
      </c>
      <c r="I81" s="62" t="s">
        <v>169</v>
      </c>
      <c r="J81" s="207">
        <v>26565</v>
      </c>
      <c r="K81" s="7"/>
    </row>
    <row r="82" spans="1:11" x14ac:dyDescent="0.25">
      <c r="A82" s="167">
        <v>76</v>
      </c>
      <c r="B82" s="168"/>
      <c r="C82" s="245" t="s">
        <v>526</v>
      </c>
      <c r="D82" s="86" t="s">
        <v>527</v>
      </c>
      <c r="E82" s="172"/>
      <c r="F82" s="178" t="s">
        <v>124</v>
      </c>
      <c r="G82" s="85" t="s">
        <v>105</v>
      </c>
      <c r="H82" s="235" t="s">
        <v>149</v>
      </c>
      <c r="I82" s="62" t="s">
        <v>169</v>
      </c>
      <c r="J82" s="207">
        <v>26565</v>
      </c>
      <c r="K82" s="7"/>
    </row>
    <row r="83" spans="1:11" x14ac:dyDescent="0.25">
      <c r="A83" s="167">
        <v>77</v>
      </c>
      <c r="B83" s="168"/>
      <c r="C83" s="245" t="s">
        <v>528</v>
      </c>
      <c r="D83" s="86" t="s">
        <v>529</v>
      </c>
      <c r="E83" s="172"/>
      <c r="F83" s="178" t="s">
        <v>124</v>
      </c>
      <c r="G83" s="85" t="s">
        <v>105</v>
      </c>
      <c r="H83" s="235" t="s">
        <v>149</v>
      </c>
      <c r="I83" s="62" t="s">
        <v>169</v>
      </c>
      <c r="J83" s="207">
        <v>26565</v>
      </c>
      <c r="K83" s="7"/>
    </row>
    <row r="84" spans="1:11" x14ac:dyDescent="0.25">
      <c r="A84" s="167">
        <v>78</v>
      </c>
      <c r="B84" s="168"/>
      <c r="C84" s="245" t="s">
        <v>530</v>
      </c>
      <c r="D84" s="86" t="s">
        <v>531</v>
      </c>
      <c r="E84" s="172"/>
      <c r="F84" s="178" t="s">
        <v>124</v>
      </c>
      <c r="G84" s="85" t="s">
        <v>105</v>
      </c>
      <c r="H84" s="235" t="s">
        <v>149</v>
      </c>
      <c r="I84" s="62" t="s">
        <v>169</v>
      </c>
      <c r="J84" s="207">
        <v>26565</v>
      </c>
      <c r="K84" s="7"/>
    </row>
    <row r="85" spans="1:11" x14ac:dyDescent="0.25">
      <c r="A85" s="167">
        <v>79</v>
      </c>
      <c r="B85" s="168"/>
      <c r="C85" s="245" t="s">
        <v>532</v>
      </c>
      <c r="D85" s="86" t="s">
        <v>533</v>
      </c>
      <c r="E85" s="172"/>
      <c r="F85" s="178" t="s">
        <v>124</v>
      </c>
      <c r="G85" s="85" t="s">
        <v>105</v>
      </c>
      <c r="H85" s="235" t="s">
        <v>149</v>
      </c>
      <c r="I85" s="62" t="s">
        <v>169</v>
      </c>
      <c r="J85" s="207">
        <v>26565</v>
      </c>
      <c r="K85" s="7"/>
    </row>
    <row r="86" spans="1:11" x14ac:dyDescent="0.25">
      <c r="A86" s="167">
        <v>80</v>
      </c>
      <c r="B86" s="168"/>
      <c r="C86" s="245" t="s">
        <v>534</v>
      </c>
      <c r="D86" s="86" t="s">
        <v>535</v>
      </c>
      <c r="E86" s="172"/>
      <c r="F86" s="178" t="s">
        <v>124</v>
      </c>
      <c r="G86" s="85" t="s">
        <v>105</v>
      </c>
      <c r="H86" s="235" t="s">
        <v>149</v>
      </c>
      <c r="I86" s="62" t="s">
        <v>169</v>
      </c>
      <c r="J86" s="207">
        <v>26565</v>
      </c>
      <c r="K86" s="7"/>
    </row>
    <row r="87" spans="1:11" x14ac:dyDescent="0.25">
      <c r="A87" s="167">
        <v>81</v>
      </c>
      <c r="B87" s="168"/>
      <c r="C87" s="245" t="s">
        <v>536</v>
      </c>
      <c r="D87" s="86" t="s">
        <v>537</v>
      </c>
      <c r="E87" s="172"/>
      <c r="F87" s="178" t="s">
        <v>124</v>
      </c>
      <c r="G87" s="85" t="s">
        <v>105</v>
      </c>
      <c r="H87" s="235" t="s">
        <v>149</v>
      </c>
      <c r="I87" s="62" t="s">
        <v>169</v>
      </c>
      <c r="J87" s="207">
        <v>26565</v>
      </c>
      <c r="K87" s="7"/>
    </row>
    <row r="88" spans="1:11" x14ac:dyDescent="0.25">
      <c r="A88" s="167">
        <v>82</v>
      </c>
      <c r="B88" s="168"/>
      <c r="C88" s="245" t="s">
        <v>538</v>
      </c>
      <c r="D88" s="86" t="s">
        <v>539</v>
      </c>
      <c r="E88" s="172"/>
      <c r="F88" s="178" t="s">
        <v>124</v>
      </c>
      <c r="G88" s="85" t="s">
        <v>105</v>
      </c>
      <c r="H88" s="235" t="s">
        <v>149</v>
      </c>
      <c r="I88" s="62" t="s">
        <v>169</v>
      </c>
      <c r="J88" s="207">
        <v>26565</v>
      </c>
      <c r="K88" s="7"/>
    </row>
    <row r="89" spans="1:11" x14ac:dyDescent="0.25">
      <c r="A89" s="167">
        <v>83</v>
      </c>
      <c r="B89" s="168"/>
      <c r="C89" s="245" t="s">
        <v>540</v>
      </c>
      <c r="D89" s="86" t="s">
        <v>541</v>
      </c>
      <c r="E89" s="172"/>
      <c r="F89" s="178" t="s">
        <v>124</v>
      </c>
      <c r="G89" s="85" t="s">
        <v>105</v>
      </c>
      <c r="H89" s="235" t="s">
        <v>149</v>
      </c>
      <c r="I89" s="62" t="s">
        <v>169</v>
      </c>
      <c r="J89" s="207">
        <v>26565</v>
      </c>
      <c r="K89" s="7"/>
    </row>
    <row r="90" spans="1:11" x14ac:dyDescent="0.25">
      <c r="A90" s="167">
        <v>84</v>
      </c>
      <c r="B90" s="168"/>
      <c r="C90" s="245" t="s">
        <v>542</v>
      </c>
      <c r="D90" s="86" t="s">
        <v>543</v>
      </c>
      <c r="E90" s="172"/>
      <c r="F90" s="178" t="s">
        <v>124</v>
      </c>
      <c r="G90" s="85" t="s">
        <v>105</v>
      </c>
      <c r="H90" s="235" t="s">
        <v>149</v>
      </c>
      <c r="I90" s="62" t="s">
        <v>169</v>
      </c>
      <c r="J90" s="207">
        <v>26565</v>
      </c>
      <c r="K90" s="7"/>
    </row>
    <row r="91" spans="1:11" x14ac:dyDescent="0.25">
      <c r="A91" s="167">
        <v>85</v>
      </c>
      <c r="B91" s="168"/>
      <c r="C91" s="245" t="s">
        <v>544</v>
      </c>
      <c r="D91" s="86" t="s">
        <v>545</v>
      </c>
      <c r="E91" s="172"/>
      <c r="F91" s="178" t="s">
        <v>124</v>
      </c>
      <c r="G91" s="85" t="s">
        <v>105</v>
      </c>
      <c r="H91" s="235" t="s">
        <v>149</v>
      </c>
      <c r="I91" s="62" t="s">
        <v>169</v>
      </c>
      <c r="J91" s="207">
        <v>26565</v>
      </c>
      <c r="K91" s="7"/>
    </row>
    <row r="92" spans="1:11" x14ac:dyDescent="0.25">
      <c r="A92" s="167">
        <v>86</v>
      </c>
      <c r="B92" s="168"/>
      <c r="C92" s="245" t="s">
        <v>546</v>
      </c>
      <c r="D92" s="86" t="s">
        <v>631</v>
      </c>
      <c r="E92" s="172"/>
      <c r="F92" s="178" t="s">
        <v>124</v>
      </c>
      <c r="G92" s="85" t="s">
        <v>105</v>
      </c>
      <c r="H92" s="235" t="s">
        <v>149</v>
      </c>
      <c r="I92" s="62" t="s">
        <v>169</v>
      </c>
      <c r="J92" s="207">
        <v>26565</v>
      </c>
      <c r="K92" s="7"/>
    </row>
    <row r="93" spans="1:11" x14ac:dyDescent="0.25">
      <c r="A93" s="167">
        <v>87</v>
      </c>
      <c r="B93" s="168"/>
      <c r="C93" s="245" t="s">
        <v>547</v>
      </c>
      <c r="D93" s="86" t="s">
        <v>548</v>
      </c>
      <c r="E93" s="172"/>
      <c r="F93" s="178" t="s">
        <v>124</v>
      </c>
      <c r="G93" s="85" t="s">
        <v>105</v>
      </c>
      <c r="H93" s="235" t="s">
        <v>149</v>
      </c>
      <c r="I93" s="62" t="s">
        <v>169</v>
      </c>
      <c r="J93" s="207">
        <v>26565</v>
      </c>
      <c r="K93" s="7"/>
    </row>
    <row r="94" spans="1:11" x14ac:dyDescent="0.25">
      <c r="A94" s="167">
        <v>88</v>
      </c>
      <c r="B94" s="168"/>
      <c r="C94" s="245" t="s">
        <v>549</v>
      </c>
      <c r="D94" s="86" t="s">
        <v>550</v>
      </c>
      <c r="E94" s="172"/>
      <c r="F94" s="178" t="s">
        <v>124</v>
      </c>
      <c r="G94" s="85" t="s">
        <v>105</v>
      </c>
      <c r="H94" s="235" t="s">
        <v>149</v>
      </c>
      <c r="I94" s="62" t="s">
        <v>169</v>
      </c>
      <c r="J94" s="207">
        <v>26565</v>
      </c>
      <c r="K94" s="7"/>
    </row>
    <row r="95" spans="1:11" x14ac:dyDescent="0.25">
      <c r="A95" s="167">
        <v>89</v>
      </c>
      <c r="B95" s="168"/>
      <c r="C95" s="245" t="s">
        <v>551</v>
      </c>
      <c r="D95" s="86" t="s">
        <v>630</v>
      </c>
      <c r="E95" s="172"/>
      <c r="F95" s="178" t="s">
        <v>124</v>
      </c>
      <c r="G95" s="85" t="s">
        <v>105</v>
      </c>
      <c r="H95" s="235" t="s">
        <v>149</v>
      </c>
      <c r="I95" s="62" t="s">
        <v>169</v>
      </c>
      <c r="J95" s="207">
        <v>26565</v>
      </c>
      <c r="K95" s="7"/>
    </row>
    <row r="96" spans="1:11" x14ac:dyDescent="0.25">
      <c r="A96" s="167">
        <v>90</v>
      </c>
      <c r="B96" s="168"/>
      <c r="C96" s="245" t="s">
        <v>552</v>
      </c>
      <c r="D96" s="86" t="s">
        <v>553</v>
      </c>
      <c r="E96" s="172"/>
      <c r="F96" s="178" t="s">
        <v>124</v>
      </c>
      <c r="G96" s="85" t="s">
        <v>105</v>
      </c>
      <c r="H96" s="235" t="s">
        <v>149</v>
      </c>
      <c r="I96" s="62" t="s">
        <v>169</v>
      </c>
      <c r="J96" s="207">
        <v>26565</v>
      </c>
      <c r="K96" s="7"/>
    </row>
    <row r="97" spans="1:11" x14ac:dyDescent="0.25">
      <c r="A97" s="167">
        <v>91</v>
      </c>
      <c r="B97" s="168"/>
      <c r="C97" s="245" t="s">
        <v>554</v>
      </c>
      <c r="D97" s="86" t="s">
        <v>555</v>
      </c>
      <c r="E97" s="172"/>
      <c r="F97" s="178" t="s">
        <v>124</v>
      </c>
      <c r="G97" s="85" t="s">
        <v>105</v>
      </c>
      <c r="H97" s="235" t="s">
        <v>149</v>
      </c>
      <c r="I97" s="62" t="s">
        <v>169</v>
      </c>
      <c r="J97" s="207">
        <v>26565</v>
      </c>
      <c r="K97" s="7"/>
    </row>
    <row r="98" spans="1:11" x14ac:dyDescent="0.25">
      <c r="A98" s="167">
        <v>92</v>
      </c>
      <c r="B98" s="168"/>
      <c r="C98" s="245" t="s">
        <v>556</v>
      </c>
      <c r="D98" s="86" t="s">
        <v>557</v>
      </c>
      <c r="E98" s="172"/>
      <c r="F98" s="178" t="s">
        <v>124</v>
      </c>
      <c r="G98" s="85" t="s">
        <v>105</v>
      </c>
      <c r="H98" s="235" t="s">
        <v>149</v>
      </c>
      <c r="I98" s="62" t="s">
        <v>169</v>
      </c>
      <c r="J98" s="207">
        <v>26565</v>
      </c>
      <c r="K98" s="7"/>
    </row>
    <row r="99" spans="1:11" x14ac:dyDescent="0.25">
      <c r="A99" s="167">
        <v>93</v>
      </c>
      <c r="B99" s="168"/>
      <c r="C99" s="245" t="s">
        <v>558</v>
      </c>
      <c r="D99" s="86" t="s">
        <v>559</v>
      </c>
      <c r="E99" s="172"/>
      <c r="F99" s="178" t="s">
        <v>124</v>
      </c>
      <c r="G99" s="85" t="s">
        <v>105</v>
      </c>
      <c r="H99" s="235" t="s">
        <v>149</v>
      </c>
      <c r="I99" s="62" t="s">
        <v>169</v>
      </c>
      <c r="J99" s="207">
        <v>26565</v>
      </c>
      <c r="K99" s="7"/>
    </row>
    <row r="100" spans="1:11" x14ac:dyDescent="0.25">
      <c r="A100" s="167">
        <v>94</v>
      </c>
      <c r="B100" s="168"/>
      <c r="C100" s="245" t="s">
        <v>560</v>
      </c>
      <c r="D100" s="86" t="s">
        <v>561</v>
      </c>
      <c r="E100" s="172"/>
      <c r="F100" s="178" t="s">
        <v>124</v>
      </c>
      <c r="G100" s="85" t="s">
        <v>105</v>
      </c>
      <c r="H100" s="235" t="s">
        <v>149</v>
      </c>
      <c r="I100" s="62" t="s">
        <v>169</v>
      </c>
      <c r="J100" s="207">
        <v>26565</v>
      </c>
      <c r="K100" s="7"/>
    </row>
    <row r="101" spans="1:11" x14ac:dyDescent="0.25">
      <c r="A101" s="167">
        <v>95</v>
      </c>
      <c r="B101" s="168"/>
      <c r="C101" s="245" t="s">
        <v>562</v>
      </c>
      <c r="D101" s="86" t="s">
        <v>563</v>
      </c>
      <c r="E101" s="172"/>
      <c r="F101" s="178" t="s">
        <v>124</v>
      </c>
      <c r="G101" s="85" t="s">
        <v>105</v>
      </c>
      <c r="H101" s="235" t="s">
        <v>149</v>
      </c>
      <c r="I101" s="62" t="s">
        <v>169</v>
      </c>
      <c r="J101" s="207">
        <v>26565</v>
      </c>
      <c r="K101" s="7"/>
    </row>
    <row r="102" spans="1:11" x14ac:dyDescent="0.25">
      <c r="A102" s="167">
        <v>96</v>
      </c>
      <c r="B102" s="168"/>
      <c r="C102" s="245" t="s">
        <v>564</v>
      </c>
      <c r="D102" s="86" t="s">
        <v>565</v>
      </c>
      <c r="E102" s="172"/>
      <c r="F102" s="178" t="s">
        <v>124</v>
      </c>
      <c r="G102" s="85" t="s">
        <v>105</v>
      </c>
      <c r="H102" s="235" t="s">
        <v>149</v>
      </c>
      <c r="I102" s="62" t="s">
        <v>169</v>
      </c>
      <c r="J102" s="207">
        <v>26565</v>
      </c>
      <c r="K102" s="7"/>
    </row>
    <row r="103" spans="1:11" x14ac:dyDescent="0.25">
      <c r="A103" s="167">
        <v>97</v>
      </c>
      <c r="B103" s="168"/>
      <c r="C103" s="245" t="s">
        <v>566</v>
      </c>
      <c r="D103" s="86" t="s">
        <v>567</v>
      </c>
      <c r="E103" s="172"/>
      <c r="F103" s="178" t="s">
        <v>124</v>
      </c>
      <c r="G103" s="85" t="s">
        <v>105</v>
      </c>
      <c r="H103" s="235" t="s">
        <v>149</v>
      </c>
      <c r="I103" s="62" t="s">
        <v>169</v>
      </c>
      <c r="J103" s="207">
        <v>26565</v>
      </c>
      <c r="K103" s="7"/>
    </row>
    <row r="104" spans="1:11" x14ac:dyDescent="0.25">
      <c r="A104" s="167">
        <v>98</v>
      </c>
      <c r="B104" s="168"/>
      <c r="C104" s="245" t="s">
        <v>568</v>
      </c>
      <c r="D104" s="86" t="s">
        <v>569</v>
      </c>
      <c r="E104" s="172"/>
      <c r="F104" s="178" t="s">
        <v>124</v>
      </c>
      <c r="G104" s="85" t="s">
        <v>105</v>
      </c>
      <c r="H104" s="235" t="s">
        <v>149</v>
      </c>
      <c r="I104" s="62" t="s">
        <v>169</v>
      </c>
      <c r="J104" s="207">
        <v>26565</v>
      </c>
      <c r="K104" s="7"/>
    </row>
    <row r="105" spans="1:11" x14ac:dyDescent="0.25">
      <c r="A105" s="167">
        <v>99</v>
      </c>
      <c r="B105" s="168"/>
      <c r="C105" s="245" t="s">
        <v>570</v>
      </c>
      <c r="D105" s="86" t="s">
        <v>571</v>
      </c>
      <c r="E105" s="172"/>
      <c r="F105" s="178" t="s">
        <v>124</v>
      </c>
      <c r="G105" s="85" t="s">
        <v>105</v>
      </c>
      <c r="H105" s="235" t="s">
        <v>149</v>
      </c>
      <c r="I105" s="62" t="s">
        <v>169</v>
      </c>
      <c r="J105" s="207">
        <v>26565</v>
      </c>
      <c r="K105" s="7"/>
    </row>
    <row r="106" spans="1:11" x14ac:dyDescent="0.25">
      <c r="A106" s="167">
        <v>100</v>
      </c>
      <c r="B106" s="168"/>
      <c r="C106" s="245" t="s">
        <v>572</v>
      </c>
      <c r="D106" s="86" t="s">
        <v>573</v>
      </c>
      <c r="E106" s="172"/>
      <c r="F106" s="178" t="s">
        <v>124</v>
      </c>
      <c r="G106" s="85" t="s">
        <v>105</v>
      </c>
      <c r="H106" s="235" t="s">
        <v>149</v>
      </c>
      <c r="I106" s="62" t="s">
        <v>169</v>
      </c>
      <c r="J106" s="207">
        <v>26565</v>
      </c>
      <c r="K106" s="7"/>
    </row>
    <row r="107" spans="1:11" x14ac:dyDescent="0.25">
      <c r="A107" s="167">
        <v>101</v>
      </c>
      <c r="B107" s="168"/>
      <c r="C107" s="245" t="s">
        <v>574</v>
      </c>
      <c r="D107" s="86" t="s">
        <v>575</v>
      </c>
      <c r="E107" s="172"/>
      <c r="F107" s="178" t="s">
        <v>124</v>
      </c>
      <c r="G107" s="85" t="s">
        <v>105</v>
      </c>
      <c r="H107" s="235" t="s">
        <v>149</v>
      </c>
      <c r="I107" s="62" t="s">
        <v>169</v>
      </c>
      <c r="J107" s="207">
        <v>26565</v>
      </c>
      <c r="K107" s="7"/>
    </row>
    <row r="108" spans="1:11" x14ac:dyDescent="0.25">
      <c r="A108" s="167">
        <v>102</v>
      </c>
      <c r="B108" s="168"/>
      <c r="C108" s="245" t="s">
        <v>576</v>
      </c>
      <c r="D108" s="86" t="s">
        <v>577</v>
      </c>
      <c r="E108" s="172"/>
      <c r="F108" s="178" t="s">
        <v>124</v>
      </c>
      <c r="G108" s="85" t="s">
        <v>105</v>
      </c>
      <c r="H108" s="235" t="s">
        <v>149</v>
      </c>
      <c r="I108" s="62" t="s">
        <v>169</v>
      </c>
      <c r="J108" s="207">
        <v>26565</v>
      </c>
      <c r="K108" s="7"/>
    </row>
    <row r="109" spans="1:11" x14ac:dyDescent="0.25">
      <c r="A109" s="167">
        <v>103</v>
      </c>
      <c r="B109" s="168"/>
      <c r="C109" s="245" t="s">
        <v>578</v>
      </c>
      <c r="D109" s="86" t="s">
        <v>579</v>
      </c>
      <c r="E109" s="172"/>
      <c r="F109" s="178" t="s">
        <v>124</v>
      </c>
      <c r="G109" s="85" t="s">
        <v>105</v>
      </c>
      <c r="H109" s="235" t="s">
        <v>149</v>
      </c>
      <c r="I109" s="62" t="s">
        <v>169</v>
      </c>
      <c r="J109" s="207">
        <v>26565</v>
      </c>
      <c r="K109" s="7"/>
    </row>
    <row r="110" spans="1:11" x14ac:dyDescent="0.25">
      <c r="A110" s="167">
        <v>104</v>
      </c>
      <c r="B110" s="168"/>
      <c r="C110" s="231" t="s">
        <v>1212</v>
      </c>
      <c r="D110" s="187" t="s">
        <v>1213</v>
      </c>
      <c r="E110" s="172"/>
      <c r="F110" s="178" t="s">
        <v>124</v>
      </c>
      <c r="G110" s="85" t="s">
        <v>198</v>
      </c>
      <c r="H110" s="78" t="s">
        <v>366</v>
      </c>
      <c r="I110" s="62" t="s">
        <v>169</v>
      </c>
      <c r="J110" s="207">
        <v>26565</v>
      </c>
      <c r="K110" s="7"/>
    </row>
    <row r="111" spans="1:11" x14ac:dyDescent="0.25">
      <c r="A111" s="167">
        <v>105</v>
      </c>
      <c r="B111" s="168"/>
      <c r="C111" s="245" t="s">
        <v>580</v>
      </c>
      <c r="D111" s="86" t="s">
        <v>581</v>
      </c>
      <c r="E111" s="172"/>
      <c r="F111" s="64" t="s">
        <v>174</v>
      </c>
      <c r="G111" s="46" t="s">
        <v>136</v>
      </c>
      <c r="H111" s="75" t="s">
        <v>175</v>
      </c>
      <c r="I111" s="62" t="s">
        <v>151</v>
      </c>
      <c r="J111" s="236">
        <v>13000</v>
      </c>
      <c r="K111" s="7"/>
    </row>
    <row r="112" spans="1:11" x14ac:dyDescent="0.25">
      <c r="A112" s="167">
        <v>107</v>
      </c>
      <c r="B112" s="168"/>
      <c r="C112" s="246" t="s">
        <v>582</v>
      </c>
      <c r="D112" s="309" t="s">
        <v>583</v>
      </c>
      <c r="E112" s="172"/>
      <c r="F112" s="64" t="s">
        <v>174</v>
      </c>
      <c r="G112" s="85" t="s">
        <v>136</v>
      </c>
      <c r="H112" s="233" t="s">
        <v>175</v>
      </c>
      <c r="I112" s="62" t="s">
        <v>169</v>
      </c>
      <c r="J112" s="207">
        <v>13000</v>
      </c>
      <c r="K112" s="78"/>
    </row>
    <row r="113" spans="1:11" x14ac:dyDescent="0.25">
      <c r="A113" s="167">
        <v>109</v>
      </c>
      <c r="B113" s="168"/>
      <c r="C113" s="246" t="s">
        <v>662</v>
      </c>
      <c r="D113" s="309" t="s">
        <v>663</v>
      </c>
      <c r="E113" s="172"/>
      <c r="F113" s="64" t="s">
        <v>174</v>
      </c>
      <c r="G113" s="46" t="s">
        <v>199</v>
      </c>
      <c r="H113" s="142" t="s">
        <v>231</v>
      </c>
      <c r="I113" s="188" t="s">
        <v>151</v>
      </c>
      <c r="J113" s="56">
        <v>13000</v>
      </c>
      <c r="K113" s="78"/>
    </row>
    <row r="114" spans="1:11" x14ac:dyDescent="0.25">
      <c r="A114" s="167">
        <v>110</v>
      </c>
      <c r="B114" s="168"/>
      <c r="C114" s="246" t="s">
        <v>645</v>
      </c>
      <c r="D114" s="309" t="s">
        <v>646</v>
      </c>
      <c r="E114" s="172"/>
      <c r="F114" s="64" t="s">
        <v>647</v>
      </c>
      <c r="G114" s="85" t="s">
        <v>195</v>
      </c>
      <c r="H114" s="233" t="s">
        <v>674</v>
      </c>
      <c r="I114" s="62" t="s">
        <v>169</v>
      </c>
      <c r="J114" s="56">
        <v>25000</v>
      </c>
      <c r="K114" s="78"/>
    </row>
    <row r="115" spans="1:11" x14ac:dyDescent="0.25">
      <c r="A115" s="167">
        <v>111</v>
      </c>
      <c r="B115" s="168"/>
      <c r="C115" s="245" t="s">
        <v>584</v>
      </c>
      <c r="D115" s="86" t="s">
        <v>585</v>
      </c>
      <c r="E115" s="172"/>
      <c r="F115" s="64" t="s">
        <v>174</v>
      </c>
      <c r="G115" s="46" t="s">
        <v>320</v>
      </c>
      <c r="H115" s="75" t="s">
        <v>321</v>
      </c>
      <c r="I115" s="62" t="s">
        <v>169</v>
      </c>
      <c r="J115" s="236">
        <v>10000</v>
      </c>
      <c r="K115" s="78"/>
    </row>
    <row r="116" spans="1:11" x14ac:dyDescent="0.25">
      <c r="A116" s="167">
        <v>112</v>
      </c>
      <c r="B116" s="168"/>
      <c r="C116" s="245" t="s">
        <v>658</v>
      </c>
      <c r="D116" s="86" t="s">
        <v>659</v>
      </c>
      <c r="E116" s="172"/>
      <c r="F116" s="64" t="s">
        <v>174</v>
      </c>
      <c r="G116" s="46" t="s">
        <v>320</v>
      </c>
      <c r="H116" s="75" t="s">
        <v>321</v>
      </c>
      <c r="I116" s="62" t="s">
        <v>169</v>
      </c>
      <c r="J116" s="236">
        <v>10001</v>
      </c>
      <c r="K116" s="78"/>
    </row>
    <row r="117" spans="1:11" x14ac:dyDescent="0.25">
      <c r="A117" s="167">
        <v>113</v>
      </c>
      <c r="B117" s="168"/>
      <c r="C117" s="245" t="s">
        <v>586</v>
      </c>
      <c r="D117" s="86" t="s">
        <v>587</v>
      </c>
      <c r="E117" s="172"/>
      <c r="F117" s="64" t="s">
        <v>174</v>
      </c>
      <c r="G117" s="46" t="s">
        <v>320</v>
      </c>
      <c r="H117" s="75" t="s">
        <v>321</v>
      </c>
      <c r="I117" s="62" t="s">
        <v>169</v>
      </c>
      <c r="J117" s="236">
        <v>10000</v>
      </c>
      <c r="K117" s="78"/>
    </row>
    <row r="118" spans="1:11" x14ac:dyDescent="0.25">
      <c r="A118" s="167">
        <v>114</v>
      </c>
      <c r="B118" s="168"/>
      <c r="C118" s="245" t="s">
        <v>588</v>
      </c>
      <c r="D118" s="86" t="s">
        <v>589</v>
      </c>
      <c r="E118" s="172"/>
      <c r="F118" s="64" t="s">
        <v>174</v>
      </c>
      <c r="G118" s="46" t="s">
        <v>320</v>
      </c>
      <c r="H118" s="75" t="s">
        <v>321</v>
      </c>
      <c r="I118" s="62" t="s">
        <v>169</v>
      </c>
      <c r="J118" s="236">
        <v>10000</v>
      </c>
      <c r="K118" s="78"/>
    </row>
    <row r="119" spans="1:11" x14ac:dyDescent="0.25">
      <c r="A119" s="167">
        <v>115</v>
      </c>
      <c r="B119" s="168"/>
      <c r="C119" s="245" t="s">
        <v>590</v>
      </c>
      <c r="D119" s="86" t="s">
        <v>591</v>
      </c>
      <c r="E119" s="172"/>
      <c r="F119" s="64" t="s">
        <v>174</v>
      </c>
      <c r="G119" s="46" t="s">
        <v>320</v>
      </c>
      <c r="H119" s="75" t="s">
        <v>321</v>
      </c>
      <c r="I119" s="62" t="s">
        <v>169</v>
      </c>
      <c r="J119" s="236">
        <v>10000</v>
      </c>
      <c r="K119" s="78"/>
    </row>
    <row r="120" spans="1:11" x14ac:dyDescent="0.25">
      <c r="A120" s="167">
        <v>116</v>
      </c>
      <c r="B120" s="168"/>
      <c r="C120" s="245" t="s">
        <v>592</v>
      </c>
      <c r="D120" s="86" t="s">
        <v>593</v>
      </c>
      <c r="E120" s="172"/>
      <c r="F120" s="64" t="s">
        <v>174</v>
      </c>
      <c r="G120" s="46" t="s">
        <v>320</v>
      </c>
      <c r="H120" s="75" t="s">
        <v>321</v>
      </c>
      <c r="I120" s="62" t="s">
        <v>169</v>
      </c>
      <c r="J120" s="236">
        <v>10000</v>
      </c>
      <c r="K120" s="78"/>
    </row>
    <row r="121" spans="1:11" x14ac:dyDescent="0.25">
      <c r="A121" s="167">
        <v>117</v>
      </c>
      <c r="B121" s="168"/>
      <c r="C121" s="245" t="s">
        <v>594</v>
      </c>
      <c r="D121" s="86" t="s">
        <v>595</v>
      </c>
      <c r="E121" s="172"/>
      <c r="F121" s="64" t="s">
        <v>174</v>
      </c>
      <c r="G121" s="46" t="s">
        <v>320</v>
      </c>
      <c r="H121" s="75" t="s">
        <v>321</v>
      </c>
      <c r="I121" s="62" t="s">
        <v>169</v>
      </c>
      <c r="J121" s="236">
        <v>10000</v>
      </c>
      <c r="K121" s="78"/>
    </row>
    <row r="122" spans="1:11" x14ac:dyDescent="0.25">
      <c r="A122" s="167">
        <v>118</v>
      </c>
      <c r="B122" s="168"/>
      <c r="C122" s="245" t="s">
        <v>1295</v>
      </c>
      <c r="D122" s="86" t="s">
        <v>597</v>
      </c>
      <c r="E122" s="172"/>
      <c r="F122" s="64" t="s">
        <v>174</v>
      </c>
      <c r="G122" s="46" t="s">
        <v>320</v>
      </c>
      <c r="H122" s="75" t="s">
        <v>321</v>
      </c>
      <c r="I122" s="62" t="s">
        <v>169</v>
      </c>
      <c r="J122" s="236">
        <v>10000</v>
      </c>
      <c r="K122" s="78"/>
    </row>
    <row r="123" spans="1:11" x14ac:dyDescent="0.25">
      <c r="A123" s="167">
        <v>119</v>
      </c>
      <c r="B123" s="168"/>
      <c r="C123" s="245" t="s">
        <v>598</v>
      </c>
      <c r="D123" s="86" t="s">
        <v>599</v>
      </c>
      <c r="E123" s="172"/>
      <c r="F123" s="64" t="s">
        <v>174</v>
      </c>
      <c r="G123" s="46" t="s">
        <v>320</v>
      </c>
      <c r="H123" s="75" t="s">
        <v>321</v>
      </c>
      <c r="I123" s="62" t="s">
        <v>169</v>
      </c>
      <c r="J123" s="236">
        <v>10000</v>
      </c>
      <c r="K123" s="78"/>
    </row>
    <row r="124" spans="1:11" x14ac:dyDescent="0.25">
      <c r="A124" s="167">
        <v>120</v>
      </c>
      <c r="B124" s="168"/>
      <c r="C124" s="245" t="s">
        <v>600</v>
      </c>
      <c r="D124" s="86" t="s">
        <v>601</v>
      </c>
      <c r="E124" s="172"/>
      <c r="F124" s="64" t="s">
        <v>174</v>
      </c>
      <c r="G124" s="46" t="s">
        <v>320</v>
      </c>
      <c r="H124" s="75" t="s">
        <v>321</v>
      </c>
      <c r="I124" s="62" t="s">
        <v>169</v>
      </c>
      <c r="J124" s="236">
        <v>10000</v>
      </c>
      <c r="K124" s="78"/>
    </row>
    <row r="125" spans="1:11" x14ac:dyDescent="0.25">
      <c r="A125" s="167">
        <v>121</v>
      </c>
      <c r="B125" s="168"/>
      <c r="C125" s="246" t="s">
        <v>602</v>
      </c>
      <c r="D125" s="309" t="s">
        <v>603</v>
      </c>
      <c r="E125" s="172"/>
      <c r="F125" s="64" t="s">
        <v>174</v>
      </c>
      <c r="G125" s="85" t="s">
        <v>320</v>
      </c>
      <c r="H125" s="233" t="s">
        <v>321</v>
      </c>
      <c r="I125" s="62" t="s">
        <v>169</v>
      </c>
      <c r="J125" s="207">
        <v>10000</v>
      </c>
      <c r="K125" s="78"/>
    </row>
    <row r="126" spans="1:11" x14ac:dyDescent="0.25">
      <c r="A126" s="167">
        <v>122</v>
      </c>
      <c r="B126" s="168"/>
      <c r="C126" s="245" t="s">
        <v>604</v>
      </c>
      <c r="D126" s="86" t="s">
        <v>605</v>
      </c>
      <c r="E126" s="172"/>
      <c r="F126" s="64" t="s">
        <v>174</v>
      </c>
      <c r="G126" s="85" t="s">
        <v>320</v>
      </c>
      <c r="H126" s="233" t="s">
        <v>321</v>
      </c>
      <c r="I126" s="62" t="s">
        <v>169</v>
      </c>
      <c r="J126" s="207">
        <v>10000</v>
      </c>
      <c r="K126" s="78"/>
    </row>
    <row r="127" spans="1:11" x14ac:dyDescent="0.25">
      <c r="A127" s="167">
        <v>123</v>
      </c>
      <c r="B127" s="168"/>
      <c r="C127" s="245" t="s">
        <v>606</v>
      </c>
      <c r="D127" s="86" t="s">
        <v>607</v>
      </c>
      <c r="E127" s="172"/>
      <c r="F127" s="64" t="s">
        <v>174</v>
      </c>
      <c r="G127" s="85" t="s">
        <v>320</v>
      </c>
      <c r="H127" s="233" t="s">
        <v>321</v>
      </c>
      <c r="I127" s="62" t="s">
        <v>169</v>
      </c>
      <c r="J127" s="207">
        <v>10000</v>
      </c>
      <c r="K127" s="78"/>
    </row>
    <row r="128" spans="1:11" x14ac:dyDescent="0.25">
      <c r="A128" s="167">
        <v>124</v>
      </c>
      <c r="B128" s="168"/>
      <c r="C128" s="245" t="s">
        <v>608</v>
      </c>
      <c r="D128" s="86" t="s">
        <v>609</v>
      </c>
      <c r="E128" s="172"/>
      <c r="F128" s="64" t="s">
        <v>174</v>
      </c>
      <c r="G128" s="85" t="s">
        <v>320</v>
      </c>
      <c r="H128" s="233" t="s">
        <v>321</v>
      </c>
      <c r="I128" s="62" t="s">
        <v>169</v>
      </c>
      <c r="J128" s="207">
        <v>10000</v>
      </c>
      <c r="K128" s="78"/>
    </row>
    <row r="129" spans="1:11" x14ac:dyDescent="0.25">
      <c r="A129" s="167">
        <v>125</v>
      </c>
      <c r="B129" s="168"/>
      <c r="C129" s="245" t="s">
        <v>610</v>
      </c>
      <c r="D129" s="86" t="s">
        <v>611</v>
      </c>
      <c r="E129" s="172"/>
      <c r="F129" s="64" t="s">
        <v>174</v>
      </c>
      <c r="G129" s="85" t="s">
        <v>320</v>
      </c>
      <c r="H129" s="233" t="s">
        <v>321</v>
      </c>
      <c r="I129" s="62" t="s">
        <v>169</v>
      </c>
      <c r="J129" s="207">
        <v>10000</v>
      </c>
      <c r="K129" s="78"/>
    </row>
    <row r="130" spans="1:11" x14ac:dyDescent="0.25">
      <c r="A130" s="167">
        <v>126</v>
      </c>
      <c r="B130" s="168"/>
      <c r="C130" s="245" t="s">
        <v>612</v>
      </c>
      <c r="D130" s="86" t="s">
        <v>613</v>
      </c>
      <c r="E130" s="172"/>
      <c r="F130" s="64" t="s">
        <v>174</v>
      </c>
      <c r="G130" s="85" t="s">
        <v>320</v>
      </c>
      <c r="H130" s="233" t="s">
        <v>321</v>
      </c>
      <c r="I130" s="62" t="s">
        <v>169</v>
      </c>
      <c r="J130" s="207">
        <v>10000</v>
      </c>
      <c r="K130" s="78"/>
    </row>
    <row r="131" spans="1:11" x14ac:dyDescent="0.25">
      <c r="A131" s="167">
        <v>127</v>
      </c>
      <c r="B131" s="168"/>
      <c r="C131" s="245" t="s">
        <v>594</v>
      </c>
      <c r="D131" s="86" t="s">
        <v>614</v>
      </c>
      <c r="E131" s="172"/>
      <c r="F131" s="64" t="s">
        <v>174</v>
      </c>
      <c r="G131" s="85" t="s">
        <v>320</v>
      </c>
      <c r="H131" s="233" t="s">
        <v>321</v>
      </c>
      <c r="I131" s="62" t="s">
        <v>169</v>
      </c>
      <c r="J131" s="207">
        <v>10000</v>
      </c>
      <c r="K131" s="78"/>
    </row>
    <row r="132" spans="1:11" x14ac:dyDescent="0.25">
      <c r="A132" s="167">
        <v>128</v>
      </c>
      <c r="B132" s="168"/>
      <c r="C132" s="245" t="s">
        <v>615</v>
      </c>
      <c r="D132" s="86" t="s">
        <v>616</v>
      </c>
      <c r="E132" s="172"/>
      <c r="F132" s="64" t="s">
        <v>174</v>
      </c>
      <c r="G132" s="46" t="s">
        <v>388</v>
      </c>
      <c r="H132" s="142" t="s">
        <v>329</v>
      </c>
      <c r="I132" s="62" t="s">
        <v>169</v>
      </c>
      <c r="J132" s="236">
        <v>10000</v>
      </c>
      <c r="K132" s="78"/>
    </row>
    <row r="133" spans="1:11" x14ac:dyDescent="0.25">
      <c r="A133" s="167">
        <v>129</v>
      </c>
      <c r="B133" s="168"/>
      <c r="C133" s="245" t="s">
        <v>617</v>
      </c>
      <c r="D133" s="86" t="s">
        <v>618</v>
      </c>
      <c r="E133" s="172"/>
      <c r="F133" s="64" t="s">
        <v>174</v>
      </c>
      <c r="G133" s="46" t="s">
        <v>388</v>
      </c>
      <c r="H133" s="142" t="s">
        <v>329</v>
      </c>
      <c r="I133" s="62" t="s">
        <v>169</v>
      </c>
      <c r="J133" s="236">
        <v>10000</v>
      </c>
      <c r="K133" s="78"/>
    </row>
    <row r="134" spans="1:11" x14ac:dyDescent="0.25">
      <c r="A134" s="167">
        <v>130</v>
      </c>
      <c r="B134" s="168"/>
      <c r="C134" s="245" t="s">
        <v>619</v>
      </c>
      <c r="D134" s="86" t="s">
        <v>620</v>
      </c>
      <c r="E134" s="172"/>
      <c r="F134" s="64" t="s">
        <v>174</v>
      </c>
      <c r="G134" s="46" t="s">
        <v>388</v>
      </c>
      <c r="H134" s="142" t="s">
        <v>228</v>
      </c>
      <c r="I134" s="62" t="s">
        <v>169</v>
      </c>
      <c r="J134" s="236">
        <v>13000</v>
      </c>
      <c r="K134" s="78"/>
    </row>
    <row r="135" spans="1:11" x14ac:dyDescent="0.25">
      <c r="A135" s="167">
        <v>131</v>
      </c>
      <c r="B135" s="168"/>
      <c r="C135" s="245" t="s">
        <v>621</v>
      </c>
      <c r="D135" s="86" t="s">
        <v>622</v>
      </c>
      <c r="E135" s="172"/>
      <c r="F135" s="64" t="s">
        <v>174</v>
      </c>
      <c r="G135" s="46" t="s">
        <v>388</v>
      </c>
      <c r="H135" s="142" t="s">
        <v>228</v>
      </c>
      <c r="I135" s="62" t="s">
        <v>169</v>
      </c>
      <c r="J135" s="236">
        <v>13000</v>
      </c>
      <c r="K135" s="78"/>
    </row>
    <row r="136" spans="1:11" ht="15.75" customHeight="1" x14ac:dyDescent="0.25">
      <c r="A136" s="167">
        <v>132</v>
      </c>
      <c r="B136" s="168"/>
      <c r="C136" s="308" t="s">
        <v>1223</v>
      </c>
      <c r="D136" s="310" t="s">
        <v>1224</v>
      </c>
      <c r="E136" s="292" t="str">
        <f>CONCATENATE(C136," ",D136)</f>
        <v>047-0076621-7 PEDRO FELIZ TRINIDAD QUEZADA</v>
      </c>
      <c r="F136" s="41" t="s">
        <v>1225</v>
      </c>
      <c r="G136" s="46" t="s">
        <v>157</v>
      </c>
      <c r="H136" s="142" t="s">
        <v>1226</v>
      </c>
      <c r="I136" s="62" t="s">
        <v>1230</v>
      </c>
      <c r="J136" s="236">
        <v>20000</v>
      </c>
      <c r="K136" s="78" t="s">
        <v>1287</v>
      </c>
    </row>
    <row r="137" spans="1:11" x14ac:dyDescent="0.25">
      <c r="A137" s="167"/>
      <c r="B137" s="168"/>
      <c r="C137" s="308" t="s">
        <v>1298</v>
      </c>
      <c r="D137" s="310" t="s">
        <v>1297</v>
      </c>
      <c r="E137" s="172"/>
      <c r="F137" s="140" t="s">
        <v>124</v>
      </c>
      <c r="G137" s="78" t="s">
        <v>93</v>
      </c>
      <c r="H137" s="86" t="s">
        <v>322</v>
      </c>
      <c r="I137" s="62" t="s">
        <v>169</v>
      </c>
      <c r="J137" s="241">
        <v>51975</v>
      </c>
      <c r="K137" s="7"/>
    </row>
    <row r="138" spans="1:11" x14ac:dyDescent="0.25">
      <c r="A138" s="167"/>
      <c r="B138" s="168"/>
      <c r="C138" s="369"/>
      <c r="D138" s="370"/>
      <c r="E138" s="172"/>
      <c r="F138" s="46"/>
      <c r="G138" s="46"/>
      <c r="H138" s="142"/>
      <c r="I138" s="62"/>
      <c r="J138" s="135"/>
      <c r="K138" s="7"/>
    </row>
    <row r="139" spans="1:11" s="341" customFormat="1" x14ac:dyDescent="0.25">
      <c r="A139" s="331">
        <v>13</v>
      </c>
      <c r="B139" s="332"/>
      <c r="C139" s="333" t="s">
        <v>634</v>
      </c>
      <c r="D139" s="334" t="s">
        <v>655</v>
      </c>
      <c r="E139" s="335"/>
      <c r="F139" s="333" t="s">
        <v>124</v>
      </c>
      <c r="G139" s="336" t="s">
        <v>163</v>
      </c>
      <c r="H139" s="337" t="s">
        <v>189</v>
      </c>
      <c r="I139" s="338" t="s">
        <v>169</v>
      </c>
      <c r="J139" s="339">
        <v>51975</v>
      </c>
      <c r="K139" s="340" t="s">
        <v>652</v>
      </c>
    </row>
    <row r="140" spans="1:11" s="341" customFormat="1" x14ac:dyDescent="0.25">
      <c r="A140" s="331">
        <v>106</v>
      </c>
      <c r="B140" s="332"/>
      <c r="C140" s="342" t="s">
        <v>651</v>
      </c>
      <c r="D140" s="343" t="s">
        <v>650</v>
      </c>
      <c r="E140" s="335"/>
      <c r="F140" s="344" t="s">
        <v>174</v>
      </c>
      <c r="G140" s="344" t="s">
        <v>136</v>
      </c>
      <c r="H140" s="337" t="s">
        <v>175</v>
      </c>
      <c r="I140" s="338" t="s">
        <v>169</v>
      </c>
      <c r="J140" s="339">
        <v>13000</v>
      </c>
      <c r="K140" s="334" t="s">
        <v>652</v>
      </c>
    </row>
    <row r="141" spans="1:11" s="341" customFormat="1" x14ac:dyDescent="0.25">
      <c r="A141" s="331">
        <v>108</v>
      </c>
      <c r="B141" s="332"/>
      <c r="C141" s="342" t="s">
        <v>654</v>
      </c>
      <c r="D141" s="343" t="s">
        <v>653</v>
      </c>
      <c r="E141" s="335"/>
      <c r="F141" s="344" t="s">
        <v>174</v>
      </c>
      <c r="G141" s="345" t="s">
        <v>136</v>
      </c>
      <c r="H141" s="346" t="s">
        <v>175</v>
      </c>
      <c r="I141" s="338" t="s">
        <v>169</v>
      </c>
      <c r="J141" s="347">
        <v>13000</v>
      </c>
      <c r="K141" s="334" t="s">
        <v>652</v>
      </c>
    </row>
    <row r="142" spans="1:11" x14ac:dyDescent="0.25">
      <c r="A142" s="179"/>
      <c r="B142" s="180"/>
      <c r="C142" s="181"/>
      <c r="D142" s="182"/>
      <c r="E142" s="183"/>
      <c r="F142" s="182"/>
      <c r="G142" s="184"/>
      <c r="H142" s="185"/>
      <c r="I142" s="61"/>
      <c r="J142" s="186"/>
    </row>
    <row r="143" spans="1:11" x14ac:dyDescent="0.25">
      <c r="A143" s="179"/>
      <c r="B143" s="180"/>
      <c r="C143" s="209"/>
      <c r="D143" s="182"/>
      <c r="E143" s="183"/>
      <c r="F143" s="182"/>
      <c r="G143" s="184"/>
      <c r="H143" s="185"/>
      <c r="I143" s="61"/>
      <c r="J143" s="186"/>
    </row>
    <row r="144" spans="1:11" ht="15.75" customHeight="1" x14ac:dyDescent="0.25">
      <c r="A144" s="179"/>
      <c r="B144" s="180"/>
      <c r="C144" s="181"/>
      <c r="D144" s="182"/>
      <c r="E144" s="183"/>
      <c r="F144" s="210"/>
      <c r="G144" s="184"/>
      <c r="H144" s="185"/>
      <c r="I144" s="61"/>
      <c r="J144" s="186"/>
    </row>
    <row r="145" spans="1:10" x14ac:dyDescent="0.25">
      <c r="A145" s="179"/>
      <c r="B145" s="180"/>
      <c r="C145" s="209"/>
      <c r="D145" s="210"/>
      <c r="E145" s="211"/>
      <c r="F145" s="210"/>
      <c r="G145" s="212"/>
      <c r="H145" s="213"/>
      <c r="I145" s="61"/>
      <c r="J145" s="186"/>
    </row>
    <row r="146" spans="1:10" x14ac:dyDescent="0.25">
      <c r="A146" s="179"/>
      <c r="B146" s="180"/>
      <c r="C146" s="209"/>
      <c r="D146" s="210"/>
      <c r="E146" s="211"/>
      <c r="F146" s="182"/>
      <c r="G146" s="212"/>
      <c r="H146" s="213"/>
      <c r="I146" s="61"/>
      <c r="J146" s="186"/>
    </row>
    <row r="147" spans="1:10" ht="19.5" x14ac:dyDescent="0.3">
      <c r="A147" s="179"/>
      <c r="B147" s="180"/>
      <c r="C147" s="302" t="s">
        <v>1258</v>
      </c>
      <c r="D147" s="302"/>
      <c r="E147" s="302"/>
      <c r="F147" s="302"/>
      <c r="G147" s="303"/>
      <c r="H147" s="213"/>
      <c r="I147" s="61"/>
      <c r="J147" s="186"/>
    </row>
    <row r="148" spans="1:10" x14ac:dyDescent="0.25">
      <c r="A148" s="179"/>
      <c r="B148" s="180"/>
      <c r="C148" s="209"/>
      <c r="D148" s="210"/>
      <c r="E148" s="211"/>
      <c r="F148" s="210"/>
      <c r="G148" s="212"/>
      <c r="H148" s="213"/>
      <c r="I148" s="61"/>
      <c r="J148" s="186"/>
    </row>
    <row r="149" spans="1:10" x14ac:dyDescent="0.25">
      <c r="A149" s="179"/>
      <c r="B149" s="180"/>
      <c r="C149" s="304" t="s">
        <v>1256</v>
      </c>
      <c r="D149" s="305" t="s">
        <v>1257</v>
      </c>
      <c r="E149" s="211"/>
      <c r="F149" s="210"/>
      <c r="G149" s="212"/>
      <c r="H149" s="213"/>
      <c r="I149" s="61"/>
      <c r="J149" s="186"/>
    </row>
    <row r="150" spans="1:10" x14ac:dyDescent="0.25">
      <c r="A150" s="179"/>
      <c r="B150" s="180"/>
      <c r="C150" s="306" t="s">
        <v>1259</v>
      </c>
      <c r="D150" s="307" t="s">
        <v>1260</v>
      </c>
      <c r="E150" s="211"/>
      <c r="F150" s="182"/>
      <c r="G150" s="212"/>
      <c r="H150" s="213"/>
      <c r="I150" s="61"/>
      <c r="J150" s="186"/>
    </row>
    <row r="151" spans="1:10" x14ac:dyDescent="0.25">
      <c r="A151" s="179"/>
      <c r="B151" s="180"/>
      <c r="C151" s="209"/>
      <c r="D151" s="210"/>
      <c r="E151" s="211"/>
      <c r="F151" s="182"/>
      <c r="G151" s="212"/>
      <c r="H151" s="213"/>
      <c r="I151" s="61"/>
      <c r="J151" s="186"/>
    </row>
    <row r="152" spans="1:10" x14ac:dyDescent="0.25">
      <c r="A152" s="179"/>
      <c r="B152" s="180"/>
      <c r="C152" s="209"/>
      <c r="D152" s="210"/>
      <c r="E152" s="211"/>
      <c r="F152" s="210"/>
      <c r="G152" s="212"/>
      <c r="H152" s="213"/>
      <c r="I152" s="61"/>
      <c r="J152" s="186"/>
    </row>
    <row r="153" spans="1:10" ht="19.5" x14ac:dyDescent="0.3">
      <c r="A153" s="179"/>
      <c r="B153" s="180"/>
      <c r="C153" s="1742" t="s">
        <v>1279</v>
      </c>
      <c r="D153" s="1742"/>
      <c r="E153" s="1742"/>
      <c r="F153" s="1742"/>
      <c r="G153" s="212"/>
      <c r="H153" s="213"/>
      <c r="I153" s="61"/>
      <c r="J153" s="186"/>
    </row>
    <row r="154" spans="1:10" x14ac:dyDescent="0.25">
      <c r="A154" s="179"/>
      <c r="B154" s="180"/>
      <c r="C154" s="181"/>
      <c r="D154" s="182"/>
      <c r="E154" s="183"/>
      <c r="F154" s="182"/>
      <c r="G154" s="184"/>
      <c r="H154" s="321" t="s">
        <v>1276</v>
      </c>
      <c r="I154" s="61"/>
      <c r="J154" s="186"/>
    </row>
    <row r="155" spans="1:10" x14ac:dyDescent="0.25">
      <c r="A155" s="179"/>
      <c r="B155" s="180"/>
      <c r="C155" s="78" t="s">
        <v>1269</v>
      </c>
      <c r="D155" s="112" t="s">
        <v>1270</v>
      </c>
      <c r="E155" s="46" t="s">
        <v>124</v>
      </c>
      <c r="F155" s="46" t="s">
        <v>171</v>
      </c>
      <c r="G155" s="78" t="s">
        <v>1271</v>
      </c>
      <c r="H155" s="320" t="s">
        <v>1278</v>
      </c>
      <c r="I155" s="61"/>
      <c r="J155" s="186"/>
    </row>
    <row r="156" spans="1:10" x14ac:dyDescent="0.25">
      <c r="A156" s="179"/>
      <c r="B156" s="180"/>
      <c r="C156" s="78" t="s">
        <v>1272</v>
      </c>
      <c r="D156" s="112" t="s">
        <v>1273</v>
      </c>
      <c r="E156" s="46" t="s">
        <v>124</v>
      </c>
      <c r="F156" s="46" t="s">
        <v>171</v>
      </c>
      <c r="G156" s="78" t="s">
        <v>1271</v>
      </c>
      <c r="H156" s="320" t="s">
        <v>1277</v>
      </c>
      <c r="I156" s="61"/>
      <c r="J156" s="186"/>
    </row>
    <row r="157" spans="1:10" x14ac:dyDescent="0.25">
      <c r="A157" s="179"/>
      <c r="B157" s="180"/>
      <c r="C157" s="78" t="s">
        <v>1274</v>
      </c>
      <c r="D157" s="169" t="s">
        <v>1275</v>
      </c>
      <c r="E157" s="46" t="s">
        <v>124</v>
      </c>
      <c r="F157" s="46" t="s">
        <v>171</v>
      </c>
      <c r="G157" s="78" t="s">
        <v>1271</v>
      </c>
      <c r="H157" s="320" t="s">
        <v>1277</v>
      </c>
      <c r="I157" s="61"/>
      <c r="J157" s="186"/>
    </row>
    <row r="158" spans="1:10" x14ac:dyDescent="0.25">
      <c r="A158" s="179"/>
      <c r="B158" s="180"/>
      <c r="C158" s="316"/>
      <c r="D158" s="120"/>
      <c r="E158" s="13"/>
      <c r="F158" s="13"/>
      <c r="G158" s="316"/>
      <c r="H158" s="322"/>
      <c r="I158" s="61"/>
      <c r="J158" s="186"/>
    </row>
    <row r="159" spans="1:10" x14ac:dyDescent="0.25">
      <c r="A159" s="179"/>
      <c r="B159" s="180"/>
      <c r="C159" s="316"/>
      <c r="D159" s="120"/>
      <c r="E159" s="13"/>
      <c r="F159" s="13"/>
      <c r="G159" s="316"/>
      <c r="H159" s="322"/>
      <c r="I159" s="61"/>
      <c r="J159" s="186"/>
    </row>
    <row r="160" spans="1:10" x14ac:dyDescent="0.25">
      <c r="A160" s="179"/>
      <c r="B160" s="180"/>
      <c r="C160" s="316"/>
      <c r="D160" s="120"/>
      <c r="E160" s="13"/>
      <c r="F160" s="13"/>
      <c r="G160" s="316"/>
      <c r="H160" s="322"/>
      <c r="I160" s="61"/>
      <c r="J160" s="186"/>
    </row>
    <row r="161" spans="1:10" x14ac:dyDescent="0.25">
      <c r="A161" s="179"/>
      <c r="B161" s="180"/>
      <c r="C161" s="316"/>
      <c r="D161" s="120"/>
      <c r="E161" s="13"/>
      <c r="F161" s="13"/>
      <c r="G161" s="316"/>
      <c r="H161" s="322"/>
      <c r="I161" s="61"/>
      <c r="J161" s="186"/>
    </row>
    <row r="162" spans="1:10" x14ac:dyDescent="0.25">
      <c r="A162" s="330" t="s">
        <v>1281</v>
      </c>
      <c r="B162" s="180"/>
      <c r="C162" s="324" t="s">
        <v>1280</v>
      </c>
      <c r="D162" s="325"/>
      <c r="E162" s="326"/>
      <c r="F162" s="326"/>
      <c r="G162" s="316"/>
      <c r="H162" s="322"/>
      <c r="I162" s="61"/>
      <c r="J162" s="186"/>
    </row>
    <row r="163" spans="1:10" x14ac:dyDescent="0.25">
      <c r="A163" s="330" t="s">
        <v>1281</v>
      </c>
      <c r="B163" s="180"/>
      <c r="C163" s="324" t="s">
        <v>1288</v>
      </c>
      <c r="D163" s="325"/>
      <c r="E163" s="326"/>
      <c r="F163" s="326"/>
      <c r="G163" s="316"/>
      <c r="H163" s="322"/>
      <c r="I163" s="61"/>
      <c r="J163" s="186"/>
    </row>
    <row r="164" spans="1:10" x14ac:dyDescent="0.25">
      <c r="A164" s="330" t="s">
        <v>1281</v>
      </c>
      <c r="B164" s="180"/>
      <c r="C164" s="324" t="s">
        <v>1289</v>
      </c>
      <c r="D164" s="325"/>
      <c r="E164" s="326"/>
      <c r="F164" s="326"/>
      <c r="G164" s="316"/>
      <c r="H164" s="322"/>
      <c r="I164" s="61"/>
      <c r="J164" s="186"/>
    </row>
    <row r="165" spans="1:10" x14ac:dyDescent="0.25">
      <c r="A165" s="330"/>
      <c r="B165" s="180"/>
      <c r="C165" s="324" t="s">
        <v>1293</v>
      </c>
      <c r="D165" s="325"/>
      <c r="E165" s="326"/>
      <c r="F165" s="326"/>
      <c r="G165" s="316"/>
      <c r="H165" s="322"/>
      <c r="I165" s="61"/>
      <c r="J165" s="186"/>
    </row>
    <row r="166" spans="1:10" x14ac:dyDescent="0.25">
      <c r="A166" s="330"/>
      <c r="B166" s="180"/>
      <c r="C166" s="324" t="s">
        <v>1294</v>
      </c>
      <c r="D166" s="325"/>
      <c r="E166" s="326"/>
      <c r="F166" s="326"/>
      <c r="G166" s="329"/>
      <c r="H166" s="322"/>
      <c r="I166" s="61"/>
      <c r="J166" s="186"/>
    </row>
    <row r="167" spans="1:10" x14ac:dyDescent="0.25">
      <c r="A167" s="179"/>
      <c r="B167" s="180"/>
      <c r="C167" s="316"/>
      <c r="D167" s="120"/>
      <c r="E167" s="13"/>
      <c r="F167" s="13"/>
      <c r="G167" s="316"/>
      <c r="H167" s="322"/>
      <c r="I167" s="61"/>
      <c r="J167" s="186"/>
    </row>
    <row r="168" spans="1:10" x14ac:dyDescent="0.25">
      <c r="A168" s="179"/>
      <c r="B168" s="180"/>
      <c r="C168" s="316"/>
      <c r="D168" s="120"/>
      <c r="E168" s="13"/>
      <c r="F168" s="13"/>
      <c r="G168" s="316"/>
      <c r="H168" s="322"/>
      <c r="I168" s="61"/>
      <c r="J168" s="186"/>
    </row>
    <row r="169" spans="1:10" x14ac:dyDescent="0.25">
      <c r="A169" s="179"/>
      <c r="B169" s="180"/>
      <c r="C169" s="316"/>
      <c r="D169" s="120"/>
      <c r="E169" s="13"/>
      <c r="F169" s="13"/>
      <c r="G169" s="316"/>
      <c r="H169" s="322"/>
      <c r="I169" s="61"/>
      <c r="J169" s="186"/>
    </row>
    <row r="170" spans="1:10" x14ac:dyDescent="0.25">
      <c r="A170" s="179"/>
      <c r="B170" s="180"/>
      <c r="C170" s="316"/>
      <c r="D170" s="120"/>
      <c r="E170" s="13"/>
      <c r="F170" s="13"/>
      <c r="G170" s="316"/>
      <c r="H170" s="322"/>
      <c r="I170" s="61"/>
      <c r="J170" s="186"/>
    </row>
    <row r="171" spans="1:10" x14ac:dyDescent="0.25">
      <c r="A171" s="179"/>
      <c r="B171" s="180"/>
      <c r="C171" s="316"/>
      <c r="D171" s="120"/>
      <c r="E171" s="13"/>
      <c r="F171" s="13"/>
      <c r="G171" s="316"/>
      <c r="H171" s="322"/>
      <c r="I171" s="61"/>
      <c r="J171" s="186"/>
    </row>
    <row r="172" spans="1:10" x14ac:dyDescent="0.25">
      <c r="A172" s="179"/>
      <c r="B172" s="180"/>
      <c r="C172" s="316"/>
      <c r="D172" s="120"/>
      <c r="E172" s="13"/>
      <c r="F172" s="13"/>
      <c r="G172" s="316"/>
      <c r="H172" s="322"/>
      <c r="I172" s="61"/>
      <c r="J172" s="186"/>
    </row>
    <row r="173" spans="1:10" x14ac:dyDescent="0.25">
      <c r="A173" s="179"/>
      <c r="B173" s="180"/>
      <c r="C173" s="181"/>
      <c r="D173" s="182"/>
      <c r="E173" s="183"/>
      <c r="F173" s="182"/>
      <c r="G173" s="184"/>
      <c r="H173" s="185"/>
      <c r="I173" s="61"/>
      <c r="J173" s="186"/>
    </row>
    <row r="174" spans="1:10" x14ac:dyDescent="0.25">
      <c r="A174" s="179"/>
      <c r="B174" s="180"/>
      <c r="C174" s="181"/>
      <c r="D174" s="182"/>
      <c r="E174" s="183"/>
      <c r="F174" s="182"/>
      <c r="G174" s="184"/>
      <c r="H174" s="185"/>
      <c r="I174" s="61"/>
      <c r="J174" s="186"/>
    </row>
    <row r="175" spans="1:10" ht="15.75" x14ac:dyDescent="0.25">
      <c r="B175" s="22" t="s">
        <v>117</v>
      </c>
      <c r="C175" s="22"/>
      <c r="D175" s="22"/>
    </row>
    <row r="176" spans="1:10" ht="15.75" x14ac:dyDescent="0.25">
      <c r="B176" s="6"/>
      <c r="C176" s="22" t="s">
        <v>354</v>
      </c>
      <c r="D176" s="144"/>
      <c r="E176" s="144"/>
      <c r="F176" s="144"/>
      <c r="G176" s="6"/>
    </row>
    <row r="177" spans="3:6" ht="15.75" x14ac:dyDescent="0.25">
      <c r="C177" s="6"/>
      <c r="D177" s="22"/>
      <c r="E177" s="22"/>
      <c r="F177" s="22"/>
    </row>
    <row r="178" spans="3:6" ht="34.5" customHeight="1" x14ac:dyDescent="0.25"/>
    <row r="179" spans="3:6" x14ac:dyDescent="0.25">
      <c r="D179" s="120"/>
    </row>
    <row r="180" spans="3:6" x14ac:dyDescent="0.25">
      <c r="D180" s="120"/>
    </row>
    <row r="181" spans="3:6" x14ac:dyDescent="0.25">
      <c r="D181" s="120"/>
    </row>
    <row r="182" spans="3:6" x14ac:dyDescent="0.25">
      <c r="D182" s="120"/>
    </row>
    <row r="183" spans="3:6" x14ac:dyDescent="0.25">
      <c r="D183" s="120"/>
    </row>
    <row r="184" spans="3:6" x14ac:dyDescent="0.25">
      <c r="D184" s="120"/>
    </row>
    <row r="185" spans="3:6" x14ac:dyDescent="0.25">
      <c r="D185" s="120"/>
    </row>
    <row r="186" spans="3:6" x14ac:dyDescent="0.25">
      <c r="D186" s="120"/>
    </row>
    <row r="187" spans="3:6" x14ac:dyDescent="0.25">
      <c r="D187" s="120"/>
    </row>
    <row r="188" spans="3:6" x14ac:dyDescent="0.25">
      <c r="D188" s="182"/>
    </row>
    <row r="189" spans="3:6" x14ac:dyDescent="0.25">
      <c r="D189" s="182"/>
    </row>
  </sheetData>
  <mergeCells count="1">
    <mergeCell ref="C153:F153"/>
  </mergeCells>
  <pageMargins left="0.35433070866141736" right="0.19685039370078741" top="0.70866141732283472" bottom="0.11811023622047245" header="0.70866141732283472" footer="0.19685039370078741"/>
  <pageSetup paperSize="9" scale="60" orientation="landscape" horizontalDpi="300" verticalDpi="30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T33"/>
  <sheetViews>
    <sheetView topLeftCell="A32" workbookViewId="0">
      <selection activeCell="A9" sqref="A9"/>
    </sheetView>
  </sheetViews>
  <sheetFormatPr baseColWidth="10" defaultColWidth="11.42578125" defaultRowHeight="15" x14ac:dyDescent="0.25"/>
  <cols>
    <col min="1" max="1" width="4.85546875" customWidth="1"/>
    <col min="2" max="2" width="11.85546875" customWidth="1"/>
    <col min="3" max="3" width="24.7109375" customWidth="1"/>
    <col min="4" max="4" width="37.7109375" customWidth="1"/>
    <col min="5" max="5" width="0.140625" style="5" customWidth="1"/>
    <col min="6" max="6" width="29.140625" customWidth="1"/>
    <col min="7" max="7" width="42.28515625" customWidth="1"/>
    <col min="8" max="8" width="20.140625" customWidth="1"/>
    <col min="9" max="9" width="12.42578125" bestFit="1" customWidth="1"/>
    <col min="10" max="10" width="17.7109375" customWidth="1"/>
    <col min="11" max="11" width="19.140625" customWidth="1"/>
    <col min="12" max="12" width="18.85546875" customWidth="1"/>
    <col min="13" max="13" width="16.7109375" customWidth="1"/>
    <col min="14" max="14" width="42.42578125" customWidth="1"/>
    <col min="20" max="20" width="12" bestFit="1" customWidth="1"/>
  </cols>
  <sheetData>
    <row r="1" spans="1:20" x14ac:dyDescent="0.25">
      <c r="A1" s="6"/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</row>
    <row r="2" spans="1:20" x14ac:dyDescent="0.25">
      <c r="A2" s="6"/>
      <c r="B2" s="6"/>
      <c r="C2" s="6"/>
      <c r="D2" s="6"/>
      <c r="E2" s="6"/>
      <c r="F2" s="3" t="s">
        <v>0</v>
      </c>
      <c r="G2" s="3"/>
      <c r="H2" s="6"/>
      <c r="I2" s="6"/>
      <c r="J2" s="6"/>
      <c r="K2" s="6"/>
      <c r="L2" s="6"/>
      <c r="M2" s="6"/>
      <c r="N2" s="6"/>
    </row>
    <row r="3" spans="1:20" x14ac:dyDescent="0.25">
      <c r="A3" s="6"/>
      <c r="B3" s="6"/>
      <c r="C3" s="6"/>
      <c r="D3" s="6"/>
      <c r="E3" s="6"/>
      <c r="F3" s="4" t="s">
        <v>1</v>
      </c>
      <c r="G3" s="4"/>
      <c r="H3" s="6"/>
      <c r="I3" s="6"/>
      <c r="J3" s="6"/>
      <c r="K3" s="6"/>
      <c r="L3" s="6"/>
      <c r="M3" s="6"/>
      <c r="N3" s="6"/>
    </row>
    <row r="4" spans="1:20" x14ac:dyDescent="0.25">
      <c r="A4" s="6"/>
      <c r="B4" s="6"/>
      <c r="C4" s="6"/>
      <c r="D4" s="6"/>
      <c r="E4" s="6"/>
      <c r="F4" s="3" t="s">
        <v>356</v>
      </c>
      <c r="G4" s="3"/>
      <c r="H4" s="6"/>
      <c r="I4" s="6"/>
      <c r="J4" s="6"/>
      <c r="K4" s="6"/>
      <c r="L4" s="6"/>
      <c r="M4" s="6"/>
      <c r="N4" s="6"/>
    </row>
    <row r="5" spans="1:20" x14ac:dyDescent="0.25">
      <c r="A5" s="6"/>
      <c r="B5" s="6"/>
      <c r="C5" s="6"/>
      <c r="D5" s="6"/>
      <c r="E5" s="6"/>
      <c r="F5" s="26" t="s">
        <v>1186</v>
      </c>
      <c r="G5" s="158"/>
      <c r="H5" s="6"/>
      <c r="I5" s="6"/>
      <c r="J5" s="6"/>
      <c r="K5" s="6"/>
      <c r="L5" s="6"/>
      <c r="M5" s="6"/>
      <c r="N5" s="6"/>
    </row>
    <row r="6" spans="1:20" x14ac:dyDescent="0.25">
      <c r="A6" s="6"/>
      <c r="B6" s="6"/>
      <c r="C6" s="6"/>
      <c r="D6" s="162" t="s">
        <v>355</v>
      </c>
      <c r="E6" s="162"/>
      <c r="G6" s="6"/>
      <c r="H6" s="6"/>
      <c r="I6" s="6"/>
      <c r="J6" s="6"/>
      <c r="K6" s="6"/>
      <c r="L6" s="6"/>
      <c r="M6" s="6"/>
      <c r="N6" s="6"/>
    </row>
    <row r="7" spans="1:20" x14ac:dyDescent="0.25">
      <c r="A7" s="159"/>
      <c r="B7" s="27"/>
      <c r="C7" s="27"/>
      <c r="D7" s="5"/>
      <c r="F7" s="6"/>
      <c r="G7" s="6"/>
      <c r="H7" s="6"/>
      <c r="I7" s="6"/>
      <c r="J7" s="6"/>
      <c r="K7" s="6"/>
      <c r="L7" s="6"/>
      <c r="M7" s="6"/>
      <c r="N7" s="6"/>
    </row>
    <row r="8" spans="1:20" x14ac:dyDescent="0.25">
      <c r="A8" s="53" t="s">
        <v>11</v>
      </c>
      <c r="B8" s="47" t="s">
        <v>3</v>
      </c>
      <c r="C8" s="71" t="s">
        <v>4</v>
      </c>
      <c r="D8" s="48" t="s">
        <v>5</v>
      </c>
      <c r="E8" s="48" t="s">
        <v>376</v>
      </c>
      <c r="F8" s="47" t="s">
        <v>6</v>
      </c>
      <c r="G8" s="47" t="s">
        <v>7</v>
      </c>
      <c r="H8" s="47" t="s">
        <v>115</v>
      </c>
      <c r="I8" s="49" t="s">
        <v>109</v>
      </c>
      <c r="J8" s="49" t="s">
        <v>106</v>
      </c>
      <c r="K8" s="49" t="s">
        <v>379</v>
      </c>
      <c r="L8" s="47" t="s">
        <v>353</v>
      </c>
      <c r="M8" s="193" t="s">
        <v>380</v>
      </c>
      <c r="N8" s="194" t="s">
        <v>381</v>
      </c>
    </row>
    <row r="9" spans="1:20" s="81" customFormat="1" ht="15.75" customHeight="1" x14ac:dyDescent="0.2">
      <c r="A9" s="78">
        <v>1</v>
      </c>
      <c r="B9" s="41" t="s">
        <v>137</v>
      </c>
      <c r="C9" s="46" t="s">
        <v>1187</v>
      </c>
      <c r="D9" s="78" t="s">
        <v>124</v>
      </c>
      <c r="E9" s="78"/>
      <c r="F9" s="41" t="s">
        <v>163</v>
      </c>
      <c r="G9" s="142" t="s">
        <v>208</v>
      </c>
      <c r="H9" s="78" t="s">
        <v>114</v>
      </c>
      <c r="I9" s="363">
        <v>40425</v>
      </c>
      <c r="J9" s="78" t="s">
        <v>1188</v>
      </c>
      <c r="K9" s="78" t="s">
        <v>1189</v>
      </c>
      <c r="L9" s="78" t="s">
        <v>1190</v>
      </c>
      <c r="M9" s="78" t="s">
        <v>1191</v>
      </c>
      <c r="N9" s="78" t="s">
        <v>1192</v>
      </c>
      <c r="O9" s="81">
        <v>4</v>
      </c>
      <c r="P9" s="362">
        <f>+I9/23.83</f>
        <v>1696.3911036508605</v>
      </c>
      <c r="Q9" s="362">
        <f>+P9*O9</f>
        <v>6785.5644146034419</v>
      </c>
      <c r="R9" s="362">
        <f>+(I9/12)*8</f>
        <v>26950</v>
      </c>
      <c r="S9" s="366">
        <f>-R9-Q9</f>
        <v>-33735.564414603439</v>
      </c>
      <c r="T9" s="362">
        <v>-33735.564414603439</v>
      </c>
    </row>
    <row r="10" spans="1:20" s="274" customFormat="1" ht="13.5" customHeight="1" x14ac:dyDescent="0.2">
      <c r="A10" s="280">
        <v>2</v>
      </c>
      <c r="B10" s="281" t="s">
        <v>318</v>
      </c>
      <c r="C10" s="282" t="s">
        <v>319</v>
      </c>
      <c r="D10" s="46" t="s">
        <v>1283</v>
      </c>
      <c r="E10" s="280"/>
      <c r="F10" s="282" t="s">
        <v>320</v>
      </c>
      <c r="G10" s="282" t="s">
        <v>367</v>
      </c>
      <c r="H10" s="280" t="s">
        <v>1193</v>
      </c>
      <c r="I10" s="364">
        <v>10000</v>
      </c>
      <c r="J10" s="280" t="s">
        <v>1194</v>
      </c>
      <c r="K10" s="280" t="s">
        <v>1195</v>
      </c>
      <c r="L10" s="280" t="s">
        <v>1284</v>
      </c>
      <c r="M10" s="280" t="s">
        <v>1191</v>
      </c>
      <c r="N10" s="323" t="s">
        <v>1211</v>
      </c>
      <c r="P10" s="362">
        <f>+I10/23.83</f>
        <v>419.63911036508608</v>
      </c>
      <c r="Q10" s="362">
        <f>+P10*O10</f>
        <v>0</v>
      </c>
      <c r="R10" s="362">
        <f>+(I10/12)*8</f>
        <v>6666.666666666667</v>
      </c>
      <c r="S10" s="366">
        <f>-R10-Q10</f>
        <v>-6666.666666666667</v>
      </c>
      <c r="T10" s="367">
        <v>-6666.666666666667</v>
      </c>
    </row>
    <row r="11" spans="1:20" s="278" customFormat="1" ht="13.5" customHeight="1" x14ac:dyDescent="0.2">
      <c r="A11" s="278">
        <v>3</v>
      </c>
      <c r="B11" s="41" t="s">
        <v>229</v>
      </c>
      <c r="C11" s="46" t="s">
        <v>230</v>
      </c>
      <c r="D11" s="78" t="s">
        <v>124</v>
      </c>
      <c r="E11" s="279"/>
      <c r="F11" s="46" t="s">
        <v>199</v>
      </c>
      <c r="G11" s="46" t="s">
        <v>231</v>
      </c>
      <c r="H11" s="279" t="s">
        <v>114</v>
      </c>
      <c r="I11" s="365">
        <v>13000</v>
      </c>
      <c r="J11" s="279" t="s">
        <v>1196</v>
      </c>
      <c r="K11" s="279" t="s">
        <v>1197</v>
      </c>
      <c r="L11" s="279" t="s">
        <v>1191</v>
      </c>
      <c r="M11" s="78" t="s">
        <v>1191</v>
      </c>
      <c r="N11" s="279" t="s">
        <v>1198</v>
      </c>
      <c r="O11" s="278">
        <v>17</v>
      </c>
      <c r="P11" s="362">
        <f>+I11/23.83</f>
        <v>545.53084347461186</v>
      </c>
      <c r="Q11" s="362">
        <f>+P11*O11</f>
        <v>9274.0243390684009</v>
      </c>
      <c r="R11" s="362">
        <f>+(I11/12)*8</f>
        <v>8666.6666666666661</v>
      </c>
      <c r="S11" s="366">
        <f>-R11-Q11</f>
        <v>-17940.691005735069</v>
      </c>
      <c r="T11" s="368">
        <v>-17940.691005735069</v>
      </c>
    </row>
    <row r="12" spans="1:20" x14ac:dyDescent="0.25">
      <c r="A12" s="78">
        <v>4</v>
      </c>
      <c r="B12" s="41" t="s">
        <v>212</v>
      </c>
      <c r="C12" s="46" t="s">
        <v>213</v>
      </c>
      <c r="D12" s="46" t="s">
        <v>152</v>
      </c>
      <c r="E12" s="46"/>
      <c r="F12" s="46" t="s">
        <v>261</v>
      </c>
      <c r="G12" s="142" t="s">
        <v>365</v>
      </c>
      <c r="H12" s="279" t="s">
        <v>114</v>
      </c>
      <c r="I12" s="363">
        <v>20000</v>
      </c>
      <c r="J12" s="289" t="s">
        <v>1209</v>
      </c>
      <c r="K12" s="279" t="s">
        <v>1210</v>
      </c>
      <c r="L12" s="279" t="s">
        <v>1285</v>
      </c>
      <c r="M12" s="279" t="s">
        <v>1191</v>
      </c>
      <c r="N12" s="78" t="s">
        <v>1211</v>
      </c>
      <c r="O12">
        <v>10</v>
      </c>
      <c r="P12" s="362">
        <f>+I12/23.83</f>
        <v>839.27822073017217</v>
      </c>
      <c r="Q12" s="362">
        <f>+P12*O12</f>
        <v>8392.7822073017214</v>
      </c>
      <c r="R12" s="362">
        <f>+(I12/12)*6</f>
        <v>10000</v>
      </c>
      <c r="S12" s="366">
        <f>-R12-Q12</f>
        <v>-18392.782207301723</v>
      </c>
      <c r="T12" s="354">
        <v>-18392.782207301723</v>
      </c>
    </row>
    <row r="13" spans="1:20" s="274" customFormat="1" ht="13.5" customHeight="1" x14ac:dyDescent="0.2">
      <c r="A13" s="275"/>
      <c r="B13" s="276"/>
      <c r="C13" s="277"/>
      <c r="D13" s="275"/>
      <c r="E13" s="275"/>
      <c r="F13" s="277"/>
      <c r="G13" s="277"/>
      <c r="H13" s="275"/>
      <c r="I13" s="275"/>
      <c r="J13" s="275"/>
      <c r="K13" s="275"/>
      <c r="L13" s="275"/>
      <c r="M13" s="275"/>
      <c r="N13" s="275"/>
    </row>
    <row r="14" spans="1:20" s="5" customFormat="1" x14ac:dyDescent="0.25">
      <c r="A14" s="55"/>
      <c r="B14" s="55"/>
      <c r="C14" s="55"/>
      <c r="D14" s="55"/>
      <c r="E14" s="55"/>
      <c r="F14" s="55"/>
      <c r="G14" s="55"/>
      <c r="H14" s="55"/>
      <c r="I14" s="55"/>
      <c r="J14" s="55"/>
      <c r="K14" s="55"/>
      <c r="L14" s="55"/>
      <c r="M14" s="55"/>
      <c r="N14" s="55"/>
    </row>
    <row r="15" spans="1:20" s="5" customFormat="1" x14ac:dyDescent="0.25">
      <c r="A15" s="55"/>
      <c r="B15" s="55"/>
      <c r="C15" s="55"/>
      <c r="D15" s="55"/>
      <c r="E15" s="55"/>
      <c r="F15" s="55"/>
      <c r="G15" s="55"/>
      <c r="H15" s="55"/>
      <c r="I15" s="55"/>
      <c r="J15" s="55"/>
      <c r="K15" s="55"/>
      <c r="L15" s="55"/>
      <c r="M15" s="55"/>
      <c r="N15" s="55"/>
    </row>
    <row r="16" spans="1:20" ht="26.25" customHeight="1" x14ac:dyDescent="0.3">
      <c r="A16" s="120"/>
      <c r="B16" s="120"/>
      <c r="D16" s="152"/>
      <c r="E16" s="232"/>
      <c r="F16" s="151" t="s">
        <v>357</v>
      </c>
      <c r="G16" s="121"/>
      <c r="H16" s="164"/>
      <c r="I16" s="165"/>
    </row>
    <row r="17" spans="1:15" s="5" customFormat="1" x14ac:dyDescent="0.25">
      <c r="A17" s="53" t="s">
        <v>11</v>
      </c>
      <c r="B17" s="47" t="s">
        <v>3</v>
      </c>
      <c r="C17" s="328" t="s">
        <v>4</v>
      </c>
      <c r="D17" s="48" t="s">
        <v>5</v>
      </c>
      <c r="E17" s="48" t="s">
        <v>376</v>
      </c>
      <c r="F17" s="47" t="s">
        <v>6</v>
      </c>
      <c r="G17" s="47" t="s">
        <v>7</v>
      </c>
      <c r="H17" s="47" t="s">
        <v>115</v>
      </c>
      <c r="I17" s="193" t="s">
        <v>109</v>
      </c>
      <c r="J17" s="49" t="s">
        <v>106</v>
      </c>
      <c r="K17" s="49" t="s">
        <v>379</v>
      </c>
      <c r="L17" s="47" t="s">
        <v>353</v>
      </c>
      <c r="M17" s="194" t="s">
        <v>380</v>
      </c>
      <c r="N17" s="194" t="s">
        <v>381</v>
      </c>
    </row>
    <row r="18" spans="1:15" s="341" customFormat="1" x14ac:dyDescent="0.25">
      <c r="A18" s="348">
        <v>1</v>
      </c>
      <c r="B18" s="336" t="s">
        <v>203</v>
      </c>
      <c r="C18" s="337" t="s">
        <v>204</v>
      </c>
      <c r="D18" s="344" t="s">
        <v>124</v>
      </c>
      <c r="E18" s="344" t="s">
        <v>124</v>
      </c>
      <c r="F18" s="337" t="s">
        <v>105</v>
      </c>
      <c r="G18" s="337" t="s">
        <v>149</v>
      </c>
      <c r="H18" s="334" t="s">
        <v>114</v>
      </c>
      <c r="I18" s="349">
        <v>26565</v>
      </c>
      <c r="J18" s="350" t="s">
        <v>392</v>
      </c>
      <c r="K18" s="334" t="s">
        <v>393</v>
      </c>
      <c r="L18" s="334" t="s">
        <v>395</v>
      </c>
      <c r="M18" s="348" t="s">
        <v>397</v>
      </c>
      <c r="N18" s="348" t="s">
        <v>396</v>
      </c>
    </row>
    <row r="19" spans="1:15" s="341" customFormat="1" x14ac:dyDescent="0.25">
      <c r="A19" s="351">
        <v>2</v>
      </c>
      <c r="B19" s="336" t="s">
        <v>218</v>
      </c>
      <c r="C19" s="337" t="s">
        <v>219</v>
      </c>
      <c r="D19" s="344" t="s">
        <v>124</v>
      </c>
      <c r="E19" s="344" t="s">
        <v>124</v>
      </c>
      <c r="F19" s="352" t="s">
        <v>105</v>
      </c>
      <c r="G19" s="337" t="s">
        <v>149</v>
      </c>
      <c r="H19" s="334" t="s">
        <v>398</v>
      </c>
      <c r="I19" s="349">
        <v>26565</v>
      </c>
      <c r="J19" s="336" t="s">
        <v>405</v>
      </c>
      <c r="K19" s="344" t="s">
        <v>404</v>
      </c>
      <c r="L19" s="333" t="s">
        <v>391</v>
      </c>
      <c r="M19" s="333" t="s">
        <v>391</v>
      </c>
      <c r="N19" s="333" t="s">
        <v>391</v>
      </c>
      <c r="O19" s="341" t="s">
        <v>402</v>
      </c>
    </row>
    <row r="20" spans="1:15" s="341" customFormat="1" ht="16.5" customHeight="1" x14ac:dyDescent="0.25">
      <c r="A20" s="348">
        <v>3</v>
      </c>
      <c r="B20" s="336" t="s">
        <v>69</v>
      </c>
      <c r="C20" s="337" t="s">
        <v>256</v>
      </c>
      <c r="D20" s="344" t="s">
        <v>124</v>
      </c>
      <c r="E20" s="344" t="s">
        <v>124</v>
      </c>
      <c r="F20" s="344" t="s">
        <v>10</v>
      </c>
      <c r="G20" s="337" t="s">
        <v>247</v>
      </c>
      <c r="H20" s="334" t="s">
        <v>114</v>
      </c>
      <c r="I20" s="349">
        <v>40425</v>
      </c>
      <c r="J20" s="350" t="s">
        <v>401</v>
      </c>
      <c r="K20" s="353" t="s">
        <v>403</v>
      </c>
      <c r="L20" s="334" t="s">
        <v>400</v>
      </c>
      <c r="M20" s="348" t="s">
        <v>399</v>
      </c>
      <c r="N20" s="333" t="s">
        <v>391</v>
      </c>
    </row>
    <row r="21" spans="1:15" s="278" customFormat="1" ht="13.5" customHeight="1" x14ac:dyDescent="0.2">
      <c r="A21" s="284">
        <v>4</v>
      </c>
      <c r="B21" s="41" t="s">
        <v>297</v>
      </c>
      <c r="C21" s="46" t="s">
        <v>298</v>
      </c>
      <c r="D21" s="46" t="s">
        <v>124</v>
      </c>
      <c r="E21" s="279"/>
      <c r="F21" s="46" t="s">
        <v>196</v>
      </c>
      <c r="G21" s="142" t="s">
        <v>333</v>
      </c>
      <c r="H21" s="279" t="s">
        <v>1199</v>
      </c>
      <c r="I21" s="283" t="s">
        <v>1200</v>
      </c>
      <c r="J21" s="83" t="s">
        <v>1202</v>
      </c>
      <c r="K21" s="279" t="s">
        <v>1201</v>
      </c>
      <c r="L21" s="279" t="s">
        <v>1203</v>
      </c>
      <c r="M21" s="279" t="s">
        <v>1203</v>
      </c>
      <c r="N21" s="178" t="s">
        <v>391</v>
      </c>
    </row>
    <row r="22" spans="1:15" s="5" customFormat="1" x14ac:dyDescent="0.25">
      <c r="A22" s="201">
        <v>5</v>
      </c>
      <c r="B22" s="41" t="s">
        <v>251</v>
      </c>
      <c r="C22" s="46" t="s">
        <v>252</v>
      </c>
      <c r="D22" s="13" t="s">
        <v>1282</v>
      </c>
      <c r="E22" s="13"/>
      <c r="F22" s="46" t="s">
        <v>193</v>
      </c>
      <c r="G22" s="142" t="s">
        <v>253</v>
      </c>
      <c r="H22" s="279" t="s">
        <v>1199</v>
      </c>
      <c r="I22" s="283" t="s">
        <v>1200</v>
      </c>
      <c r="J22" s="83" t="s">
        <v>1202</v>
      </c>
      <c r="K22" s="279" t="s">
        <v>1201</v>
      </c>
      <c r="L22" s="279" t="s">
        <v>1203</v>
      </c>
      <c r="M22" s="279" t="s">
        <v>1203</v>
      </c>
      <c r="N22" s="178" t="s">
        <v>391</v>
      </c>
    </row>
    <row r="23" spans="1:15" s="5" customFormat="1" x14ac:dyDescent="0.25">
      <c r="A23" s="284">
        <v>6</v>
      </c>
      <c r="B23" s="41" t="s">
        <v>263</v>
      </c>
      <c r="C23" s="46" t="s">
        <v>264</v>
      </c>
      <c r="D23" s="46" t="s">
        <v>152</v>
      </c>
      <c r="E23" s="13"/>
      <c r="F23" s="46" t="s">
        <v>200</v>
      </c>
      <c r="G23" s="142" t="s">
        <v>328</v>
      </c>
      <c r="H23" s="279" t="s">
        <v>1199</v>
      </c>
      <c r="I23" s="283" t="s">
        <v>1200</v>
      </c>
      <c r="J23" s="83" t="s">
        <v>1202</v>
      </c>
      <c r="K23" s="279" t="s">
        <v>1201</v>
      </c>
      <c r="L23" s="279" t="s">
        <v>1203</v>
      </c>
      <c r="M23" s="279" t="s">
        <v>1203</v>
      </c>
      <c r="N23" s="178" t="s">
        <v>391</v>
      </c>
    </row>
    <row r="24" spans="1:15" s="5" customFormat="1" x14ac:dyDescent="0.25">
      <c r="A24" s="285">
        <v>7</v>
      </c>
      <c r="B24" s="138" t="s">
        <v>280</v>
      </c>
      <c r="C24" s="85" t="s">
        <v>281</v>
      </c>
      <c r="D24" s="46" t="s">
        <v>152</v>
      </c>
      <c r="E24" s="13"/>
      <c r="F24" s="85" t="s">
        <v>249</v>
      </c>
      <c r="G24" s="143" t="s">
        <v>282</v>
      </c>
      <c r="H24" s="286" t="s">
        <v>1199</v>
      </c>
      <c r="I24" s="287" t="s">
        <v>1204</v>
      </c>
      <c r="J24" s="288" t="s">
        <v>1202</v>
      </c>
      <c r="K24" s="286" t="s">
        <v>1201</v>
      </c>
      <c r="L24" s="286" t="s">
        <v>1203</v>
      </c>
      <c r="M24" s="286" t="s">
        <v>1203</v>
      </c>
      <c r="N24" s="178" t="s">
        <v>391</v>
      </c>
    </row>
    <row r="25" spans="1:15" s="5" customFormat="1" x14ac:dyDescent="0.25">
      <c r="A25" s="216">
        <v>8</v>
      </c>
      <c r="B25" s="41" t="s">
        <v>290</v>
      </c>
      <c r="C25" s="46" t="s">
        <v>291</v>
      </c>
      <c r="D25" s="46" t="s">
        <v>1283</v>
      </c>
      <c r="E25" s="46"/>
      <c r="F25" s="46" t="s">
        <v>174</v>
      </c>
      <c r="G25" s="142" t="s">
        <v>332</v>
      </c>
      <c r="H25" s="279" t="s">
        <v>1199</v>
      </c>
      <c r="I25" s="135" t="s">
        <v>1205</v>
      </c>
      <c r="J25" s="289" t="s">
        <v>1206</v>
      </c>
      <c r="K25" s="279" t="s">
        <v>1201</v>
      </c>
      <c r="L25" s="279" t="s">
        <v>1203</v>
      </c>
      <c r="M25" s="279" t="s">
        <v>1203</v>
      </c>
      <c r="N25" s="178" t="s">
        <v>391</v>
      </c>
    </row>
    <row r="26" spans="1:15" s="341" customFormat="1" x14ac:dyDescent="0.25">
      <c r="A26" s="355">
        <v>9</v>
      </c>
      <c r="B26" s="356">
        <v>103848321</v>
      </c>
      <c r="C26" s="346" t="s">
        <v>335</v>
      </c>
      <c r="D26" s="344" t="s">
        <v>1283</v>
      </c>
      <c r="E26" s="357"/>
      <c r="F26" s="358" t="s">
        <v>150</v>
      </c>
      <c r="G26" s="343" t="s">
        <v>336</v>
      </c>
      <c r="H26" s="359" t="s">
        <v>1199</v>
      </c>
      <c r="I26" s="360" t="s">
        <v>1208</v>
      </c>
      <c r="J26" s="361" t="s">
        <v>1207</v>
      </c>
      <c r="K26" s="359" t="s">
        <v>1201</v>
      </c>
      <c r="L26" s="359" t="s">
        <v>1203</v>
      </c>
      <c r="M26" s="359" t="s">
        <v>1203</v>
      </c>
      <c r="N26" s="333" t="s">
        <v>391</v>
      </c>
    </row>
    <row r="27" spans="1:15" s="5" customFormat="1" x14ac:dyDescent="0.25">
      <c r="A27" s="216">
        <v>11</v>
      </c>
      <c r="B27" s="41" t="s">
        <v>265</v>
      </c>
      <c r="C27" s="46" t="s">
        <v>266</v>
      </c>
      <c r="D27" s="46" t="s">
        <v>254</v>
      </c>
      <c r="E27" s="46"/>
      <c r="F27" s="46" t="s">
        <v>255</v>
      </c>
      <c r="G27" s="140" t="s">
        <v>327</v>
      </c>
      <c r="H27" s="279" t="s">
        <v>1193</v>
      </c>
      <c r="I27" s="56">
        <v>20000</v>
      </c>
      <c r="J27" s="289"/>
      <c r="K27" s="279"/>
      <c r="L27" s="279"/>
      <c r="M27" s="279"/>
      <c r="N27" s="7"/>
    </row>
    <row r="28" spans="1:15" s="5" customFormat="1" x14ac:dyDescent="0.25">
      <c r="A28" s="216"/>
      <c r="B28" s="148"/>
      <c r="C28" s="142"/>
      <c r="D28" s="46"/>
      <c r="E28" s="46"/>
      <c r="F28" s="84"/>
      <c r="G28" s="78"/>
      <c r="H28" s="279"/>
      <c r="I28" s="135"/>
      <c r="J28" s="289"/>
      <c r="K28" s="279"/>
      <c r="L28" s="279"/>
      <c r="M28" s="279"/>
      <c r="N28" s="7"/>
    </row>
    <row r="29" spans="1:15" s="5" customFormat="1" x14ac:dyDescent="0.25">
      <c r="A29" s="216"/>
      <c r="B29" s="148"/>
      <c r="C29" s="142"/>
      <c r="D29" s="46"/>
      <c r="E29" s="46"/>
      <c r="F29" s="84"/>
      <c r="G29" s="78"/>
      <c r="H29" s="279"/>
      <c r="I29" s="135"/>
      <c r="J29" s="289"/>
      <c r="K29" s="279"/>
      <c r="L29" s="279"/>
      <c r="M29" s="279"/>
      <c r="N29" s="7"/>
    </row>
    <row r="30" spans="1:15" s="5" customFormat="1" x14ac:dyDescent="0.25">
      <c r="A30" s="197"/>
      <c r="B30" s="11"/>
      <c r="C30" s="13"/>
      <c r="D30" s="13"/>
      <c r="E30" s="13"/>
      <c r="F30" s="13"/>
      <c r="G30" s="149"/>
      <c r="H30" s="141"/>
      <c r="I30" s="73"/>
    </row>
    <row r="31" spans="1:15" ht="15.75" x14ac:dyDescent="0.25">
      <c r="A31" s="166"/>
      <c r="B31" s="160"/>
      <c r="C31" s="149"/>
      <c r="D31" s="13"/>
      <c r="E31" s="13"/>
      <c r="F31" s="13"/>
      <c r="G31" s="13"/>
      <c r="H31" s="161"/>
      <c r="I31" s="73"/>
    </row>
    <row r="32" spans="1:15" ht="15.75" x14ac:dyDescent="0.25">
      <c r="A32" s="22"/>
      <c r="B32" s="160"/>
      <c r="C32" s="149"/>
      <c r="D32" s="13"/>
      <c r="E32" s="13"/>
      <c r="F32" s="13"/>
      <c r="G32" s="13"/>
      <c r="H32" s="161"/>
      <c r="I32" s="73"/>
    </row>
    <row r="33" spans="1:9" ht="15.75" x14ac:dyDescent="0.25">
      <c r="A33" s="22" t="s">
        <v>117</v>
      </c>
      <c r="B33" s="22"/>
      <c r="C33" s="22"/>
      <c r="D33" s="22"/>
      <c r="E33" s="22"/>
      <c r="F33" s="5"/>
      <c r="I33" s="5"/>
    </row>
  </sheetData>
  <pageMargins left="0.70866141732283472" right="0.70866141732283472" top="1.1023622047244095" bottom="0.74803149606299213" header="0.31496062992125984" footer="0.31496062992125984"/>
  <pageSetup paperSize="9" scale="50" orientation="landscape" horizontalDpi="300" verticalDpi="30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H30"/>
  <sheetViews>
    <sheetView workbookViewId="0"/>
  </sheetViews>
  <sheetFormatPr baseColWidth="10" defaultColWidth="11.42578125" defaultRowHeight="15" x14ac:dyDescent="0.25"/>
  <cols>
    <col min="1" max="1" width="3.7109375" customWidth="1"/>
    <col min="2" max="2" width="12.85546875" customWidth="1"/>
    <col min="3" max="3" width="26" bestFit="1" customWidth="1"/>
    <col min="4" max="4" width="39" style="5" hidden="1" customWidth="1"/>
    <col min="5" max="5" width="24.5703125" style="5" customWidth="1"/>
    <col min="6" max="6" width="38.28515625" style="5" customWidth="1"/>
    <col min="7" max="7" width="60.7109375" style="5" bestFit="1" customWidth="1"/>
    <col min="8" max="8" width="12.42578125" bestFit="1" customWidth="1"/>
  </cols>
  <sheetData>
    <row r="1" spans="1:8" x14ac:dyDescent="0.25">
      <c r="A1" s="1"/>
      <c r="B1" s="1"/>
      <c r="C1" s="1"/>
      <c r="D1" s="6"/>
      <c r="E1" s="6"/>
      <c r="F1" s="6"/>
      <c r="G1" s="6"/>
      <c r="H1" s="1"/>
    </row>
    <row r="2" spans="1:8" x14ac:dyDescent="0.25">
      <c r="A2" s="1"/>
      <c r="B2" s="1"/>
      <c r="C2" s="6"/>
      <c r="D2" s="6"/>
      <c r="E2" s="6"/>
      <c r="F2" s="6"/>
      <c r="G2" s="6"/>
      <c r="H2" s="6"/>
    </row>
    <row r="3" spans="1:8" x14ac:dyDescent="0.25">
      <c r="A3" s="1"/>
      <c r="B3" s="1"/>
      <c r="C3" s="6"/>
      <c r="D3" s="6" t="s">
        <v>159</v>
      </c>
      <c r="E3" s="6"/>
      <c r="F3" s="3" t="s">
        <v>0</v>
      </c>
      <c r="G3" s="3"/>
      <c r="H3" s="6"/>
    </row>
    <row r="4" spans="1:8" x14ac:dyDescent="0.25">
      <c r="A4" s="1"/>
      <c r="B4" s="1"/>
      <c r="C4" s="6"/>
      <c r="D4" s="6" t="s">
        <v>125</v>
      </c>
      <c r="E4" s="6"/>
      <c r="F4" s="4" t="s">
        <v>1</v>
      </c>
      <c r="G4" s="4"/>
      <c r="H4" s="6"/>
    </row>
    <row r="5" spans="1:8" x14ac:dyDescent="0.25">
      <c r="A5" s="1"/>
      <c r="B5" s="1"/>
      <c r="C5" s="6"/>
      <c r="D5" s="6"/>
      <c r="E5" s="6"/>
      <c r="F5" s="26" t="s">
        <v>1292</v>
      </c>
      <c r="G5" s="158"/>
      <c r="H5" s="6"/>
    </row>
    <row r="6" spans="1:8" s="5" customFormat="1" x14ac:dyDescent="0.25">
      <c r="A6" s="6"/>
      <c r="B6" s="6"/>
      <c r="C6" s="6"/>
      <c r="D6" s="6"/>
      <c r="E6" s="6"/>
      <c r="F6" s="6"/>
      <c r="G6" s="6"/>
      <c r="H6" s="6"/>
    </row>
    <row r="7" spans="1:8" s="5" customFormat="1" x14ac:dyDescent="0.25">
      <c r="B7" s="6"/>
    </row>
    <row r="8" spans="1:8" s="5" customFormat="1" x14ac:dyDescent="0.25">
      <c r="A8" s="192"/>
      <c r="B8" s="192"/>
      <c r="C8" s="220" t="s">
        <v>394</v>
      </c>
      <c r="D8" s="220"/>
      <c r="E8" s="220"/>
      <c r="F8" s="221"/>
      <c r="G8" s="221"/>
      <c r="H8" s="6"/>
    </row>
    <row r="9" spans="1:8" s="5" customFormat="1" x14ac:dyDescent="0.25">
      <c r="A9" s="44" t="s">
        <v>2</v>
      </c>
      <c r="B9" s="45" t="s">
        <v>3</v>
      </c>
      <c r="C9" s="45" t="s">
        <v>4</v>
      </c>
      <c r="D9" s="45" t="s">
        <v>5</v>
      </c>
      <c r="E9" s="45" t="s">
        <v>6</v>
      </c>
      <c r="F9" s="45" t="s">
        <v>7</v>
      </c>
      <c r="G9" s="45" t="s">
        <v>116</v>
      </c>
      <c r="H9" s="45" t="s">
        <v>109</v>
      </c>
    </row>
    <row r="10" spans="1:8" s="5" customFormat="1" x14ac:dyDescent="0.25">
      <c r="A10" s="78">
        <v>1</v>
      </c>
      <c r="B10" s="41" t="s">
        <v>285</v>
      </c>
      <c r="C10" s="46" t="s">
        <v>286</v>
      </c>
      <c r="D10" s="46"/>
      <c r="E10" s="46" t="s">
        <v>139</v>
      </c>
      <c r="F10" s="142" t="s">
        <v>165</v>
      </c>
      <c r="G10" s="62" t="s">
        <v>1231</v>
      </c>
      <c r="H10" s="56" t="s">
        <v>1232</v>
      </c>
    </row>
    <row r="11" spans="1:8" s="5" customFormat="1" x14ac:dyDescent="0.25">
      <c r="A11" s="7">
        <v>2</v>
      </c>
      <c r="B11" s="133" t="s">
        <v>214</v>
      </c>
      <c r="C11" s="46" t="s">
        <v>215</v>
      </c>
      <c r="D11" s="46"/>
      <c r="E11" s="46" t="s">
        <v>105</v>
      </c>
      <c r="F11" s="142" t="s">
        <v>364</v>
      </c>
      <c r="G11" s="62" t="s">
        <v>1231</v>
      </c>
      <c r="H11" s="56" t="s">
        <v>1232</v>
      </c>
    </row>
    <row r="12" spans="1:8" s="5" customFormat="1" x14ac:dyDescent="0.25"/>
    <row r="13" spans="1:8" s="5" customFormat="1" x14ac:dyDescent="0.25"/>
    <row r="14" spans="1:8" s="5" customFormat="1" x14ac:dyDescent="0.25"/>
    <row r="15" spans="1:8" s="5" customFormat="1" x14ac:dyDescent="0.25"/>
    <row r="16" spans="1:8" s="5" customFormat="1" x14ac:dyDescent="0.25"/>
    <row r="17" spans="1:4" s="5" customFormat="1" x14ac:dyDescent="0.25"/>
    <row r="18" spans="1:4" s="5" customFormat="1" x14ac:dyDescent="0.25"/>
    <row r="19" spans="1:4" ht="15.75" x14ac:dyDescent="0.25">
      <c r="A19" s="22" t="s">
        <v>117</v>
      </c>
    </row>
    <row r="20" spans="1:4" s="5" customFormat="1" x14ac:dyDescent="0.25"/>
    <row r="21" spans="1:4" s="5" customFormat="1" ht="15.75" x14ac:dyDescent="0.25">
      <c r="A21" s="22"/>
      <c r="B21" s="22"/>
      <c r="C21" s="22"/>
      <c r="D21" s="22"/>
    </row>
    <row r="22" spans="1:4" s="5" customFormat="1" x14ac:dyDescent="0.25"/>
    <row r="23" spans="1:4" s="5" customFormat="1" x14ac:dyDescent="0.25"/>
    <row r="24" spans="1:4" s="5" customFormat="1" x14ac:dyDescent="0.25"/>
    <row r="25" spans="1:4" s="5" customFormat="1" x14ac:dyDescent="0.25"/>
    <row r="26" spans="1:4" s="5" customFormat="1" x14ac:dyDescent="0.25"/>
    <row r="27" spans="1:4" s="5" customFormat="1" x14ac:dyDescent="0.25"/>
    <row r="28" spans="1:4" s="5" customFormat="1" x14ac:dyDescent="0.25"/>
    <row r="29" spans="1:4" s="5" customFormat="1" x14ac:dyDescent="0.25"/>
    <row r="30" spans="1:4" s="5" customFormat="1" x14ac:dyDescent="0.25"/>
  </sheetData>
  <pageMargins left="1.1811023622047245" right="0.70866141732283472" top="0.94488188976377963" bottom="0.74803149606299213" header="0.31496062992125984" footer="0.31496062992125984"/>
  <pageSetup paperSize="9" scale="70" orientation="landscape" horizontalDpi="300" verticalDpi="30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H50"/>
  <sheetViews>
    <sheetView workbookViewId="0">
      <selection activeCell="D10" sqref="D10"/>
    </sheetView>
  </sheetViews>
  <sheetFormatPr baseColWidth="10" defaultColWidth="11.42578125" defaultRowHeight="15" x14ac:dyDescent="0.25"/>
  <cols>
    <col min="1" max="1" width="3" style="5" bestFit="1" customWidth="1"/>
    <col min="2" max="2" width="33.140625" style="5" bestFit="1" customWidth="1"/>
    <col min="3" max="3" width="14.42578125" style="42" customWidth="1"/>
    <col min="4" max="4" width="35.42578125" style="5" customWidth="1"/>
    <col min="5" max="5" width="12" style="5" customWidth="1"/>
    <col min="6" max="6" width="36.42578125" style="5" customWidth="1"/>
    <col min="7" max="16384" width="11.42578125" style="5"/>
  </cols>
  <sheetData>
    <row r="1" spans="1:8" x14ac:dyDescent="0.25">
      <c r="A1" s="6"/>
      <c r="B1" s="6"/>
      <c r="C1" s="43"/>
      <c r="D1" s="6"/>
      <c r="E1" s="6"/>
      <c r="F1" s="6"/>
      <c r="G1" s="6"/>
      <c r="H1" s="6"/>
    </row>
    <row r="2" spans="1:8" x14ac:dyDescent="0.25">
      <c r="A2" s="6"/>
      <c r="B2" s="6"/>
      <c r="C2" s="6"/>
      <c r="D2" s="6"/>
      <c r="E2" s="6"/>
      <c r="F2" s="6"/>
      <c r="G2" s="6"/>
      <c r="H2" s="6"/>
    </row>
    <row r="3" spans="1:8" x14ac:dyDescent="0.25">
      <c r="A3" s="6"/>
      <c r="B3" s="6"/>
      <c r="C3" s="6"/>
      <c r="D3" s="3" t="s">
        <v>0</v>
      </c>
      <c r="E3" s="3"/>
      <c r="F3" s="6"/>
      <c r="G3" s="6"/>
      <c r="H3" s="6"/>
    </row>
    <row r="4" spans="1:8" x14ac:dyDescent="0.25">
      <c r="A4" s="6"/>
      <c r="B4" s="6"/>
      <c r="C4" s="6"/>
      <c r="D4" s="4" t="s">
        <v>1</v>
      </c>
      <c r="E4" s="4"/>
      <c r="F4" s="6"/>
      <c r="G4" s="6"/>
      <c r="H4" s="6"/>
    </row>
    <row r="5" spans="1:8" x14ac:dyDescent="0.25">
      <c r="A5" s="6"/>
      <c r="B5" s="6"/>
      <c r="C5" s="6"/>
      <c r="D5" s="3"/>
      <c r="E5" s="3"/>
      <c r="F5" s="6"/>
      <c r="G5" s="6"/>
      <c r="H5" s="6"/>
    </row>
    <row r="6" spans="1:8" x14ac:dyDescent="0.25">
      <c r="A6" s="6"/>
      <c r="B6" s="6"/>
      <c r="C6" s="6"/>
      <c r="D6" s="26" t="s">
        <v>126</v>
      </c>
      <c r="E6" s="39"/>
      <c r="F6" s="6"/>
      <c r="G6" s="6"/>
      <c r="H6" s="6"/>
    </row>
    <row r="7" spans="1:8" x14ac:dyDescent="0.25">
      <c r="A7" s="6"/>
      <c r="B7" s="6"/>
      <c r="C7" s="43"/>
      <c r="D7" s="63" t="s">
        <v>408</v>
      </c>
      <c r="E7" s="63"/>
      <c r="F7" s="6"/>
      <c r="G7" s="6"/>
      <c r="H7" s="6"/>
    </row>
    <row r="8" spans="1:8" x14ac:dyDescent="0.25">
      <c r="A8" s="6"/>
      <c r="B8" s="6"/>
      <c r="C8" s="43"/>
      <c r="D8" s="25"/>
      <c r="E8" s="25"/>
      <c r="F8" s="6"/>
      <c r="G8" s="6"/>
      <c r="H8" s="6"/>
    </row>
    <row r="9" spans="1:8" x14ac:dyDescent="0.25">
      <c r="A9" s="51"/>
      <c r="B9" s="50" t="s">
        <v>12</v>
      </c>
      <c r="C9" s="50" t="s">
        <v>120</v>
      </c>
      <c r="D9" s="50" t="s">
        <v>141</v>
      </c>
      <c r="E9" s="50" t="s">
        <v>140</v>
      </c>
      <c r="F9" s="52" t="s">
        <v>176</v>
      </c>
      <c r="G9" s="6"/>
      <c r="H9" s="6"/>
    </row>
    <row r="10" spans="1:8" s="6" customFormat="1" ht="25.5" customHeight="1" x14ac:dyDescent="0.25">
      <c r="A10" s="222">
        <v>1</v>
      </c>
      <c r="B10" s="46" t="s">
        <v>244</v>
      </c>
      <c r="C10" s="41">
        <v>113280853</v>
      </c>
      <c r="D10" s="224" t="s">
        <v>1233</v>
      </c>
      <c r="E10" s="225" t="s">
        <v>358</v>
      </c>
      <c r="F10" s="226">
        <v>104660550</v>
      </c>
      <c r="G10" s="1743" t="s">
        <v>1340</v>
      </c>
      <c r="H10" s="1744"/>
    </row>
    <row r="11" spans="1:8" s="6" customFormat="1" ht="51" customHeight="1" x14ac:dyDescent="0.25">
      <c r="A11" s="222">
        <v>2</v>
      </c>
      <c r="B11" s="86" t="s">
        <v>190</v>
      </c>
      <c r="C11" s="82">
        <v>100774454</v>
      </c>
      <c r="D11" s="227" t="s">
        <v>1234</v>
      </c>
      <c r="E11" s="228" t="s">
        <v>340</v>
      </c>
      <c r="F11" s="226">
        <v>100774538</v>
      </c>
      <c r="G11" s="1745" t="s">
        <v>1341</v>
      </c>
      <c r="H11" s="1746"/>
    </row>
    <row r="12" spans="1:8" s="6" customFormat="1" x14ac:dyDescent="0.25">
      <c r="A12" s="222">
        <v>3</v>
      </c>
      <c r="B12" s="46" t="s">
        <v>363</v>
      </c>
      <c r="C12" s="41">
        <v>117059410</v>
      </c>
      <c r="D12" s="224" t="s">
        <v>1239</v>
      </c>
      <c r="E12" s="225" t="s">
        <v>358</v>
      </c>
      <c r="F12" s="226">
        <v>104888987</v>
      </c>
    </row>
    <row r="13" spans="1:8" x14ac:dyDescent="0.25">
      <c r="A13" s="202"/>
      <c r="B13" s="223"/>
      <c r="C13" s="178"/>
      <c r="D13" s="229"/>
      <c r="E13" s="230"/>
      <c r="F13" s="230"/>
      <c r="G13" s="6"/>
      <c r="H13" s="6"/>
    </row>
    <row r="14" spans="1:8" x14ac:dyDescent="0.25">
      <c r="A14" s="204"/>
      <c r="B14" s="200"/>
      <c r="C14" s="203"/>
      <c r="D14" s="38"/>
      <c r="E14" s="198"/>
      <c r="F14" s="199"/>
      <c r="G14" s="6">
        <v>8099494984</v>
      </c>
      <c r="H14" s="6"/>
    </row>
    <row r="15" spans="1:8" x14ac:dyDescent="0.25">
      <c r="A15" s="145"/>
      <c r="B15" s="41"/>
      <c r="C15" s="46"/>
      <c r="D15" s="190"/>
      <c r="E15" s="46"/>
      <c r="F15" s="142"/>
      <c r="G15" s="6"/>
      <c r="H15" s="6"/>
    </row>
    <row r="16" spans="1:8" x14ac:dyDescent="0.25">
      <c r="A16" s="146"/>
      <c r="B16" s="11"/>
      <c r="C16" s="149"/>
      <c r="D16" s="149"/>
      <c r="E16" s="13"/>
      <c r="F16" s="149"/>
      <c r="G16" s="6"/>
      <c r="H16" s="6"/>
    </row>
    <row r="17" spans="1:8" x14ac:dyDescent="0.25">
      <c r="A17" s="146"/>
      <c r="B17" s="11"/>
      <c r="C17" s="149"/>
      <c r="D17" s="149"/>
      <c r="E17" s="13"/>
      <c r="F17" s="149"/>
      <c r="G17" s="6"/>
      <c r="H17" s="6"/>
    </row>
    <row r="18" spans="1:8" x14ac:dyDescent="0.25">
      <c r="A18" s="146"/>
      <c r="B18" s="11"/>
      <c r="C18" s="149"/>
      <c r="D18" s="149"/>
      <c r="E18" s="13"/>
      <c r="F18" s="149"/>
      <c r="G18" s="6"/>
      <c r="H18" s="6"/>
    </row>
    <row r="19" spans="1:8" ht="23.25" customHeight="1" x14ac:dyDescent="0.25">
      <c r="A19" s="146"/>
      <c r="B19" s="296" t="s">
        <v>1235</v>
      </c>
      <c r="C19" s="297"/>
      <c r="D19" s="297"/>
      <c r="E19" s="13"/>
      <c r="F19" s="149"/>
      <c r="G19" s="6"/>
      <c r="H19" s="6"/>
    </row>
    <row r="20" spans="1:8" x14ac:dyDescent="0.25">
      <c r="A20" s="146"/>
      <c r="B20" s="11"/>
      <c r="C20" s="13"/>
      <c r="D20" s="191"/>
      <c r="E20" s="13"/>
      <c r="F20" s="149"/>
      <c r="G20" s="6"/>
      <c r="H20" s="6"/>
    </row>
    <row r="21" spans="1:8" x14ac:dyDescent="0.25">
      <c r="A21" s="51"/>
      <c r="B21" s="50" t="s">
        <v>12</v>
      </c>
      <c r="C21" s="50" t="s">
        <v>120</v>
      </c>
      <c r="D21" s="50" t="s">
        <v>1236</v>
      </c>
      <c r="E21" s="50" t="s">
        <v>140</v>
      </c>
      <c r="F21" s="52" t="s">
        <v>176</v>
      </c>
      <c r="G21" s="6"/>
      <c r="H21" s="6"/>
    </row>
    <row r="22" spans="1:8" s="6" customFormat="1" ht="18" customHeight="1" x14ac:dyDescent="0.25">
      <c r="A22" s="222"/>
      <c r="B22" s="46" t="s">
        <v>194</v>
      </c>
      <c r="C22" s="41">
        <v>102238557</v>
      </c>
      <c r="D22" s="86" t="s">
        <v>1237</v>
      </c>
      <c r="E22" s="295" t="s">
        <v>340</v>
      </c>
      <c r="F22" s="142" t="s">
        <v>1238</v>
      </c>
    </row>
    <row r="23" spans="1:8" s="6" customFormat="1" x14ac:dyDescent="0.25">
      <c r="A23" s="222"/>
      <c r="B23" s="86"/>
      <c r="C23" s="82"/>
      <c r="D23" s="227"/>
      <c r="E23" s="228"/>
      <c r="F23" s="226"/>
    </row>
    <row r="24" spans="1:8" s="6" customFormat="1" x14ac:dyDescent="0.25">
      <c r="A24" s="222"/>
      <c r="B24" s="223"/>
      <c r="C24" s="178"/>
      <c r="D24" s="224"/>
      <c r="E24" s="228"/>
      <c r="F24" s="226"/>
    </row>
    <row r="25" spans="1:8" x14ac:dyDescent="0.25">
      <c r="A25" s="202"/>
      <c r="B25" s="223"/>
      <c r="C25" s="178"/>
      <c r="D25" s="229"/>
      <c r="E25" s="230"/>
      <c r="F25" s="230"/>
      <c r="G25" s="6"/>
      <c r="H25" s="6"/>
    </row>
    <row r="26" spans="1:8" x14ac:dyDescent="0.25">
      <c r="A26" s="146"/>
      <c r="B26" s="11"/>
      <c r="C26" s="13"/>
      <c r="D26" s="191"/>
      <c r="E26" s="13"/>
      <c r="F26" s="149"/>
      <c r="G26" s="6"/>
      <c r="H26" s="6"/>
    </row>
    <row r="27" spans="1:8" x14ac:dyDescent="0.25">
      <c r="A27" s="146"/>
      <c r="B27" s="11"/>
      <c r="C27" s="13"/>
      <c r="D27" s="191"/>
      <c r="E27" s="13"/>
      <c r="F27" s="149"/>
      <c r="G27" s="6"/>
      <c r="H27" s="6"/>
    </row>
    <row r="28" spans="1:8" x14ac:dyDescent="0.25">
      <c r="A28" s="146"/>
      <c r="B28" s="11"/>
      <c r="C28" s="13"/>
      <c r="D28" s="191"/>
      <c r="E28" s="13"/>
      <c r="F28" s="149"/>
      <c r="G28" s="6"/>
      <c r="H28" s="6"/>
    </row>
    <row r="29" spans="1:8" x14ac:dyDescent="0.25">
      <c r="A29" s="146"/>
      <c r="B29" s="11"/>
      <c r="C29" s="13"/>
      <c r="D29" s="191"/>
      <c r="E29" s="13"/>
      <c r="F29" s="149"/>
      <c r="G29" s="6"/>
      <c r="H29" s="6"/>
    </row>
    <row r="30" spans="1:8" x14ac:dyDescent="0.25">
      <c r="A30" s="146"/>
      <c r="B30" s="11"/>
      <c r="C30" s="13"/>
      <c r="D30" s="191"/>
      <c r="E30" s="13"/>
      <c r="F30" s="149"/>
      <c r="G30" s="6"/>
      <c r="H30" s="6"/>
    </row>
    <row r="31" spans="1:8" x14ac:dyDescent="0.25">
      <c r="A31" s="146"/>
      <c r="B31" s="11"/>
      <c r="C31" s="13"/>
      <c r="D31" s="191"/>
      <c r="E31" s="13"/>
      <c r="F31" s="149"/>
      <c r="G31" s="6"/>
      <c r="H31" s="6"/>
    </row>
    <row r="32" spans="1:8" x14ac:dyDescent="0.25">
      <c r="A32" s="146"/>
      <c r="B32" s="11"/>
      <c r="C32" s="13"/>
      <c r="D32" s="2"/>
      <c r="E32" s="13"/>
      <c r="F32" s="149"/>
      <c r="G32" s="6"/>
      <c r="H32" s="6"/>
    </row>
    <row r="33" spans="1:8" x14ac:dyDescent="0.25">
      <c r="A33" s="27"/>
      <c r="B33" s="27"/>
      <c r="C33" s="27"/>
      <c r="D33" s="27"/>
      <c r="E33" s="27"/>
      <c r="F33" s="122"/>
      <c r="G33" s="6"/>
      <c r="H33" s="6"/>
    </row>
    <row r="34" spans="1:8" x14ac:dyDescent="0.25">
      <c r="A34" s="27"/>
      <c r="B34" s="27"/>
      <c r="C34" s="27"/>
      <c r="D34" s="27"/>
      <c r="E34" s="27"/>
      <c r="F34" s="122"/>
      <c r="G34" s="6"/>
      <c r="H34" s="6"/>
    </row>
    <row r="35" spans="1:8" x14ac:dyDescent="0.25">
      <c r="A35" s="27"/>
      <c r="B35" s="27"/>
      <c r="C35" s="27"/>
      <c r="D35" s="27"/>
      <c r="E35" s="27"/>
      <c r="F35" s="122"/>
      <c r="G35" s="6"/>
      <c r="H35" s="6"/>
    </row>
    <row r="37" spans="1:8" ht="15.75" x14ac:dyDescent="0.25">
      <c r="A37" s="22" t="s">
        <v>117</v>
      </c>
      <c r="B37" s="22"/>
      <c r="C37" s="5"/>
    </row>
    <row r="41" spans="1:8" x14ac:dyDescent="0.25">
      <c r="C41" s="5"/>
    </row>
    <row r="42" spans="1:8" x14ac:dyDescent="0.25">
      <c r="C42" s="5"/>
    </row>
    <row r="44" spans="1:8" x14ac:dyDescent="0.25">
      <c r="C44" s="5"/>
    </row>
    <row r="45" spans="1:8" x14ac:dyDescent="0.25">
      <c r="C45" s="5"/>
    </row>
    <row r="46" spans="1:8" x14ac:dyDescent="0.25">
      <c r="C46" s="5"/>
    </row>
    <row r="47" spans="1:8" x14ac:dyDescent="0.25">
      <c r="C47" s="5"/>
    </row>
    <row r="48" spans="1:8" x14ac:dyDescent="0.25">
      <c r="C48" s="5"/>
    </row>
    <row r="49" spans="3:3" x14ac:dyDescent="0.25">
      <c r="C49" s="5"/>
    </row>
    <row r="50" spans="3:3" x14ac:dyDescent="0.25">
      <c r="C50" s="5"/>
    </row>
  </sheetData>
  <mergeCells count="2">
    <mergeCell ref="G10:H10"/>
    <mergeCell ref="G11:H11"/>
  </mergeCells>
  <pageMargins left="1.3385826771653544" right="0.70866141732283472" top="0.51181102362204722" bottom="0.74803149606299213" header="0.31496062992125984" footer="0.31496062992125984"/>
  <pageSetup paperSize="9" scale="80" orientation="landscape" horizontalDpi="300" verticalDpi="30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N118"/>
  <sheetViews>
    <sheetView topLeftCell="E97" workbookViewId="0">
      <selection activeCell="I110" sqref="I110:I111"/>
    </sheetView>
  </sheetViews>
  <sheetFormatPr baseColWidth="10" defaultColWidth="11.42578125" defaultRowHeight="15" x14ac:dyDescent="0.25"/>
  <cols>
    <col min="1" max="1" width="5.140625" style="5" customWidth="1"/>
    <col min="2" max="2" width="40.28515625" style="5" customWidth="1"/>
    <col min="3" max="3" width="12.7109375" style="5" customWidth="1"/>
    <col min="4" max="4" width="45.5703125" style="5" customWidth="1"/>
    <col min="5" max="5" width="14.5703125" style="5" customWidth="1"/>
    <col min="6" max="6" width="6.42578125" style="32" customWidth="1"/>
    <col min="7" max="7" width="9.42578125" style="23" customWidth="1"/>
    <col min="8" max="8" width="13.42578125" style="30" customWidth="1"/>
    <col min="9" max="9" width="15.5703125" style="31" customWidth="1"/>
    <col min="10" max="10" width="13.28515625" style="5" customWidth="1"/>
    <col min="11" max="16384" width="11.42578125" style="5"/>
  </cols>
  <sheetData>
    <row r="1" spans="1:14" ht="15.75" x14ac:dyDescent="0.25">
      <c r="A1" s="6"/>
      <c r="B1" s="1750" t="s">
        <v>13</v>
      </c>
      <c r="C1" s="1750"/>
      <c r="D1" s="1750"/>
      <c r="E1" s="1750"/>
      <c r="F1" s="1750"/>
      <c r="G1" s="1750"/>
      <c r="H1" s="1750"/>
      <c r="I1" s="1750"/>
      <c r="J1" s="1750"/>
    </row>
    <row r="2" spans="1:14" ht="15.75" x14ac:dyDescent="0.25">
      <c r="A2" s="6"/>
      <c r="B2" s="1751" t="s">
        <v>14</v>
      </c>
      <c r="C2" s="1751"/>
      <c r="D2" s="1751"/>
      <c r="E2" s="1751"/>
      <c r="F2" s="1751"/>
      <c r="G2" s="1751"/>
      <c r="H2" s="1751"/>
      <c r="I2" s="1751"/>
      <c r="J2" s="1751"/>
    </row>
    <row r="3" spans="1:14" x14ac:dyDescent="0.25">
      <c r="A3" s="6"/>
      <c r="B3" s="1752" t="s">
        <v>15</v>
      </c>
      <c r="C3" s="1752"/>
      <c r="D3" s="1752"/>
      <c r="E3" s="1752"/>
      <c r="F3" s="1752"/>
      <c r="G3" s="1752"/>
      <c r="H3" s="1752"/>
      <c r="I3" s="1752"/>
      <c r="J3" s="1752"/>
    </row>
    <row r="4" spans="1:14" x14ac:dyDescent="0.25">
      <c r="A4" s="6"/>
      <c r="B4" s="1752" t="s">
        <v>0</v>
      </c>
      <c r="C4" s="1752"/>
      <c r="D4" s="1752"/>
      <c r="E4" s="1752"/>
      <c r="F4" s="1752"/>
      <c r="G4" s="1752"/>
      <c r="H4" s="1752"/>
      <c r="I4" s="1752"/>
      <c r="J4" s="1752"/>
    </row>
    <row r="5" spans="1:14" x14ac:dyDescent="0.25">
      <c r="A5" s="6"/>
      <c r="B5" s="1752" t="s">
        <v>16</v>
      </c>
      <c r="C5" s="1752"/>
      <c r="D5" s="1752"/>
      <c r="E5" s="1752"/>
      <c r="F5" s="1752"/>
      <c r="G5" s="1752"/>
      <c r="H5" s="1752"/>
      <c r="I5" s="1752"/>
      <c r="J5" s="1752"/>
    </row>
    <row r="6" spans="1:14" x14ac:dyDescent="0.25">
      <c r="A6" s="6"/>
      <c r="B6" s="1753" t="s">
        <v>317</v>
      </c>
      <c r="C6" s="1753"/>
      <c r="D6" s="1753"/>
      <c r="E6" s="1753"/>
      <c r="F6" s="1753"/>
      <c r="G6" s="1753"/>
      <c r="H6" s="1753"/>
      <c r="I6" s="1753"/>
      <c r="J6" s="1753"/>
    </row>
    <row r="7" spans="1:14" s="28" customFormat="1" ht="15.75" x14ac:dyDescent="0.25">
      <c r="A7" s="24"/>
      <c r="B7" s="1749" t="s">
        <v>1291</v>
      </c>
      <c r="C7" s="1749"/>
      <c r="D7" s="1749"/>
      <c r="E7" s="1749"/>
      <c r="F7" s="1749"/>
      <c r="G7" s="1749"/>
      <c r="H7" s="1749"/>
      <c r="I7" s="1749"/>
      <c r="J7" s="1749"/>
    </row>
    <row r="8" spans="1:14" s="29" customFormat="1" ht="43.5" customHeight="1" x14ac:dyDescent="0.25">
      <c r="A8" s="10" t="s">
        <v>11</v>
      </c>
      <c r="B8" s="9" t="s">
        <v>17</v>
      </c>
      <c r="C8" s="9" t="s">
        <v>6</v>
      </c>
      <c r="D8" s="9" t="s">
        <v>7</v>
      </c>
      <c r="E8" s="10" t="s">
        <v>3</v>
      </c>
      <c r="F8" s="10" t="s">
        <v>18</v>
      </c>
      <c r="G8" s="10" t="s">
        <v>19</v>
      </c>
      <c r="H8" s="10" t="s">
        <v>20</v>
      </c>
      <c r="I8" s="10" t="s">
        <v>21</v>
      </c>
      <c r="J8" s="10" t="s">
        <v>22</v>
      </c>
    </row>
    <row r="9" spans="1:14" x14ac:dyDescent="0.25">
      <c r="A9" s="35">
        <v>1</v>
      </c>
      <c r="B9" s="88" t="s">
        <v>276</v>
      </c>
      <c r="C9" s="88" t="s">
        <v>23</v>
      </c>
      <c r="D9" s="142" t="s">
        <v>192</v>
      </c>
      <c r="E9" s="89" t="s">
        <v>24</v>
      </c>
      <c r="F9" s="90" t="s">
        <v>25</v>
      </c>
      <c r="G9" s="91"/>
      <c r="H9" s="92">
        <v>1000</v>
      </c>
      <c r="I9" s="93">
        <f t="shared" ref="I9:I83" si="0">+H9*G9</f>
        <v>0</v>
      </c>
      <c r="J9" s="36"/>
    </row>
    <row r="10" spans="1:14" x14ac:dyDescent="0.25">
      <c r="A10" s="35">
        <v>2</v>
      </c>
      <c r="B10" s="88" t="s">
        <v>241</v>
      </c>
      <c r="C10" s="88" t="s">
        <v>23</v>
      </c>
      <c r="D10" s="142" t="s">
        <v>192</v>
      </c>
      <c r="E10" s="94" t="s">
        <v>26</v>
      </c>
      <c r="F10" s="95" t="s">
        <v>25</v>
      </c>
      <c r="G10" s="96"/>
      <c r="H10" s="92">
        <v>1000</v>
      </c>
      <c r="I10" s="93">
        <f t="shared" si="0"/>
        <v>0</v>
      </c>
      <c r="J10" s="37"/>
    </row>
    <row r="11" spans="1:14" x14ac:dyDescent="0.25">
      <c r="A11" s="35">
        <v>3</v>
      </c>
      <c r="B11" s="88" t="s">
        <v>275</v>
      </c>
      <c r="C11" s="88" t="s">
        <v>23</v>
      </c>
      <c r="D11" s="142" t="s">
        <v>192</v>
      </c>
      <c r="E11" s="94" t="s">
        <v>27</v>
      </c>
      <c r="F11" s="95" t="s">
        <v>25</v>
      </c>
      <c r="G11" s="96"/>
      <c r="H11" s="92">
        <v>1000</v>
      </c>
      <c r="I11" s="93">
        <f t="shared" si="0"/>
        <v>0</v>
      </c>
      <c r="J11" s="37"/>
    </row>
    <row r="12" spans="1:14" x14ac:dyDescent="0.25">
      <c r="A12" s="35">
        <v>4</v>
      </c>
      <c r="B12" s="88" t="s">
        <v>217</v>
      </c>
      <c r="C12" s="88" t="s">
        <v>23</v>
      </c>
      <c r="D12" s="142" t="s">
        <v>192</v>
      </c>
      <c r="E12" s="94" t="s">
        <v>28</v>
      </c>
      <c r="F12" s="90" t="s">
        <v>25</v>
      </c>
      <c r="G12" s="96"/>
      <c r="H12" s="92">
        <v>1000</v>
      </c>
      <c r="I12" s="93">
        <f t="shared" si="0"/>
        <v>0</v>
      </c>
      <c r="J12" s="37"/>
    </row>
    <row r="13" spans="1:14" x14ac:dyDescent="0.25">
      <c r="A13" s="35">
        <v>5</v>
      </c>
      <c r="B13" s="88" t="s">
        <v>207</v>
      </c>
      <c r="C13" s="88" t="s">
        <v>23</v>
      </c>
      <c r="D13" s="142" t="s">
        <v>192</v>
      </c>
      <c r="E13" s="94" t="s">
        <v>29</v>
      </c>
      <c r="F13" s="95" t="s">
        <v>25</v>
      </c>
      <c r="G13" s="96"/>
      <c r="H13" s="92">
        <v>1000</v>
      </c>
      <c r="I13" s="93">
        <f t="shared" si="0"/>
        <v>0</v>
      </c>
      <c r="J13" s="37"/>
    </row>
    <row r="14" spans="1:14" x14ac:dyDescent="0.25">
      <c r="A14" s="35">
        <v>6</v>
      </c>
      <c r="B14" s="88" t="s">
        <v>220</v>
      </c>
      <c r="C14" s="88" t="s">
        <v>23</v>
      </c>
      <c r="D14" s="142" t="s">
        <v>192</v>
      </c>
      <c r="E14" s="94" t="s">
        <v>30</v>
      </c>
      <c r="F14" s="95" t="s">
        <v>25</v>
      </c>
      <c r="G14" s="96"/>
      <c r="H14" s="92">
        <v>1000</v>
      </c>
      <c r="I14" s="93">
        <f t="shared" si="0"/>
        <v>0</v>
      </c>
      <c r="J14" s="37"/>
    </row>
    <row r="15" spans="1:14" x14ac:dyDescent="0.25">
      <c r="A15" s="35">
        <v>7</v>
      </c>
      <c r="B15" s="88" t="s">
        <v>277</v>
      </c>
      <c r="C15" s="88" t="s">
        <v>23</v>
      </c>
      <c r="D15" s="142" t="s">
        <v>192</v>
      </c>
      <c r="E15" s="94" t="s">
        <v>31</v>
      </c>
      <c r="F15" s="90" t="s">
        <v>25</v>
      </c>
      <c r="G15" s="96"/>
      <c r="H15" s="92">
        <v>1000</v>
      </c>
      <c r="I15" s="93">
        <f t="shared" si="0"/>
        <v>0</v>
      </c>
      <c r="J15" s="37"/>
    </row>
    <row r="16" spans="1:14" x14ac:dyDescent="0.25">
      <c r="A16" s="35">
        <v>8</v>
      </c>
      <c r="B16" s="97" t="s">
        <v>32</v>
      </c>
      <c r="C16" s="88" t="s">
        <v>23</v>
      </c>
      <c r="D16" s="142" t="s">
        <v>192</v>
      </c>
      <c r="E16" s="41" t="s">
        <v>33</v>
      </c>
      <c r="F16" s="95" t="s">
        <v>25</v>
      </c>
      <c r="G16" s="98"/>
      <c r="H16" s="92">
        <v>1000</v>
      </c>
      <c r="I16" s="93">
        <f t="shared" si="0"/>
        <v>0</v>
      </c>
      <c r="J16" s="37"/>
      <c r="M16" s="11"/>
      <c r="N16" s="12"/>
    </row>
    <row r="17" spans="1:14" x14ac:dyDescent="0.25">
      <c r="A17" s="35">
        <v>9</v>
      </c>
      <c r="B17" s="99" t="s">
        <v>34</v>
      </c>
      <c r="C17" s="88" t="s">
        <v>23</v>
      </c>
      <c r="D17" s="142" t="s">
        <v>192</v>
      </c>
      <c r="E17" s="100" t="s">
        <v>35</v>
      </c>
      <c r="F17" s="95" t="s">
        <v>25</v>
      </c>
      <c r="G17" s="98"/>
      <c r="H17" s="92">
        <v>1000</v>
      </c>
      <c r="I17" s="93">
        <f t="shared" si="0"/>
        <v>0</v>
      </c>
      <c r="J17" s="37"/>
      <c r="M17" s="11"/>
      <c r="N17" s="12"/>
    </row>
    <row r="18" spans="1:14" x14ac:dyDescent="0.25">
      <c r="A18" s="35">
        <v>10</v>
      </c>
      <c r="B18" s="101" t="s">
        <v>118</v>
      </c>
      <c r="C18" s="88" t="s">
        <v>23</v>
      </c>
      <c r="D18" s="142" t="s">
        <v>192</v>
      </c>
      <c r="E18" s="41" t="s">
        <v>119</v>
      </c>
      <c r="F18" s="90" t="s">
        <v>25</v>
      </c>
      <c r="G18" s="98"/>
      <c r="H18" s="92">
        <v>1000</v>
      </c>
      <c r="I18" s="93">
        <f t="shared" si="0"/>
        <v>0</v>
      </c>
      <c r="J18" s="37"/>
      <c r="M18" s="11"/>
      <c r="N18" s="12"/>
    </row>
    <row r="19" spans="1:14" x14ac:dyDescent="0.25">
      <c r="A19" s="35">
        <v>11</v>
      </c>
      <c r="B19" s="187" t="s">
        <v>373</v>
      </c>
      <c r="C19" s="88" t="s">
        <v>23</v>
      </c>
      <c r="D19" s="142" t="s">
        <v>192</v>
      </c>
      <c r="E19" s="311" t="s">
        <v>372</v>
      </c>
      <c r="F19" s="95" t="s">
        <v>25</v>
      </c>
      <c r="G19" s="98"/>
      <c r="H19" s="92">
        <v>1000</v>
      </c>
      <c r="I19" s="93">
        <f t="shared" si="0"/>
        <v>0</v>
      </c>
      <c r="J19" s="37"/>
      <c r="M19" s="11"/>
      <c r="N19" s="12"/>
    </row>
    <row r="20" spans="1:14" x14ac:dyDescent="0.25">
      <c r="A20" s="35">
        <v>12</v>
      </c>
      <c r="B20" s="187" t="s">
        <v>375</v>
      </c>
      <c r="C20" s="107" t="s">
        <v>23</v>
      </c>
      <c r="D20" s="142" t="s">
        <v>192</v>
      </c>
      <c r="E20" s="312" t="s">
        <v>374</v>
      </c>
      <c r="F20" s="95" t="s">
        <v>25</v>
      </c>
      <c r="G20" s="98"/>
      <c r="H20" s="92">
        <v>1000</v>
      </c>
      <c r="I20" s="93">
        <f t="shared" si="0"/>
        <v>0</v>
      </c>
      <c r="J20" s="37"/>
      <c r="M20" s="11"/>
      <c r="N20" s="12"/>
    </row>
    <row r="21" spans="1:14" x14ac:dyDescent="0.25">
      <c r="A21" s="35">
        <v>13</v>
      </c>
      <c r="B21" s="88" t="s">
        <v>1263</v>
      </c>
      <c r="C21" s="107" t="s">
        <v>36</v>
      </c>
      <c r="D21" s="142" t="s">
        <v>221</v>
      </c>
      <c r="E21" s="94" t="s">
        <v>37</v>
      </c>
      <c r="F21" s="90" t="s">
        <v>25</v>
      </c>
      <c r="G21" s="96">
        <v>3</v>
      </c>
      <c r="H21" s="92">
        <v>1000</v>
      </c>
      <c r="I21" s="93">
        <f t="shared" si="0"/>
        <v>3000</v>
      </c>
      <c r="J21" s="37"/>
    </row>
    <row r="22" spans="1:14" x14ac:dyDescent="0.25">
      <c r="A22" s="35">
        <v>14</v>
      </c>
      <c r="B22" s="88" t="s">
        <v>292</v>
      </c>
      <c r="C22" s="88" t="s">
        <v>36</v>
      </c>
      <c r="D22" s="142" t="s">
        <v>221</v>
      </c>
      <c r="E22" s="94" t="s">
        <v>39</v>
      </c>
      <c r="F22" s="95" t="s">
        <v>25</v>
      </c>
      <c r="G22" s="96">
        <v>1</v>
      </c>
      <c r="H22" s="92">
        <v>1000</v>
      </c>
      <c r="I22" s="93">
        <f t="shared" si="0"/>
        <v>1000</v>
      </c>
      <c r="J22" s="37"/>
    </row>
    <row r="23" spans="1:14" x14ac:dyDescent="0.25">
      <c r="A23" s="35">
        <v>15</v>
      </c>
      <c r="B23" s="88" t="s">
        <v>279</v>
      </c>
      <c r="C23" s="88" t="s">
        <v>36</v>
      </c>
      <c r="D23" s="142" t="s">
        <v>221</v>
      </c>
      <c r="E23" s="94" t="s">
        <v>40</v>
      </c>
      <c r="F23" s="95" t="s">
        <v>25</v>
      </c>
      <c r="G23" s="96">
        <v>4</v>
      </c>
      <c r="H23" s="92">
        <v>1000</v>
      </c>
      <c r="I23" s="93">
        <f t="shared" si="0"/>
        <v>4000</v>
      </c>
      <c r="J23" s="37"/>
    </row>
    <row r="24" spans="1:14" x14ac:dyDescent="0.25">
      <c r="A24" s="35">
        <v>16</v>
      </c>
      <c r="B24" s="88" t="s">
        <v>268</v>
      </c>
      <c r="C24" s="88" t="s">
        <v>36</v>
      </c>
      <c r="D24" s="142" t="s">
        <v>221</v>
      </c>
      <c r="E24" s="94" t="s">
        <v>38</v>
      </c>
      <c r="F24" s="90" t="s">
        <v>25</v>
      </c>
      <c r="G24" s="96">
        <v>3</v>
      </c>
      <c r="H24" s="92">
        <v>1000</v>
      </c>
      <c r="I24" s="93">
        <f t="shared" si="0"/>
        <v>3000</v>
      </c>
      <c r="J24" s="37"/>
    </row>
    <row r="25" spans="1:14" x14ac:dyDescent="0.25">
      <c r="A25" s="35">
        <v>17</v>
      </c>
      <c r="B25" s="102" t="s">
        <v>239</v>
      </c>
      <c r="C25" s="88" t="s">
        <v>36</v>
      </c>
      <c r="D25" s="142" t="s">
        <v>221</v>
      </c>
      <c r="E25" s="41" t="s">
        <v>110</v>
      </c>
      <c r="F25" s="95" t="s">
        <v>25</v>
      </c>
      <c r="G25" s="96">
        <v>2</v>
      </c>
      <c r="H25" s="92">
        <v>1000</v>
      </c>
      <c r="I25" s="93">
        <f>+H25*G25</f>
        <v>2000</v>
      </c>
      <c r="J25" s="37"/>
    </row>
    <row r="26" spans="1:14" x14ac:dyDescent="0.25">
      <c r="A26" s="35">
        <v>18</v>
      </c>
      <c r="B26" s="88" t="s">
        <v>1266</v>
      </c>
      <c r="C26" s="88" t="s">
        <v>36</v>
      </c>
      <c r="D26" s="142" t="s">
        <v>221</v>
      </c>
      <c r="E26" s="94" t="s">
        <v>42</v>
      </c>
      <c r="F26" s="95" t="s">
        <v>25</v>
      </c>
      <c r="G26" s="96">
        <v>3</v>
      </c>
      <c r="H26" s="92">
        <v>1000</v>
      </c>
      <c r="I26" s="93">
        <f t="shared" si="0"/>
        <v>3000</v>
      </c>
      <c r="J26" s="37"/>
    </row>
    <row r="27" spans="1:14" x14ac:dyDescent="0.25">
      <c r="A27" s="35">
        <v>19</v>
      </c>
      <c r="B27" s="64" t="s">
        <v>330</v>
      </c>
      <c r="C27" s="88" t="s">
        <v>36</v>
      </c>
      <c r="D27" s="142" t="s">
        <v>221</v>
      </c>
      <c r="E27" s="41" t="s">
        <v>170</v>
      </c>
      <c r="F27" s="90" t="s">
        <v>25</v>
      </c>
      <c r="G27" s="96">
        <v>2</v>
      </c>
      <c r="H27" s="92">
        <v>1000</v>
      </c>
      <c r="I27" s="93">
        <f t="shared" si="0"/>
        <v>2000</v>
      </c>
      <c r="J27" s="37"/>
    </row>
    <row r="28" spans="1:14" x14ac:dyDescent="0.25">
      <c r="A28" s="35">
        <v>20</v>
      </c>
      <c r="B28" s="88" t="s">
        <v>272</v>
      </c>
      <c r="C28" s="88" t="s">
        <v>36</v>
      </c>
      <c r="D28" s="142" t="s">
        <v>221</v>
      </c>
      <c r="E28" s="94" t="s">
        <v>41</v>
      </c>
      <c r="F28" s="95" t="s">
        <v>25</v>
      </c>
      <c r="G28" s="96">
        <v>3</v>
      </c>
      <c r="H28" s="92">
        <v>1000</v>
      </c>
      <c r="I28" s="93">
        <f>+H28*G28</f>
        <v>3000</v>
      </c>
      <c r="J28" s="37"/>
    </row>
    <row r="29" spans="1:14" s="6" customFormat="1" x14ac:dyDescent="0.25">
      <c r="A29" s="35">
        <v>21</v>
      </c>
      <c r="B29" s="88" t="s">
        <v>238</v>
      </c>
      <c r="C29" s="88" t="s">
        <v>36</v>
      </c>
      <c r="D29" s="142" t="s">
        <v>1261</v>
      </c>
      <c r="E29" s="103" t="s">
        <v>43</v>
      </c>
      <c r="F29" s="95" t="s">
        <v>25</v>
      </c>
      <c r="G29" s="104">
        <v>1</v>
      </c>
      <c r="H29" s="105">
        <v>600</v>
      </c>
      <c r="I29" s="106">
        <f t="shared" si="0"/>
        <v>600</v>
      </c>
      <c r="J29" s="38"/>
      <c r="K29" s="5"/>
    </row>
    <row r="30" spans="1:14" s="6" customFormat="1" x14ac:dyDescent="0.25">
      <c r="A30" s="35">
        <v>22</v>
      </c>
      <c r="B30" s="107" t="s">
        <v>233</v>
      </c>
      <c r="C30" s="88" t="s">
        <v>36</v>
      </c>
      <c r="D30" s="142" t="s">
        <v>1261</v>
      </c>
      <c r="E30" s="103" t="s">
        <v>44</v>
      </c>
      <c r="F30" s="90" t="s">
        <v>25</v>
      </c>
      <c r="G30" s="157">
        <v>7</v>
      </c>
      <c r="H30" s="105">
        <v>600</v>
      </c>
      <c r="I30" s="106">
        <f t="shared" si="0"/>
        <v>4200</v>
      </c>
      <c r="J30" s="38"/>
      <c r="K30" s="5"/>
    </row>
    <row r="31" spans="1:14" s="6" customFormat="1" x14ac:dyDescent="0.25">
      <c r="A31" s="35">
        <v>23</v>
      </c>
      <c r="B31" s="46" t="s">
        <v>295</v>
      </c>
      <c r="C31" s="88" t="s">
        <v>36</v>
      </c>
      <c r="D31" s="142" t="s">
        <v>1261</v>
      </c>
      <c r="E31" s="41" t="s">
        <v>294</v>
      </c>
      <c r="F31" s="95" t="s">
        <v>25</v>
      </c>
      <c r="G31" s="157">
        <v>8</v>
      </c>
      <c r="H31" s="105">
        <v>600</v>
      </c>
      <c r="I31" s="106">
        <f t="shared" si="0"/>
        <v>4800</v>
      </c>
      <c r="J31" s="38"/>
      <c r="K31" s="5"/>
    </row>
    <row r="32" spans="1:14" s="6" customFormat="1" x14ac:dyDescent="0.25">
      <c r="A32" s="35">
        <v>24</v>
      </c>
      <c r="B32" s="88" t="s">
        <v>240</v>
      </c>
      <c r="C32" s="107" t="s">
        <v>36</v>
      </c>
      <c r="D32" s="142" t="s">
        <v>1261</v>
      </c>
      <c r="E32" s="103" t="s">
        <v>46</v>
      </c>
      <c r="F32" s="95" t="s">
        <v>25</v>
      </c>
      <c r="G32" s="104">
        <v>7</v>
      </c>
      <c r="H32" s="105">
        <v>600</v>
      </c>
      <c r="I32" s="106">
        <f t="shared" si="0"/>
        <v>4200</v>
      </c>
      <c r="J32" s="38"/>
      <c r="K32" s="5"/>
    </row>
    <row r="33" spans="1:11" s="6" customFormat="1" x14ac:dyDescent="0.25">
      <c r="A33" s="35">
        <v>25</v>
      </c>
      <c r="B33" s="108" t="s">
        <v>47</v>
      </c>
      <c r="C33" s="107" t="s">
        <v>36</v>
      </c>
      <c r="D33" s="327" t="s">
        <v>1261</v>
      </c>
      <c r="E33" s="327" t="s">
        <v>48</v>
      </c>
      <c r="F33" s="90" t="s">
        <v>25</v>
      </c>
      <c r="G33" s="192"/>
      <c r="H33" s="105">
        <v>600</v>
      </c>
      <c r="I33" s="106">
        <f t="shared" si="0"/>
        <v>0</v>
      </c>
      <c r="J33" s="38" t="s">
        <v>406</v>
      </c>
      <c r="K33" s="5"/>
    </row>
    <row r="34" spans="1:11" s="6" customFormat="1" x14ac:dyDescent="0.25">
      <c r="A34" s="35">
        <v>26</v>
      </c>
      <c r="B34" s="46" t="s">
        <v>1268</v>
      </c>
      <c r="C34" s="107" t="s">
        <v>36</v>
      </c>
      <c r="D34" s="142" t="s">
        <v>1261</v>
      </c>
      <c r="E34" s="41" t="s">
        <v>1267</v>
      </c>
      <c r="F34" s="95" t="s">
        <v>25</v>
      </c>
      <c r="G34" s="104">
        <v>8</v>
      </c>
      <c r="H34" s="105">
        <v>600</v>
      </c>
      <c r="I34" s="106">
        <f t="shared" si="0"/>
        <v>4800</v>
      </c>
      <c r="J34" s="38"/>
      <c r="K34" s="5"/>
    </row>
    <row r="35" spans="1:11" s="6" customFormat="1" x14ac:dyDescent="0.25">
      <c r="A35" s="35">
        <v>27</v>
      </c>
      <c r="B35" s="88" t="s">
        <v>258</v>
      </c>
      <c r="C35" s="88" t="s">
        <v>10</v>
      </c>
      <c r="D35" s="142" t="s">
        <v>247</v>
      </c>
      <c r="E35" s="103" t="s">
        <v>45</v>
      </c>
      <c r="F35" s="95" t="s">
        <v>25</v>
      </c>
      <c r="G35" s="104">
        <v>7</v>
      </c>
      <c r="H35" s="105">
        <v>600</v>
      </c>
      <c r="I35" s="106">
        <f>+H35*G35</f>
        <v>4200</v>
      </c>
      <c r="J35" s="38"/>
      <c r="K35" s="5"/>
    </row>
    <row r="36" spans="1:11" x14ac:dyDescent="0.25">
      <c r="A36" s="35">
        <v>28</v>
      </c>
      <c r="B36" s="88" t="s">
        <v>270</v>
      </c>
      <c r="C36" s="88" t="s">
        <v>10</v>
      </c>
      <c r="D36" s="142" t="s">
        <v>247</v>
      </c>
      <c r="E36" s="89" t="s">
        <v>50</v>
      </c>
      <c r="F36" s="90" t="s">
        <v>25</v>
      </c>
      <c r="G36" s="91">
        <v>6</v>
      </c>
      <c r="H36" s="196">
        <v>600</v>
      </c>
      <c r="I36" s="93">
        <f t="shared" si="0"/>
        <v>3600</v>
      </c>
      <c r="J36" s="195"/>
    </row>
    <row r="37" spans="1:11" x14ac:dyDescent="0.25">
      <c r="A37" s="35">
        <v>29</v>
      </c>
      <c r="B37" s="88" t="s">
        <v>246</v>
      </c>
      <c r="C37" s="88" t="s">
        <v>10</v>
      </c>
      <c r="D37" s="142" t="s">
        <v>247</v>
      </c>
      <c r="E37" s="94" t="s">
        <v>51</v>
      </c>
      <c r="F37" s="95" t="s">
        <v>25</v>
      </c>
      <c r="G37" s="96">
        <v>7</v>
      </c>
      <c r="H37" s="92">
        <v>600</v>
      </c>
      <c r="I37" s="93">
        <f t="shared" si="0"/>
        <v>4200</v>
      </c>
      <c r="J37" s="35"/>
    </row>
    <row r="38" spans="1:11" x14ac:dyDescent="0.25">
      <c r="A38" s="35">
        <v>30</v>
      </c>
      <c r="B38" s="88" t="s">
        <v>271</v>
      </c>
      <c r="C38" s="88" t="s">
        <v>52</v>
      </c>
      <c r="D38" s="142" t="s">
        <v>189</v>
      </c>
      <c r="E38" s="94" t="s">
        <v>53</v>
      </c>
      <c r="F38" s="95" t="s">
        <v>25</v>
      </c>
      <c r="G38" s="96">
        <v>1</v>
      </c>
      <c r="H38" s="92">
        <v>1000</v>
      </c>
      <c r="I38" s="93">
        <f t="shared" si="0"/>
        <v>1000</v>
      </c>
      <c r="J38" s="37"/>
    </row>
    <row r="39" spans="1:11" x14ac:dyDescent="0.25">
      <c r="A39" s="35">
        <v>31</v>
      </c>
      <c r="B39" s="88" t="s">
        <v>299</v>
      </c>
      <c r="C39" s="88" t="s">
        <v>52</v>
      </c>
      <c r="D39" s="142" t="s">
        <v>189</v>
      </c>
      <c r="E39" s="94" t="s">
        <v>54</v>
      </c>
      <c r="F39" s="90" t="s">
        <v>25</v>
      </c>
      <c r="G39" s="109">
        <v>4</v>
      </c>
      <c r="H39" s="92">
        <v>1000</v>
      </c>
      <c r="I39" s="93">
        <f t="shared" si="0"/>
        <v>4000</v>
      </c>
      <c r="J39" s="37"/>
    </row>
    <row r="40" spans="1:11" x14ac:dyDescent="0.25">
      <c r="A40" s="35">
        <v>32</v>
      </c>
      <c r="B40" s="88" t="s">
        <v>234</v>
      </c>
      <c r="C40" s="88" t="s">
        <v>52</v>
      </c>
      <c r="D40" s="142" t="s">
        <v>189</v>
      </c>
      <c r="E40" s="94" t="s">
        <v>55</v>
      </c>
      <c r="F40" s="95" t="s">
        <v>25</v>
      </c>
      <c r="G40" s="96"/>
      <c r="H40" s="92">
        <v>1000</v>
      </c>
      <c r="I40" s="93">
        <f t="shared" si="0"/>
        <v>0</v>
      </c>
      <c r="J40" s="37" t="s">
        <v>406</v>
      </c>
    </row>
    <row r="41" spans="1:11" x14ac:dyDescent="0.25">
      <c r="A41" s="35">
        <v>33</v>
      </c>
      <c r="B41" s="75" t="s">
        <v>56</v>
      </c>
      <c r="C41" s="113" t="s">
        <v>52</v>
      </c>
      <c r="D41" s="142" t="s">
        <v>189</v>
      </c>
      <c r="E41" s="119" t="s">
        <v>57</v>
      </c>
      <c r="F41" s="95" t="s">
        <v>25</v>
      </c>
      <c r="G41" s="96">
        <v>7</v>
      </c>
      <c r="H41" s="92">
        <v>1000</v>
      </c>
      <c r="I41" s="93">
        <f>+H41*G41</f>
        <v>7000</v>
      </c>
      <c r="J41" s="37"/>
    </row>
    <row r="42" spans="1:11" x14ac:dyDescent="0.25">
      <c r="A42" s="35">
        <v>34</v>
      </c>
      <c r="B42" s="174" t="s">
        <v>351</v>
      </c>
      <c r="C42" s="113" t="s">
        <v>52</v>
      </c>
      <c r="D42" s="142" t="s">
        <v>189</v>
      </c>
      <c r="E42" s="312" t="s">
        <v>349</v>
      </c>
      <c r="F42" s="90" t="s">
        <v>25</v>
      </c>
      <c r="G42" s="96">
        <v>7</v>
      </c>
      <c r="H42" s="92">
        <v>1000</v>
      </c>
      <c r="I42" s="93">
        <f>+H42*G42</f>
        <v>7000</v>
      </c>
      <c r="J42" s="37"/>
    </row>
    <row r="43" spans="1:11" x14ac:dyDescent="0.25">
      <c r="A43" s="35">
        <v>35</v>
      </c>
      <c r="B43" s="75" t="s">
        <v>58</v>
      </c>
      <c r="C43" s="113" t="s">
        <v>52</v>
      </c>
      <c r="D43" s="142" t="s">
        <v>189</v>
      </c>
      <c r="E43" s="119" t="s">
        <v>59</v>
      </c>
      <c r="F43" s="95" t="s">
        <v>25</v>
      </c>
      <c r="G43" s="96">
        <v>4</v>
      </c>
      <c r="H43" s="92">
        <v>1000</v>
      </c>
      <c r="I43" s="93">
        <f>+H43*G43</f>
        <v>4000</v>
      </c>
      <c r="J43" s="37"/>
    </row>
    <row r="44" spans="1:11" x14ac:dyDescent="0.25">
      <c r="A44" s="35">
        <v>36</v>
      </c>
      <c r="B44" s="169" t="s">
        <v>385</v>
      </c>
      <c r="C44" s="113" t="s">
        <v>52</v>
      </c>
      <c r="D44" s="142" t="s">
        <v>189</v>
      </c>
      <c r="E44" s="311" t="s">
        <v>384</v>
      </c>
      <c r="F44" s="95" t="s">
        <v>25</v>
      </c>
      <c r="G44" s="96">
        <v>6</v>
      </c>
      <c r="H44" s="92">
        <v>1000</v>
      </c>
      <c r="I44" s="93">
        <v>6000</v>
      </c>
      <c r="J44" s="37"/>
    </row>
    <row r="45" spans="1:11" x14ac:dyDescent="0.25">
      <c r="A45" s="35">
        <v>37</v>
      </c>
      <c r="B45" s="169" t="s">
        <v>387</v>
      </c>
      <c r="C45" s="113" t="s">
        <v>52</v>
      </c>
      <c r="D45" s="142" t="s">
        <v>189</v>
      </c>
      <c r="E45" s="311" t="s">
        <v>386</v>
      </c>
      <c r="F45" s="90" t="s">
        <v>25</v>
      </c>
      <c r="G45" s="96">
        <v>6</v>
      </c>
      <c r="H45" s="92">
        <v>1000</v>
      </c>
      <c r="I45" s="93">
        <v>5000</v>
      </c>
      <c r="J45" s="37"/>
    </row>
    <row r="46" spans="1:11" x14ac:dyDescent="0.25">
      <c r="A46" s="35">
        <v>38</v>
      </c>
      <c r="B46" s="75" t="s">
        <v>162</v>
      </c>
      <c r="C46" s="88" t="s">
        <v>52</v>
      </c>
      <c r="D46" s="142" t="s">
        <v>208</v>
      </c>
      <c r="E46" s="41" t="s">
        <v>161</v>
      </c>
      <c r="F46" s="95" t="s">
        <v>25</v>
      </c>
      <c r="G46" s="96">
        <v>9</v>
      </c>
      <c r="H46" s="92">
        <v>600</v>
      </c>
      <c r="I46" s="93">
        <f t="shared" si="0"/>
        <v>5400</v>
      </c>
      <c r="J46" s="37"/>
    </row>
    <row r="47" spans="1:11" x14ac:dyDescent="0.25">
      <c r="A47" s="35">
        <v>39</v>
      </c>
      <c r="B47" s="88" t="s">
        <v>273</v>
      </c>
      <c r="C47" s="88" t="s">
        <v>52</v>
      </c>
      <c r="D47" s="142" t="s">
        <v>208</v>
      </c>
      <c r="E47" s="94" t="s">
        <v>60</v>
      </c>
      <c r="F47" s="95" t="s">
        <v>25</v>
      </c>
      <c r="G47" s="96">
        <v>6</v>
      </c>
      <c r="H47" s="92">
        <v>600</v>
      </c>
      <c r="I47" s="93">
        <f t="shared" si="0"/>
        <v>3600</v>
      </c>
      <c r="J47" s="37"/>
    </row>
    <row r="48" spans="1:11" x14ac:dyDescent="0.25">
      <c r="A48" s="35">
        <v>40</v>
      </c>
      <c r="B48" s="88" t="s">
        <v>287</v>
      </c>
      <c r="C48" s="88" t="s">
        <v>52</v>
      </c>
      <c r="D48" s="142" t="s">
        <v>208</v>
      </c>
      <c r="E48" s="94" t="s">
        <v>61</v>
      </c>
      <c r="F48" s="90" t="s">
        <v>25</v>
      </c>
      <c r="G48" s="96">
        <v>4</v>
      </c>
      <c r="H48" s="92">
        <v>600</v>
      </c>
      <c r="I48" s="93">
        <f t="shared" si="0"/>
        <v>2400</v>
      </c>
      <c r="J48" s="35"/>
    </row>
    <row r="49" spans="1:10" x14ac:dyDescent="0.25">
      <c r="A49" s="35">
        <v>41</v>
      </c>
      <c r="B49" s="88" t="s">
        <v>269</v>
      </c>
      <c r="C49" s="88" t="s">
        <v>52</v>
      </c>
      <c r="D49" s="142" t="s">
        <v>208</v>
      </c>
      <c r="E49" s="94" t="s">
        <v>62</v>
      </c>
      <c r="F49" s="95" t="s">
        <v>25</v>
      </c>
      <c r="G49" s="104">
        <v>8</v>
      </c>
      <c r="H49" s="92">
        <v>600</v>
      </c>
      <c r="I49" s="93">
        <f t="shared" si="0"/>
        <v>4800</v>
      </c>
      <c r="J49" s="35"/>
    </row>
    <row r="50" spans="1:10" x14ac:dyDescent="0.25">
      <c r="A50" s="35">
        <v>42</v>
      </c>
      <c r="B50" s="88" t="s">
        <v>257</v>
      </c>
      <c r="C50" s="88" t="s">
        <v>52</v>
      </c>
      <c r="D50" s="142" t="s">
        <v>208</v>
      </c>
      <c r="E50" s="94" t="s">
        <v>63</v>
      </c>
      <c r="F50" s="95" t="s">
        <v>25</v>
      </c>
      <c r="G50" s="104">
        <v>8</v>
      </c>
      <c r="H50" s="92">
        <v>600</v>
      </c>
      <c r="I50" s="93">
        <f t="shared" si="0"/>
        <v>4800</v>
      </c>
      <c r="J50" s="35"/>
    </row>
    <row r="51" spans="1:10" x14ac:dyDescent="0.25">
      <c r="A51" s="35">
        <v>43</v>
      </c>
      <c r="B51" s="88" t="s">
        <v>216</v>
      </c>
      <c r="C51" s="88" t="s">
        <v>52</v>
      </c>
      <c r="D51" s="142" t="s">
        <v>208</v>
      </c>
      <c r="E51" s="94" t="s">
        <v>64</v>
      </c>
      <c r="F51" s="90" t="s">
        <v>25</v>
      </c>
      <c r="G51" s="104">
        <v>4</v>
      </c>
      <c r="H51" s="92">
        <v>600</v>
      </c>
      <c r="I51" s="93">
        <f t="shared" si="0"/>
        <v>2400</v>
      </c>
      <c r="J51" s="35"/>
    </row>
    <row r="52" spans="1:10" x14ac:dyDescent="0.25">
      <c r="A52" s="35">
        <v>44</v>
      </c>
      <c r="B52" s="88" t="s">
        <v>274</v>
      </c>
      <c r="C52" s="88" t="s">
        <v>52</v>
      </c>
      <c r="D52" s="142" t="s">
        <v>208</v>
      </c>
      <c r="E52" s="103" t="s">
        <v>49</v>
      </c>
      <c r="F52" s="95" t="s">
        <v>25</v>
      </c>
      <c r="G52" s="104">
        <v>7</v>
      </c>
      <c r="H52" s="105">
        <v>600</v>
      </c>
      <c r="I52" s="106">
        <f>+H52*G52</f>
        <v>4200</v>
      </c>
      <c r="J52" s="38"/>
    </row>
    <row r="53" spans="1:10" x14ac:dyDescent="0.25">
      <c r="A53" s="35">
        <v>45</v>
      </c>
      <c r="B53" s="86" t="s">
        <v>128</v>
      </c>
      <c r="C53" s="88" t="s">
        <v>10</v>
      </c>
      <c r="D53" s="142" t="s">
        <v>247</v>
      </c>
      <c r="E53" s="83" t="s">
        <v>127</v>
      </c>
      <c r="F53" s="95" t="s">
        <v>25</v>
      </c>
      <c r="G53" s="104">
        <v>3</v>
      </c>
      <c r="H53" s="92">
        <v>600</v>
      </c>
      <c r="I53" s="93">
        <f t="shared" si="0"/>
        <v>1800</v>
      </c>
      <c r="J53" s="35"/>
    </row>
    <row r="54" spans="1:10" x14ac:dyDescent="0.25">
      <c r="A54" s="35">
        <v>46</v>
      </c>
      <c r="B54" s="86" t="s">
        <v>130</v>
      </c>
      <c r="C54" s="88" t="s">
        <v>52</v>
      </c>
      <c r="D54" s="142" t="s">
        <v>208</v>
      </c>
      <c r="E54" s="82" t="s">
        <v>129</v>
      </c>
      <c r="F54" s="90" t="s">
        <v>25</v>
      </c>
      <c r="G54" s="104">
        <v>4</v>
      </c>
      <c r="H54" s="92">
        <v>600</v>
      </c>
      <c r="I54" s="93">
        <f t="shared" si="0"/>
        <v>2400</v>
      </c>
      <c r="J54" s="35"/>
    </row>
    <row r="55" spans="1:10" x14ac:dyDescent="0.25">
      <c r="A55" s="35">
        <v>47</v>
      </c>
      <c r="B55" s="107" t="s">
        <v>67</v>
      </c>
      <c r="C55" s="107" t="s">
        <v>52</v>
      </c>
      <c r="D55" s="142" t="s">
        <v>208</v>
      </c>
      <c r="E55" s="41" t="s">
        <v>68</v>
      </c>
      <c r="F55" s="95" t="s">
        <v>25</v>
      </c>
      <c r="G55" s="104">
        <v>8</v>
      </c>
      <c r="H55" s="92">
        <v>600</v>
      </c>
      <c r="I55" s="93">
        <f t="shared" si="0"/>
        <v>4800</v>
      </c>
      <c r="J55" s="35"/>
    </row>
    <row r="56" spans="1:10" x14ac:dyDescent="0.25">
      <c r="A56" s="35">
        <v>48</v>
      </c>
      <c r="B56" s="111" t="s">
        <v>138</v>
      </c>
      <c r="C56" s="107" t="s">
        <v>52</v>
      </c>
      <c r="D56" s="142" t="s">
        <v>208</v>
      </c>
      <c r="E56" s="118" t="s">
        <v>137</v>
      </c>
      <c r="F56" s="95" t="s">
        <v>25</v>
      </c>
      <c r="G56" s="96">
        <v>7</v>
      </c>
      <c r="H56" s="92">
        <v>600</v>
      </c>
      <c r="I56" s="93">
        <f t="shared" si="0"/>
        <v>4200</v>
      </c>
      <c r="J56" s="35"/>
    </row>
    <row r="57" spans="1:10" x14ac:dyDescent="0.25">
      <c r="A57" s="35">
        <v>49</v>
      </c>
      <c r="B57" s="112" t="s">
        <v>122</v>
      </c>
      <c r="C57" s="88" t="s">
        <v>10</v>
      </c>
      <c r="D57" s="142" t="s">
        <v>247</v>
      </c>
      <c r="E57" s="82" t="s">
        <v>123</v>
      </c>
      <c r="F57" s="90" t="s">
        <v>25</v>
      </c>
      <c r="G57" s="96">
        <v>6</v>
      </c>
      <c r="H57" s="92">
        <v>600</v>
      </c>
      <c r="I57" s="93">
        <f t="shared" si="0"/>
        <v>3600</v>
      </c>
      <c r="J57" s="35"/>
    </row>
    <row r="58" spans="1:10" x14ac:dyDescent="0.25">
      <c r="A58" s="35">
        <v>50</v>
      </c>
      <c r="B58" s="174" t="s">
        <v>352</v>
      </c>
      <c r="C58" s="107" t="s">
        <v>52</v>
      </c>
      <c r="D58" s="142" t="s">
        <v>208</v>
      </c>
      <c r="E58" s="313" t="s">
        <v>350</v>
      </c>
      <c r="F58" s="95" t="s">
        <v>25</v>
      </c>
      <c r="G58" s="96">
        <v>8</v>
      </c>
      <c r="H58" s="92">
        <v>600</v>
      </c>
      <c r="I58" s="93">
        <f t="shared" si="0"/>
        <v>4800</v>
      </c>
      <c r="J58" s="35"/>
    </row>
    <row r="59" spans="1:10" x14ac:dyDescent="0.25">
      <c r="A59" s="35">
        <v>51</v>
      </c>
      <c r="B59" s="108" t="s">
        <v>70</v>
      </c>
      <c r="C59" s="107" t="s">
        <v>52</v>
      </c>
      <c r="D59" s="142" t="s">
        <v>208</v>
      </c>
      <c r="E59" s="117" t="s">
        <v>71</v>
      </c>
      <c r="F59" s="95" t="s">
        <v>25</v>
      </c>
      <c r="G59" s="96">
        <v>8</v>
      </c>
      <c r="H59" s="92">
        <v>600</v>
      </c>
      <c r="I59" s="93">
        <f>+H59*G59</f>
        <v>4800</v>
      </c>
      <c r="J59" s="35"/>
    </row>
    <row r="60" spans="1:10" x14ac:dyDescent="0.25">
      <c r="A60" s="35">
        <v>52</v>
      </c>
      <c r="B60" s="107" t="s">
        <v>235</v>
      </c>
      <c r="C60" s="107" t="s">
        <v>9</v>
      </c>
      <c r="D60" s="142" t="s">
        <v>323</v>
      </c>
      <c r="E60" s="94" t="s">
        <v>72</v>
      </c>
      <c r="F60" s="90" t="s">
        <v>25</v>
      </c>
      <c r="G60" s="96">
        <v>3</v>
      </c>
      <c r="H60" s="92">
        <v>1000</v>
      </c>
      <c r="I60" s="93">
        <f t="shared" si="0"/>
        <v>3000</v>
      </c>
      <c r="J60" s="37"/>
    </row>
    <row r="61" spans="1:10" x14ac:dyDescent="0.25">
      <c r="A61" s="35">
        <v>53</v>
      </c>
      <c r="B61" s="107" t="s">
        <v>73</v>
      </c>
      <c r="C61" s="107" t="s">
        <v>9</v>
      </c>
      <c r="D61" s="142" t="s">
        <v>293</v>
      </c>
      <c r="E61" s="84" t="s">
        <v>74</v>
      </c>
      <c r="F61" s="95" t="s">
        <v>25</v>
      </c>
      <c r="G61" s="96">
        <v>5</v>
      </c>
      <c r="H61" s="92">
        <v>1000</v>
      </c>
      <c r="I61" s="93">
        <f t="shared" si="0"/>
        <v>5000</v>
      </c>
      <c r="J61" s="37"/>
    </row>
    <row r="62" spans="1:10" x14ac:dyDescent="0.25">
      <c r="A62" s="35">
        <v>54</v>
      </c>
      <c r="B62" s="107" t="s">
        <v>278</v>
      </c>
      <c r="C62" s="107" t="s">
        <v>9</v>
      </c>
      <c r="D62" s="142" t="s">
        <v>323</v>
      </c>
      <c r="E62" s="94" t="s">
        <v>75</v>
      </c>
      <c r="F62" s="95" t="s">
        <v>25</v>
      </c>
      <c r="G62" s="96">
        <v>3</v>
      </c>
      <c r="H62" s="92">
        <v>1000</v>
      </c>
      <c r="I62" s="93">
        <f t="shared" si="0"/>
        <v>3000</v>
      </c>
      <c r="J62" s="37"/>
    </row>
    <row r="63" spans="1:10" x14ac:dyDescent="0.25">
      <c r="A63" s="35">
        <v>55</v>
      </c>
      <c r="B63" s="107" t="s">
        <v>202</v>
      </c>
      <c r="C63" s="107" t="s">
        <v>9</v>
      </c>
      <c r="D63" s="142" t="s">
        <v>323</v>
      </c>
      <c r="E63" s="94" t="s">
        <v>76</v>
      </c>
      <c r="F63" s="90" t="s">
        <v>25</v>
      </c>
      <c r="G63" s="96">
        <v>3</v>
      </c>
      <c r="H63" s="92">
        <v>1000</v>
      </c>
      <c r="I63" s="93">
        <f t="shared" si="0"/>
        <v>3000</v>
      </c>
      <c r="J63" s="37"/>
    </row>
    <row r="64" spans="1:10" x14ac:dyDescent="0.25">
      <c r="A64" s="35">
        <v>56</v>
      </c>
      <c r="B64" s="46" t="s">
        <v>343</v>
      </c>
      <c r="C64" s="107" t="s">
        <v>9</v>
      </c>
      <c r="D64" s="142" t="s">
        <v>323</v>
      </c>
      <c r="E64" s="41" t="s">
        <v>337</v>
      </c>
      <c r="F64" s="95" t="s">
        <v>25</v>
      </c>
      <c r="G64" s="96">
        <v>4</v>
      </c>
      <c r="H64" s="92">
        <v>1000</v>
      </c>
      <c r="I64" s="93">
        <f t="shared" si="0"/>
        <v>4000</v>
      </c>
      <c r="J64" s="37"/>
    </row>
    <row r="65" spans="1:10" x14ac:dyDescent="0.25">
      <c r="A65" s="35">
        <v>57</v>
      </c>
      <c r="B65" s="107" t="s">
        <v>211</v>
      </c>
      <c r="C65" s="107" t="s">
        <v>9</v>
      </c>
      <c r="D65" s="142" t="s">
        <v>324</v>
      </c>
      <c r="E65" s="94" t="s">
        <v>77</v>
      </c>
      <c r="F65" s="95" t="s">
        <v>25</v>
      </c>
      <c r="G65" s="96">
        <v>3</v>
      </c>
      <c r="H65" s="92">
        <v>1000</v>
      </c>
      <c r="I65" s="93">
        <f t="shared" si="0"/>
        <v>3000</v>
      </c>
      <c r="J65" s="37"/>
    </row>
    <row r="66" spans="1:10" x14ac:dyDescent="0.25">
      <c r="A66" s="35">
        <v>58</v>
      </c>
      <c r="B66" s="88" t="s">
        <v>248</v>
      </c>
      <c r="C66" s="88" t="s">
        <v>9</v>
      </c>
      <c r="D66" s="142" t="s">
        <v>323</v>
      </c>
      <c r="E66" s="94" t="s">
        <v>78</v>
      </c>
      <c r="F66" s="90" t="s">
        <v>25</v>
      </c>
      <c r="G66" s="96">
        <v>5</v>
      </c>
      <c r="H66" s="92">
        <v>1000</v>
      </c>
      <c r="I66" s="93">
        <f t="shared" si="0"/>
        <v>5000</v>
      </c>
      <c r="J66" s="37"/>
    </row>
    <row r="67" spans="1:10" x14ac:dyDescent="0.25">
      <c r="A67" s="35">
        <v>59</v>
      </c>
      <c r="B67" s="86" t="s">
        <v>112</v>
      </c>
      <c r="C67" s="88" t="s">
        <v>9</v>
      </c>
      <c r="D67" s="142" t="s">
        <v>324</v>
      </c>
      <c r="E67" s="83" t="s">
        <v>111</v>
      </c>
      <c r="F67" s="95" t="s">
        <v>25</v>
      </c>
      <c r="G67" s="96">
        <v>5</v>
      </c>
      <c r="H67" s="92">
        <v>1000</v>
      </c>
      <c r="I67" s="93">
        <f t="shared" si="0"/>
        <v>5000</v>
      </c>
      <c r="J67" s="37"/>
    </row>
    <row r="68" spans="1:10" x14ac:dyDescent="0.25">
      <c r="A68" s="35">
        <v>60</v>
      </c>
      <c r="B68" s="88" t="s">
        <v>245</v>
      </c>
      <c r="C68" s="88" t="s">
        <v>8</v>
      </c>
      <c r="D68" s="142" t="s">
        <v>326</v>
      </c>
      <c r="E68" s="94" t="s">
        <v>79</v>
      </c>
      <c r="F68" s="95" t="s">
        <v>25</v>
      </c>
      <c r="G68" s="314">
        <v>8</v>
      </c>
      <c r="H68" s="92">
        <v>600</v>
      </c>
      <c r="I68" s="93">
        <f t="shared" si="0"/>
        <v>4800</v>
      </c>
      <c r="J68" s="35"/>
    </row>
    <row r="69" spans="1:10" x14ac:dyDescent="0.25">
      <c r="A69" s="35">
        <v>61</v>
      </c>
      <c r="B69" s="88" t="s">
        <v>296</v>
      </c>
      <c r="C69" s="88" t="s">
        <v>8</v>
      </c>
      <c r="D69" s="142" t="s">
        <v>326</v>
      </c>
      <c r="E69" s="94" t="s">
        <v>80</v>
      </c>
      <c r="F69" s="90" t="s">
        <v>25</v>
      </c>
      <c r="G69" s="314">
        <v>8</v>
      </c>
      <c r="H69" s="92">
        <v>600</v>
      </c>
      <c r="I69" s="93">
        <f t="shared" si="0"/>
        <v>4800</v>
      </c>
      <c r="J69" s="35"/>
    </row>
    <row r="70" spans="1:10" x14ac:dyDescent="0.25">
      <c r="A70" s="35">
        <v>62</v>
      </c>
      <c r="B70" s="88" t="s">
        <v>236</v>
      </c>
      <c r="C70" s="88" t="s">
        <v>8</v>
      </c>
      <c r="D70" s="142" t="s">
        <v>326</v>
      </c>
      <c r="E70" s="94" t="s">
        <v>81</v>
      </c>
      <c r="F70" s="95" t="s">
        <v>25</v>
      </c>
      <c r="G70" s="314">
        <v>7</v>
      </c>
      <c r="H70" s="92">
        <v>600</v>
      </c>
      <c r="I70" s="93">
        <f t="shared" si="0"/>
        <v>4200</v>
      </c>
      <c r="J70" s="35"/>
    </row>
    <row r="71" spans="1:10" x14ac:dyDescent="0.25">
      <c r="A71" s="35">
        <v>63</v>
      </c>
      <c r="B71" s="187" t="s">
        <v>383</v>
      </c>
      <c r="C71" s="88" t="s">
        <v>8</v>
      </c>
      <c r="D71" s="142" t="s">
        <v>326</v>
      </c>
      <c r="E71" s="311" t="s">
        <v>382</v>
      </c>
      <c r="F71" s="95" t="s">
        <v>25</v>
      </c>
      <c r="G71" s="314">
        <v>8</v>
      </c>
      <c r="H71" s="92">
        <v>600</v>
      </c>
      <c r="I71" s="93">
        <f t="shared" si="0"/>
        <v>4800</v>
      </c>
      <c r="J71" s="35"/>
    </row>
    <row r="72" spans="1:10" x14ac:dyDescent="0.25">
      <c r="A72" s="35">
        <v>64</v>
      </c>
      <c r="B72" s="107" t="s">
        <v>243</v>
      </c>
      <c r="C72" s="88" t="s">
        <v>10</v>
      </c>
      <c r="D72" s="142" t="s">
        <v>369</v>
      </c>
      <c r="E72" s="94" t="s">
        <v>82</v>
      </c>
      <c r="F72" s="90" t="s">
        <v>25</v>
      </c>
      <c r="G72" s="96">
        <v>3</v>
      </c>
      <c r="H72" s="92">
        <v>1000</v>
      </c>
      <c r="I72" s="93">
        <f t="shared" si="0"/>
        <v>3000</v>
      </c>
      <c r="J72" s="37"/>
    </row>
    <row r="73" spans="1:10" x14ac:dyDescent="0.25">
      <c r="A73" s="35">
        <v>65</v>
      </c>
      <c r="B73" s="88" t="s">
        <v>1264</v>
      </c>
      <c r="C73" s="88" t="s">
        <v>10</v>
      </c>
      <c r="D73" s="142" t="s">
        <v>369</v>
      </c>
      <c r="E73" s="94" t="s">
        <v>83</v>
      </c>
      <c r="F73" s="95" t="s">
        <v>25</v>
      </c>
      <c r="G73" s="96">
        <v>3</v>
      </c>
      <c r="H73" s="92">
        <v>1000</v>
      </c>
      <c r="I73" s="93">
        <f t="shared" si="0"/>
        <v>3000</v>
      </c>
      <c r="J73" s="37"/>
    </row>
    <row r="74" spans="1:10" x14ac:dyDescent="0.25">
      <c r="A74" s="35">
        <v>66</v>
      </c>
      <c r="B74" s="88" t="s">
        <v>84</v>
      </c>
      <c r="C74" s="114" t="s">
        <v>10</v>
      </c>
      <c r="D74" s="142" t="s">
        <v>369</v>
      </c>
      <c r="E74" s="84" t="s">
        <v>85</v>
      </c>
      <c r="F74" s="95" t="s">
        <v>25</v>
      </c>
      <c r="G74" s="98">
        <v>2</v>
      </c>
      <c r="H74" s="92">
        <v>1000</v>
      </c>
      <c r="I74" s="93">
        <f t="shared" si="0"/>
        <v>2000</v>
      </c>
      <c r="J74" s="37"/>
    </row>
    <row r="75" spans="1:10" x14ac:dyDescent="0.25">
      <c r="A75" s="35">
        <v>67</v>
      </c>
      <c r="B75" s="88" t="s">
        <v>86</v>
      </c>
      <c r="C75" s="114" t="s">
        <v>10</v>
      </c>
      <c r="D75" s="142" t="s">
        <v>369</v>
      </c>
      <c r="E75" s="41" t="s">
        <v>87</v>
      </c>
      <c r="F75" s="90" t="s">
        <v>25</v>
      </c>
      <c r="G75" s="98">
        <v>2</v>
      </c>
      <c r="H75" s="92">
        <v>1000</v>
      </c>
      <c r="I75" s="93">
        <f t="shared" si="0"/>
        <v>2000</v>
      </c>
      <c r="J75" s="37"/>
    </row>
    <row r="76" spans="1:10" x14ac:dyDescent="0.25">
      <c r="A76" s="35">
        <v>68</v>
      </c>
      <c r="B76" s="97" t="s">
        <v>88</v>
      </c>
      <c r="C76" s="88" t="s">
        <v>10</v>
      </c>
      <c r="D76" s="142" t="s">
        <v>369</v>
      </c>
      <c r="E76" s="41" t="s">
        <v>89</v>
      </c>
      <c r="F76" s="95" t="s">
        <v>25</v>
      </c>
      <c r="G76" s="98">
        <v>3</v>
      </c>
      <c r="H76" s="92">
        <v>1000</v>
      </c>
      <c r="I76" s="93">
        <f t="shared" si="0"/>
        <v>3000</v>
      </c>
      <c r="J76" s="37"/>
    </row>
    <row r="77" spans="1:10" x14ac:dyDescent="0.25">
      <c r="A77" s="35">
        <v>69</v>
      </c>
      <c r="B77" s="108" t="s">
        <v>1265</v>
      </c>
      <c r="C77" s="88" t="s">
        <v>10</v>
      </c>
      <c r="D77" s="142" t="s">
        <v>369</v>
      </c>
      <c r="E77" s="117" t="s">
        <v>92</v>
      </c>
      <c r="F77" s="95" t="s">
        <v>25</v>
      </c>
      <c r="G77" s="98">
        <v>2</v>
      </c>
      <c r="H77" s="92">
        <v>1000</v>
      </c>
      <c r="I77" s="93">
        <f t="shared" si="0"/>
        <v>2000</v>
      </c>
      <c r="J77" s="37"/>
    </row>
    <row r="78" spans="1:10" x14ac:dyDescent="0.25">
      <c r="A78" s="35">
        <v>70</v>
      </c>
      <c r="B78" s="177" t="s">
        <v>371</v>
      </c>
      <c r="C78" s="88" t="s">
        <v>10</v>
      </c>
      <c r="D78" s="142" t="s">
        <v>369</v>
      </c>
      <c r="E78" s="214" t="s">
        <v>370</v>
      </c>
      <c r="F78" s="90" t="s">
        <v>25</v>
      </c>
      <c r="G78" s="98">
        <v>3</v>
      </c>
      <c r="H78" s="92">
        <v>1000</v>
      </c>
      <c r="I78" s="93">
        <f t="shared" si="0"/>
        <v>3000</v>
      </c>
      <c r="J78" s="37"/>
    </row>
    <row r="79" spans="1:10" x14ac:dyDescent="0.25">
      <c r="A79" s="35">
        <v>71</v>
      </c>
      <c r="B79" s="108" t="s">
        <v>90</v>
      </c>
      <c r="C79" s="88" t="s">
        <v>10</v>
      </c>
      <c r="D79" s="142" t="s">
        <v>369</v>
      </c>
      <c r="E79" s="117" t="s">
        <v>91</v>
      </c>
      <c r="F79" s="95" t="s">
        <v>25</v>
      </c>
      <c r="G79" s="98">
        <v>3</v>
      </c>
      <c r="H79" s="92">
        <v>1000</v>
      </c>
      <c r="I79" s="93">
        <f>+H79*G79</f>
        <v>3000</v>
      </c>
      <c r="J79" s="37"/>
    </row>
    <row r="80" spans="1:10" x14ac:dyDescent="0.25">
      <c r="A80" s="35">
        <v>72</v>
      </c>
      <c r="B80" s="81" t="s">
        <v>339</v>
      </c>
      <c r="C80" s="88" t="s">
        <v>10</v>
      </c>
      <c r="D80" s="142" t="s">
        <v>369</v>
      </c>
      <c r="E80" s="117" t="s">
        <v>338</v>
      </c>
      <c r="F80" s="95" t="s">
        <v>25</v>
      </c>
      <c r="G80" s="98">
        <v>3</v>
      </c>
      <c r="H80" s="92">
        <v>1000</v>
      </c>
      <c r="I80" s="93">
        <f>+H80*G80</f>
        <v>3000</v>
      </c>
      <c r="J80" s="37"/>
    </row>
    <row r="81" spans="1:10" x14ac:dyDescent="0.25">
      <c r="A81" s="35">
        <v>73</v>
      </c>
      <c r="B81" s="64" t="s">
        <v>167</v>
      </c>
      <c r="C81" s="88" t="s">
        <v>10</v>
      </c>
      <c r="D81" s="142" t="s">
        <v>369</v>
      </c>
      <c r="E81" s="41" t="s">
        <v>166</v>
      </c>
      <c r="F81" s="90" t="s">
        <v>25</v>
      </c>
      <c r="G81" s="98">
        <v>2</v>
      </c>
      <c r="H81" s="92">
        <v>1000</v>
      </c>
      <c r="I81" s="93">
        <f t="shared" si="0"/>
        <v>2000</v>
      </c>
      <c r="J81" s="37"/>
    </row>
    <row r="82" spans="1:10" x14ac:dyDescent="0.25">
      <c r="A82" s="35">
        <v>74</v>
      </c>
      <c r="B82" s="64" t="s">
        <v>164</v>
      </c>
      <c r="C82" s="88" t="s">
        <v>10</v>
      </c>
      <c r="D82" s="142" t="s">
        <v>369</v>
      </c>
      <c r="E82" s="79" t="s">
        <v>177</v>
      </c>
      <c r="F82" s="95" t="s">
        <v>25</v>
      </c>
      <c r="G82" s="98">
        <v>3</v>
      </c>
      <c r="H82" s="92">
        <v>1000</v>
      </c>
      <c r="I82" s="93">
        <f t="shared" si="0"/>
        <v>3000</v>
      </c>
      <c r="J82" s="37"/>
    </row>
    <row r="83" spans="1:10" x14ac:dyDescent="0.25">
      <c r="A83" s="35">
        <v>75</v>
      </c>
      <c r="B83" s="80" t="s">
        <v>108</v>
      </c>
      <c r="C83" s="88" t="s">
        <v>10</v>
      </c>
      <c r="D83" s="142" t="s">
        <v>369</v>
      </c>
      <c r="E83" s="82" t="s">
        <v>107</v>
      </c>
      <c r="F83" s="95" t="s">
        <v>25</v>
      </c>
      <c r="G83" s="98">
        <v>2</v>
      </c>
      <c r="H83" s="92">
        <v>1000</v>
      </c>
      <c r="I83" s="93">
        <f t="shared" si="0"/>
        <v>2000</v>
      </c>
      <c r="J83" s="37"/>
    </row>
    <row r="84" spans="1:10" x14ac:dyDescent="0.25">
      <c r="A84" s="35">
        <v>77</v>
      </c>
      <c r="B84" s="88" t="s">
        <v>222</v>
      </c>
      <c r="C84" s="88" t="s">
        <v>93</v>
      </c>
      <c r="D84" s="142" t="s">
        <v>322</v>
      </c>
      <c r="E84" s="94" t="s">
        <v>95</v>
      </c>
      <c r="F84" s="90" t="s">
        <v>25</v>
      </c>
      <c r="G84" s="96">
        <v>6</v>
      </c>
      <c r="H84" s="92">
        <v>1000</v>
      </c>
      <c r="I84" s="93">
        <f t="shared" ref="I84:I96" si="1">+H84*G84</f>
        <v>6000</v>
      </c>
      <c r="J84" s="37"/>
    </row>
    <row r="85" spans="1:10" x14ac:dyDescent="0.25">
      <c r="A85" s="35">
        <v>78</v>
      </c>
      <c r="B85" s="107" t="s">
        <v>205</v>
      </c>
      <c r="C85" s="107" t="s">
        <v>93</v>
      </c>
      <c r="D85" s="142" t="s">
        <v>322</v>
      </c>
      <c r="E85" s="94" t="s">
        <v>96</v>
      </c>
      <c r="F85" s="95" t="s">
        <v>25</v>
      </c>
      <c r="G85" s="96">
        <v>6</v>
      </c>
      <c r="H85" s="92">
        <v>1000</v>
      </c>
      <c r="I85" s="93">
        <f t="shared" si="1"/>
        <v>6000</v>
      </c>
      <c r="J85" s="37"/>
    </row>
    <row r="86" spans="1:10" x14ac:dyDescent="0.25">
      <c r="A86" s="35">
        <v>79</v>
      </c>
      <c r="B86" s="107" t="s">
        <v>232</v>
      </c>
      <c r="C86" s="107" t="s">
        <v>93</v>
      </c>
      <c r="D86" s="142" t="s">
        <v>322</v>
      </c>
      <c r="E86" s="94" t="s">
        <v>97</v>
      </c>
      <c r="F86" s="95" t="s">
        <v>25</v>
      </c>
      <c r="G86" s="96">
        <v>6</v>
      </c>
      <c r="H86" s="92">
        <v>1000</v>
      </c>
      <c r="I86" s="93">
        <f t="shared" si="1"/>
        <v>6000</v>
      </c>
      <c r="J86" s="37"/>
    </row>
    <row r="87" spans="1:10" x14ac:dyDescent="0.25">
      <c r="A87" s="35">
        <v>80</v>
      </c>
      <c r="B87" s="107" t="s">
        <v>188</v>
      </c>
      <c r="C87" s="107" t="s">
        <v>93</v>
      </c>
      <c r="D87" s="142" t="s">
        <v>322</v>
      </c>
      <c r="E87" s="94" t="s">
        <v>98</v>
      </c>
      <c r="F87" s="90" t="s">
        <v>25</v>
      </c>
      <c r="G87" s="96">
        <v>6</v>
      </c>
      <c r="H87" s="92">
        <v>1000</v>
      </c>
      <c r="I87" s="93">
        <f t="shared" si="1"/>
        <v>6000</v>
      </c>
      <c r="J87" s="37"/>
    </row>
    <row r="88" spans="1:10" x14ac:dyDescent="0.25">
      <c r="A88" s="35">
        <v>81</v>
      </c>
      <c r="B88" s="88" t="s">
        <v>237</v>
      </c>
      <c r="C88" s="88" t="s">
        <v>93</v>
      </c>
      <c r="D88" s="142" t="s">
        <v>322</v>
      </c>
      <c r="E88" s="94" t="s">
        <v>94</v>
      </c>
      <c r="F88" s="95" t="s">
        <v>25</v>
      </c>
      <c r="G88" s="96">
        <v>7</v>
      </c>
      <c r="H88" s="92">
        <v>1000</v>
      </c>
      <c r="I88" s="93">
        <f>+H88*G88</f>
        <v>7000</v>
      </c>
      <c r="J88" s="37"/>
    </row>
    <row r="89" spans="1:10" x14ac:dyDescent="0.25">
      <c r="A89" s="35">
        <v>82</v>
      </c>
      <c r="B89" s="86" t="s">
        <v>438</v>
      </c>
      <c r="C89" s="88" t="s">
        <v>93</v>
      </c>
      <c r="D89" s="86" t="s">
        <v>322</v>
      </c>
      <c r="E89" s="140" t="s">
        <v>437</v>
      </c>
      <c r="F89" s="95" t="s">
        <v>25</v>
      </c>
      <c r="G89" s="96">
        <v>7</v>
      </c>
      <c r="H89" s="92">
        <v>1000</v>
      </c>
      <c r="I89" s="93">
        <f>+H89*G89</f>
        <v>7000</v>
      </c>
      <c r="J89" s="35"/>
    </row>
    <row r="90" spans="1:10" x14ac:dyDescent="0.25">
      <c r="A90" s="35">
        <v>83</v>
      </c>
      <c r="B90" s="86" t="s">
        <v>412</v>
      </c>
      <c r="C90" s="88" t="s">
        <v>93</v>
      </c>
      <c r="D90" s="86" t="s">
        <v>322</v>
      </c>
      <c r="E90" s="101" t="s">
        <v>411</v>
      </c>
      <c r="F90" s="90" t="s">
        <v>25</v>
      </c>
      <c r="G90" s="96">
        <v>5</v>
      </c>
      <c r="H90" s="92">
        <v>1000</v>
      </c>
      <c r="I90" s="93">
        <f>+H90*G90</f>
        <v>5000</v>
      </c>
      <c r="J90" s="35"/>
    </row>
    <row r="91" spans="1:10" x14ac:dyDescent="0.25">
      <c r="A91" s="35">
        <v>84</v>
      </c>
      <c r="B91" s="86" t="s">
        <v>414</v>
      </c>
      <c r="C91" s="88" t="s">
        <v>93</v>
      </c>
      <c r="D91" s="86" t="s">
        <v>322</v>
      </c>
      <c r="E91" s="101" t="s">
        <v>413</v>
      </c>
      <c r="F91" s="95" t="s">
        <v>25</v>
      </c>
      <c r="G91" s="96">
        <v>6</v>
      </c>
      <c r="H91" s="92">
        <v>1000</v>
      </c>
      <c r="I91" s="93">
        <f>+H91*G91</f>
        <v>6000</v>
      </c>
      <c r="J91" s="35"/>
    </row>
    <row r="92" spans="1:10" x14ac:dyDescent="0.25">
      <c r="A92" s="35">
        <v>85</v>
      </c>
      <c r="B92" s="86" t="s">
        <v>418</v>
      </c>
      <c r="C92" s="88" t="s">
        <v>93</v>
      </c>
      <c r="D92" s="86" t="s">
        <v>322</v>
      </c>
      <c r="E92" s="101" t="s">
        <v>417</v>
      </c>
      <c r="F92" s="95" t="s">
        <v>25</v>
      </c>
      <c r="G92" s="96">
        <v>6</v>
      </c>
      <c r="H92" s="92">
        <v>1000</v>
      </c>
      <c r="I92" s="93">
        <f>+H92*G92</f>
        <v>6000</v>
      </c>
      <c r="J92" s="35"/>
    </row>
    <row r="93" spans="1:10" x14ac:dyDescent="0.25">
      <c r="A93" s="35">
        <v>86</v>
      </c>
      <c r="B93" s="107" t="s">
        <v>242</v>
      </c>
      <c r="C93" s="107" t="s">
        <v>93</v>
      </c>
      <c r="D93" s="142" t="s">
        <v>1262</v>
      </c>
      <c r="E93" s="94" t="s">
        <v>99</v>
      </c>
      <c r="F93" s="90" t="s">
        <v>25</v>
      </c>
      <c r="G93" s="96">
        <v>9</v>
      </c>
      <c r="H93" s="92">
        <v>600</v>
      </c>
      <c r="I93" s="93">
        <f t="shared" si="1"/>
        <v>5400</v>
      </c>
      <c r="J93" s="35"/>
    </row>
    <row r="94" spans="1:10" x14ac:dyDescent="0.25">
      <c r="A94" s="35">
        <v>87</v>
      </c>
      <c r="B94" s="115" t="s">
        <v>262</v>
      </c>
      <c r="C94" s="115" t="s">
        <v>93</v>
      </c>
      <c r="D94" s="142" t="s">
        <v>1262</v>
      </c>
      <c r="E94" s="103" t="s">
        <v>100</v>
      </c>
      <c r="F94" s="95" t="s">
        <v>25</v>
      </c>
      <c r="G94" s="116">
        <v>9</v>
      </c>
      <c r="H94" s="105">
        <v>600</v>
      </c>
      <c r="I94" s="106">
        <f t="shared" si="1"/>
        <v>5400</v>
      </c>
      <c r="J94" s="54"/>
    </row>
    <row r="95" spans="1:10" x14ac:dyDescent="0.25">
      <c r="A95" s="35">
        <v>88</v>
      </c>
      <c r="B95" s="115" t="s">
        <v>209</v>
      </c>
      <c r="C95" s="115" t="s">
        <v>93</v>
      </c>
      <c r="D95" s="142" t="s">
        <v>1262</v>
      </c>
      <c r="E95" s="94" t="s">
        <v>101</v>
      </c>
      <c r="F95" s="95" t="s">
        <v>25</v>
      </c>
      <c r="G95" s="96">
        <v>2</v>
      </c>
      <c r="H95" s="92">
        <v>600</v>
      </c>
      <c r="I95" s="93">
        <f t="shared" si="1"/>
        <v>1200</v>
      </c>
      <c r="J95" s="40"/>
    </row>
    <row r="96" spans="1:10" x14ac:dyDescent="0.25">
      <c r="A96" s="35">
        <v>89</v>
      </c>
      <c r="B96" s="88" t="s">
        <v>65</v>
      </c>
      <c r="C96" s="88" t="s">
        <v>93</v>
      </c>
      <c r="D96" s="142" t="s">
        <v>1262</v>
      </c>
      <c r="E96" s="110" t="s">
        <v>66</v>
      </c>
      <c r="F96" s="90" t="s">
        <v>25</v>
      </c>
      <c r="G96" s="96">
        <v>9</v>
      </c>
      <c r="H96" s="92">
        <v>600</v>
      </c>
      <c r="I96" s="93">
        <f t="shared" si="1"/>
        <v>5400</v>
      </c>
      <c r="J96" s="35"/>
    </row>
    <row r="97" spans="1:10" x14ac:dyDescent="0.25">
      <c r="A97" s="35">
        <v>90</v>
      </c>
      <c r="B97" s="112" t="s">
        <v>410</v>
      </c>
      <c r="C97" s="88" t="s">
        <v>93</v>
      </c>
      <c r="D97" s="75" t="s">
        <v>210</v>
      </c>
      <c r="E97" s="318" t="s">
        <v>1299</v>
      </c>
      <c r="F97" s="95" t="s">
        <v>25</v>
      </c>
      <c r="G97" s="96">
        <v>4</v>
      </c>
      <c r="H97" s="92">
        <v>600</v>
      </c>
      <c r="I97" s="93">
        <f>+H97*G97</f>
        <v>2400</v>
      </c>
      <c r="J97" s="35"/>
    </row>
    <row r="98" spans="1:10" x14ac:dyDescent="0.25">
      <c r="A98" s="35">
        <v>91</v>
      </c>
      <c r="B98" s="86" t="s">
        <v>420</v>
      </c>
      <c r="C98" s="88" t="s">
        <v>93</v>
      </c>
      <c r="D98" s="75" t="s">
        <v>210</v>
      </c>
      <c r="E98" s="318" t="s">
        <v>419</v>
      </c>
      <c r="F98" s="95" t="s">
        <v>25</v>
      </c>
      <c r="G98" s="96">
        <v>10</v>
      </c>
      <c r="H98" s="92">
        <v>600</v>
      </c>
      <c r="I98" s="93">
        <f>+H98*G98</f>
        <v>6000</v>
      </c>
      <c r="J98" s="35"/>
    </row>
    <row r="99" spans="1:10" x14ac:dyDescent="0.25">
      <c r="A99" s="35">
        <v>92</v>
      </c>
      <c r="B99" s="86" t="s">
        <v>422</v>
      </c>
      <c r="C99" s="88" t="s">
        <v>93</v>
      </c>
      <c r="D99" s="75" t="s">
        <v>210</v>
      </c>
      <c r="E99" s="318" t="s">
        <v>421</v>
      </c>
      <c r="F99" s="90" t="s">
        <v>25</v>
      </c>
      <c r="G99" s="96">
        <v>7</v>
      </c>
      <c r="H99" s="92">
        <v>600</v>
      </c>
      <c r="I99" s="93">
        <f>+H99*G99</f>
        <v>4200</v>
      </c>
      <c r="J99" s="35"/>
    </row>
    <row r="100" spans="1:10" x14ac:dyDescent="0.25">
      <c r="A100" s="35">
        <v>93</v>
      </c>
      <c r="B100" s="86" t="s">
        <v>424</v>
      </c>
      <c r="C100" s="88" t="s">
        <v>93</v>
      </c>
      <c r="D100" s="75" t="s">
        <v>210</v>
      </c>
      <c r="E100" s="318" t="s">
        <v>423</v>
      </c>
      <c r="F100" s="95" t="s">
        <v>25</v>
      </c>
      <c r="G100" s="96">
        <v>10</v>
      </c>
      <c r="H100" s="92">
        <v>600</v>
      </c>
      <c r="I100" s="93">
        <f>+H100*G100</f>
        <v>6000</v>
      </c>
      <c r="J100" s="35"/>
    </row>
    <row r="101" spans="1:10" x14ac:dyDescent="0.25">
      <c r="A101" s="35">
        <v>94</v>
      </c>
      <c r="B101" s="86" t="s">
        <v>440</v>
      </c>
      <c r="C101" s="107" t="s">
        <v>52</v>
      </c>
      <c r="D101" s="142" t="s">
        <v>208</v>
      </c>
      <c r="E101" s="319" t="s">
        <v>439</v>
      </c>
      <c r="F101" s="95" t="s">
        <v>25</v>
      </c>
      <c r="G101" s="96">
        <v>7</v>
      </c>
      <c r="H101" s="92">
        <v>600</v>
      </c>
      <c r="I101" s="93">
        <f>+H101*G101</f>
        <v>4200</v>
      </c>
      <c r="J101" s="192"/>
    </row>
    <row r="102" spans="1:10" x14ac:dyDescent="0.25">
      <c r="A102" s="35">
        <v>95</v>
      </c>
      <c r="B102" s="86" t="s">
        <v>655</v>
      </c>
      <c r="C102" s="107" t="s">
        <v>52</v>
      </c>
      <c r="D102" s="75" t="s">
        <v>189</v>
      </c>
      <c r="E102" s="319" t="s">
        <v>634</v>
      </c>
      <c r="F102" s="90" t="s">
        <v>25</v>
      </c>
      <c r="G102" s="96">
        <v>4</v>
      </c>
      <c r="H102" s="92">
        <v>1000</v>
      </c>
      <c r="I102" s="93">
        <f t="shared" ref="I102:I107" si="2">+H102*G102</f>
        <v>4000</v>
      </c>
      <c r="J102" s="192"/>
    </row>
    <row r="103" spans="1:10" x14ac:dyDescent="0.25">
      <c r="A103" s="35">
        <v>96</v>
      </c>
      <c r="B103" s="86" t="s">
        <v>430</v>
      </c>
      <c r="C103" s="107" t="s">
        <v>52</v>
      </c>
      <c r="D103" s="75" t="s">
        <v>189</v>
      </c>
      <c r="E103" s="319" t="s">
        <v>429</v>
      </c>
      <c r="F103" s="95" t="s">
        <v>25</v>
      </c>
      <c r="G103" s="96">
        <v>3</v>
      </c>
      <c r="H103" s="92">
        <v>1000</v>
      </c>
      <c r="I103" s="93">
        <f t="shared" si="2"/>
        <v>3000</v>
      </c>
      <c r="J103" s="192"/>
    </row>
    <row r="104" spans="1:10" x14ac:dyDescent="0.25">
      <c r="A104" s="35">
        <v>97</v>
      </c>
      <c r="B104" s="86" t="s">
        <v>432</v>
      </c>
      <c r="C104" s="107" t="s">
        <v>52</v>
      </c>
      <c r="D104" s="75" t="s">
        <v>208</v>
      </c>
      <c r="E104" s="319" t="s">
        <v>431</v>
      </c>
      <c r="F104" s="95" t="s">
        <v>25</v>
      </c>
      <c r="G104" s="96">
        <v>7</v>
      </c>
      <c r="H104" s="92">
        <v>600</v>
      </c>
      <c r="I104" s="93">
        <f t="shared" si="2"/>
        <v>4200</v>
      </c>
      <c r="J104" s="192"/>
    </row>
    <row r="105" spans="1:10" x14ac:dyDescent="0.25">
      <c r="A105" s="35">
        <v>98</v>
      </c>
      <c r="B105" s="86" t="s">
        <v>434</v>
      </c>
      <c r="C105" s="107" t="s">
        <v>52</v>
      </c>
      <c r="D105" s="75" t="s">
        <v>208</v>
      </c>
      <c r="E105" s="319" t="s">
        <v>433</v>
      </c>
      <c r="F105" s="90" t="s">
        <v>25</v>
      </c>
      <c r="G105" s="96">
        <v>4</v>
      </c>
      <c r="H105" s="92">
        <v>600</v>
      </c>
      <c r="I105" s="93">
        <f t="shared" si="2"/>
        <v>2400</v>
      </c>
      <c r="J105" s="192"/>
    </row>
    <row r="106" spans="1:10" x14ac:dyDescent="0.25">
      <c r="A106" s="35">
        <v>99</v>
      </c>
      <c r="B106" s="86" t="s">
        <v>436</v>
      </c>
      <c r="C106" s="107" t="s">
        <v>52</v>
      </c>
      <c r="D106" s="75" t="s">
        <v>208</v>
      </c>
      <c r="E106" s="319" t="s">
        <v>435</v>
      </c>
      <c r="F106" s="95" t="s">
        <v>25</v>
      </c>
      <c r="G106" s="96">
        <v>4</v>
      </c>
      <c r="H106" s="92">
        <v>600</v>
      </c>
      <c r="I106" s="93">
        <f t="shared" si="2"/>
        <v>2400</v>
      </c>
      <c r="J106" s="192"/>
    </row>
    <row r="107" spans="1:10" x14ac:dyDescent="0.25">
      <c r="A107" s="35">
        <v>100</v>
      </c>
      <c r="B107" s="86" t="s">
        <v>442</v>
      </c>
      <c r="C107" s="107" t="s">
        <v>52</v>
      </c>
      <c r="D107" s="75" t="s">
        <v>208</v>
      </c>
      <c r="E107" s="319" t="s">
        <v>441</v>
      </c>
      <c r="F107" s="95" t="s">
        <v>25</v>
      </c>
      <c r="G107" s="96">
        <v>7</v>
      </c>
      <c r="H107" s="92">
        <v>600</v>
      </c>
      <c r="I107" s="93">
        <f t="shared" si="2"/>
        <v>4200</v>
      </c>
      <c r="J107" s="192"/>
    </row>
    <row r="108" spans="1:10" s="20" customFormat="1" ht="16.5" customHeight="1" x14ac:dyDescent="0.25">
      <c r="A108" s="33"/>
      <c r="B108" s="14" t="s">
        <v>102</v>
      </c>
      <c r="C108" s="15"/>
      <c r="D108" s="15"/>
      <c r="E108" s="15"/>
      <c r="F108" s="16"/>
      <c r="G108" s="17"/>
      <c r="H108" s="18"/>
      <c r="I108" s="18">
        <f>SUM(I9:I107)</f>
        <v>335600</v>
      </c>
      <c r="J108" s="19"/>
    </row>
    <row r="109" spans="1:10" x14ac:dyDescent="0.25">
      <c r="A109" s="33"/>
      <c r="B109" s="1747" t="s">
        <v>103</v>
      </c>
      <c r="C109" s="1748"/>
      <c r="D109" s="1748"/>
      <c r="E109" s="1748"/>
      <c r="F109" s="1748"/>
      <c r="G109" s="1748"/>
      <c r="H109" s="1748"/>
      <c r="I109" s="1748"/>
      <c r="J109" s="1748"/>
    </row>
    <row r="110" spans="1:10" x14ac:dyDescent="0.25">
      <c r="A110" s="34"/>
      <c r="B110" s="315"/>
      <c r="F110" s="5"/>
      <c r="G110" s="5"/>
      <c r="H110" s="5"/>
      <c r="I110" s="5"/>
    </row>
    <row r="111" spans="1:10" x14ac:dyDescent="0.25">
      <c r="A111" s="34"/>
      <c r="B111" s="315"/>
      <c r="F111" s="5"/>
      <c r="G111" s="5"/>
      <c r="H111" s="5"/>
      <c r="I111" s="371"/>
    </row>
    <row r="112" spans="1:10" x14ac:dyDescent="0.25">
      <c r="A112" s="34"/>
      <c r="B112" s="315"/>
      <c r="F112" s="5"/>
      <c r="G112" s="5"/>
      <c r="H112" s="5"/>
      <c r="I112" s="5"/>
    </row>
    <row r="113" spans="1:9" x14ac:dyDescent="0.25">
      <c r="A113" s="34"/>
      <c r="B113" s="317"/>
      <c r="F113" s="5"/>
      <c r="G113" s="5"/>
      <c r="H113" s="5"/>
      <c r="I113" s="5"/>
    </row>
    <row r="114" spans="1:9" ht="15.75" x14ac:dyDescent="0.25">
      <c r="B114" s="21" t="s">
        <v>104</v>
      </c>
      <c r="D114" s="21"/>
      <c r="F114" s="5"/>
      <c r="G114" s="5"/>
      <c r="H114" s="5"/>
      <c r="I114" s="5"/>
    </row>
    <row r="115" spans="1:9" ht="15.75" x14ac:dyDescent="0.25">
      <c r="B115" s="22" t="s">
        <v>117</v>
      </c>
      <c r="D115" s="22"/>
      <c r="F115" s="5"/>
      <c r="G115" s="5"/>
      <c r="H115" s="5"/>
      <c r="I115" s="5"/>
    </row>
    <row r="116" spans="1:9" x14ac:dyDescent="0.25">
      <c r="F116" s="5"/>
      <c r="G116" s="5"/>
      <c r="H116" s="5"/>
      <c r="I116" s="5"/>
    </row>
    <row r="117" spans="1:9" x14ac:dyDescent="0.25">
      <c r="B117" s="77"/>
      <c r="F117" s="5"/>
      <c r="G117" s="5"/>
      <c r="H117" s="5"/>
    </row>
    <row r="118" spans="1:9" x14ac:dyDescent="0.25">
      <c r="B118" s="77"/>
      <c r="F118" s="5"/>
      <c r="G118" s="5"/>
      <c r="H118" s="5"/>
    </row>
  </sheetData>
  <autoFilter ref="A8:J109"/>
  <mergeCells count="8">
    <mergeCell ref="B109:J109"/>
    <mergeCell ref="B7:J7"/>
    <mergeCell ref="B1:J1"/>
    <mergeCell ref="B2:J2"/>
    <mergeCell ref="B3:J3"/>
    <mergeCell ref="B4:J4"/>
    <mergeCell ref="B5:J5"/>
    <mergeCell ref="B6:J6"/>
  </mergeCells>
  <pageMargins left="0.55118110236220474" right="0.15748031496062992" top="0.19685039370078741" bottom="0.15748031496062992" header="0.19685039370078741" footer="0.15748031496062992"/>
  <pageSetup paperSize="9" scale="75" orientation="landscape" horizontalDpi="300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26</vt:i4>
      </vt:variant>
      <vt:variant>
        <vt:lpstr>Rangos con nombre</vt:lpstr>
      </vt:variant>
      <vt:variant>
        <vt:i4>2</vt:i4>
      </vt:variant>
    </vt:vector>
  </HeadingPairs>
  <TitlesOfParts>
    <vt:vector size="28" baseType="lpstr">
      <vt:lpstr>NUEVOS FORMULARIO  SEPTIEMBRE</vt:lpstr>
      <vt:lpstr>SIGEF</vt:lpstr>
      <vt:lpstr>NOMINA COMP. MILITAR</vt:lpstr>
      <vt:lpstr>REAJUSTE SEPTIEMBRE 2013</vt:lpstr>
      <vt:lpstr>ENTRANTES </vt:lpstr>
      <vt:lpstr>SALIENTES SEPTIEMBRE</vt:lpstr>
      <vt:lpstr>SUSPENDIDOS SEPTIEMBRE 2013</vt:lpstr>
      <vt:lpstr>AFILIACION DE SEGUROS SEP</vt:lpstr>
      <vt:lpstr>GUARDIAS PRES  SEPTIEMBRE</vt:lpstr>
      <vt:lpstr>Hoja1</vt:lpstr>
      <vt:lpstr>Hoja2</vt:lpstr>
      <vt:lpstr>Hoja3</vt:lpstr>
      <vt:lpstr>NOM. EMP. IGUALADOS suspendida</vt:lpstr>
      <vt:lpstr>RELACION NOMINA  2016</vt:lpstr>
      <vt:lpstr>octubre</vt:lpstr>
      <vt:lpstr>Hoja5</vt:lpstr>
      <vt:lpstr>Hoja6</vt:lpstr>
      <vt:lpstr>Hoja9</vt:lpstr>
      <vt:lpstr>NOMINA PERSONAL</vt:lpstr>
      <vt:lpstr>relacion nominas 2018</vt:lpstr>
      <vt:lpstr>Hoja7</vt:lpstr>
      <vt:lpstr>Hoja4</vt:lpstr>
      <vt:lpstr>Hoja10</vt:lpstr>
      <vt:lpstr>Hoja8</vt:lpstr>
      <vt:lpstr>RETROACTIVO</vt:lpstr>
      <vt:lpstr>HMRA</vt:lpstr>
      <vt:lpstr>'NOMINA COMP. MILITAR'!Área_de_impresión</vt:lpstr>
      <vt:lpstr>octubre!Área_de_impresión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fpolonia</dc:creator>
  <cp:lastModifiedBy>carmen cc. mejia reyes</cp:lastModifiedBy>
  <cp:lastPrinted>2018-08-22T18:01:43Z</cp:lastPrinted>
  <dcterms:created xsi:type="dcterms:W3CDTF">2012-03-06T15:34:56Z</dcterms:created>
  <dcterms:modified xsi:type="dcterms:W3CDTF">2021-12-13T18:17:03Z</dcterms:modified>
</cp:coreProperties>
</file>